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e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codeName="ThisWorkbook" defaultThemeVersion="166925"/>
  <mc:AlternateContent xmlns:mc="http://schemas.openxmlformats.org/markup-compatibility/2006">
    <mc:Choice Requires="x15">
      <x15ac:absPath xmlns:x15ac="http://schemas.microsoft.com/office/spreadsheetml/2010/11/ac" url="https://spgl-my.sharepoint.com/personal/jian_shi_spglobal_com/Documents/Documents/2025/Fix income MArch and April 2025/Final/"/>
    </mc:Choice>
  </mc:AlternateContent>
  <xr:revisionPtr revIDLastSave="1" documentId="8_{51B63B29-F5D9-48FB-83E9-2E66EC028C99}" xr6:coauthVersionLast="47" xr6:coauthVersionMax="47" xr10:uidLastSave="{B6C74BCD-FCE9-4ADE-A516-A7DE922F2E7F}"/>
  <workbookProtection workbookAlgorithmName="SHA-512" workbookHashValue="VZ+go3YjS6sYSBz+tadSDhDpEtsJLsX6GXcLvD1WfqWPqrKS6WL0lhx8BV83ixfJjD3QhJ8BtxqagW1YwjmeIw==" workbookSaltValue="5gz5JfqIkBUlJ/gBIvWf1g==" workbookSpinCount="100000" lockStructure="1"/>
  <bookViews>
    <workbookView xWindow="-108" yWindow="-108" windowWidth="23256" windowHeight="12576" activeTab="4" xr2:uid="{2249EC98-1D6C-4519-9FC3-86459D5454C7}"/>
  </bookViews>
  <sheets>
    <sheet name="Front Cover" sheetId="42" r:id="rId1"/>
    <sheet name="I. ESG Factors Report - FI (1)" sheetId="21" r:id="rId2"/>
    <sheet name="I. ESG Factors Report - FI (2)" sheetId="40" r:id="rId3"/>
    <sheet name="I. ESG Factors Report - FI (3)" sheetId="41" r:id="rId4"/>
    <sheet name="II. EU CTB &amp; PAB Report" sheetId="2" r:id="rId5"/>
    <sheet name="FAQs " sheetId="44" r:id="rId6"/>
    <sheet name="Appendices" sheetId="34" r:id="rId7"/>
    <sheet name="General Disclaimer " sheetId="48" r:id="rId8"/>
    <sheet name="Database - FI" sheetId="37" state="hidden" r:id="rId9"/>
    <sheet name="PAB_CTB_Database" sheetId="35" state="hidden" r:id="rId10"/>
    <sheet name="REF" sheetId="5" state="hidden" r:id="rId11"/>
    <sheet name="PAB+CTB LISTS" sheetId="36" state="hidden" r:id="rId12"/>
    <sheet name="Index List" sheetId="28" state="hidden" r:id="rId13"/>
  </sheets>
  <externalReferences>
    <externalReference r:id="rId14"/>
  </externalReferences>
  <definedNames>
    <definedName name="_7__Self_Decarbonization_Trajectory" localSheetId="6">OFFSET(Appendices!#REF!,,,COUNTIF(Appendices!#REF!,"&lt;&gt;"))</definedName>
    <definedName name="_7__Self_Decarbonization_Trajectory" localSheetId="5">OFFSET('FAQs '!#REF!,,,COUNTIF('FAQs '!#REF!,"&lt;&gt;"))</definedName>
    <definedName name="_7__Self_Decarbonization_Trajectory" localSheetId="0">OFFSET('Front Cover'!#REF!,,,COUNTIF('Front Cover'!#REF!,"&lt;&gt;"))</definedName>
    <definedName name="_7__Self_Decarbonization_Trajectory" localSheetId="1">OFFSET('I. ESG Factors Report - FI (1)'!#REF!,,,COUNTIF('I. ESG Factors Report - FI (1)'!#REF!,"&lt;&gt;"))</definedName>
    <definedName name="_7__Self_Decarbonization_Trajectory" localSheetId="2">OFFSET('I. ESG Factors Report - FI (2)'!#REF!,,,COUNTIF('I. ESG Factors Report - FI (2)'!#REF!,"&lt;&gt;"))</definedName>
    <definedName name="_7__Self_Decarbonization_Trajectory" localSheetId="3">OFFSET('I. ESG Factors Report - FI (3)'!#REF!,,,COUNTIF('I. ESG Factors Report - FI (3)'!#REF!,"&lt;&gt;"))</definedName>
    <definedName name="_7__Self_Decarbonization_Trajectory" localSheetId="12">OFFSET('Index List'!#REF!,,,COUNTIF('Index List'!#REF!,"&lt;&gt;"))</definedName>
    <definedName name="_7__Self_Decarbonization_Trajectory">OFFSET('II. EU CTB &amp; PAB Report'!#REF!,,,COUNTIF('II. EU CTB &amp; PAB Report'!#REF!,"&lt;&gt;"))</definedName>
    <definedName name="_xlnm._FilterDatabase" localSheetId="8" hidden="1">'Database - FI'!$A$3:$DK$442</definedName>
    <definedName name="_xlnm._FilterDatabase" localSheetId="9" hidden="1">PAB_CTB_Database!$A$3:$AE$843</definedName>
    <definedName name="Climate_Transition_Index___EVIC_Inflation_Adjusted_WACI" localSheetId="6">OFFSET(Appendices!#REF!,,,COUNTIF(Appendices!#REF!,"&lt;&gt;"))</definedName>
    <definedName name="Climate_Transition_Index___EVIC_Inflation_Adjusted_WACI" localSheetId="5">OFFSET('FAQs '!#REF!,,,COUNTIF('FAQs '!#REF!,"&lt;&gt;"))</definedName>
    <definedName name="Climate_Transition_Index___EVIC_Inflation_Adjusted_WACI" localSheetId="0">OFFSET('Front Cover'!#REF!,,,COUNTIF('Front Cover'!#REF!,"&lt;&gt;"))</definedName>
    <definedName name="Climate_Transition_Index___EVIC_Inflation_Adjusted_WACI" localSheetId="1">OFFSET('I. ESG Factors Report - FI (1)'!#REF!,,,COUNTIF('I. ESG Factors Report - FI (1)'!#REF!,"&lt;&gt;"))</definedName>
    <definedName name="Climate_Transition_Index___EVIC_Inflation_Adjusted_WACI" localSheetId="2">OFFSET('I. ESG Factors Report - FI (2)'!#REF!,,,COUNTIF('I. ESG Factors Report - FI (2)'!#REF!,"&lt;&gt;"))</definedName>
    <definedName name="Climate_Transition_Index___EVIC_Inflation_Adjusted_WACI" localSheetId="3">OFFSET('I. ESG Factors Report - FI (3)'!#REF!,,,COUNTIF('I. ESG Factors Report - FI (3)'!#REF!,"&lt;&gt;"))</definedName>
    <definedName name="Climate_Transition_Index___EVIC_Inflation_Adjusted_WACI" localSheetId="12">OFFSET('Index List'!#REF!,,,COUNTIF('Index List'!#REF!,"&lt;&gt;"))</definedName>
    <definedName name="Climate_Transition_Index___EVIC_Inflation_Adjusted_WACI">OFFSET('II. EU CTB &amp; PAB Report'!#REF!,,,COUNTIF('II. EU CTB &amp; PAB Report'!#REF!,"&lt;&gt;"))</definedName>
    <definedName name="EU_CTB_Decarbonization_Target___Min_A_B" localSheetId="6">OFFSET(Appendices!#REF!,,,COUNTIF(Appendices!#REF!,"&lt;&gt;"))</definedName>
    <definedName name="EU_CTB_Decarbonization_Target___Min_A_B" localSheetId="5">OFFSET('FAQs '!#REF!,,,COUNTIF('FAQs '!#REF!,"&lt;&gt;"))</definedName>
    <definedName name="EU_CTB_Decarbonization_Target___Min_A_B" localSheetId="0">OFFSET('Front Cover'!#REF!,,,COUNTIF('Front Cover'!#REF!,"&lt;&gt;"))</definedName>
    <definedName name="EU_CTB_Decarbonization_Target___Min_A_B" localSheetId="1">OFFSET('I. ESG Factors Report - FI (1)'!#REF!,,,COUNTIF('I. ESG Factors Report - FI (1)'!#REF!,"&lt;&gt;"))</definedName>
    <definedName name="EU_CTB_Decarbonization_Target___Min_A_B" localSheetId="2">OFFSET('I. ESG Factors Report - FI (2)'!#REF!,,,COUNTIF('I. ESG Factors Report - FI (2)'!#REF!,"&lt;&gt;"))</definedName>
    <definedName name="EU_CTB_Decarbonization_Target___Min_A_B" localSheetId="3">OFFSET('I. ESG Factors Report - FI (3)'!#REF!,,,COUNTIF('I. ESG Factors Report - FI (3)'!#REF!,"&lt;&gt;"))</definedName>
    <definedName name="EU_CTB_Decarbonization_Target___Min_A_B" localSheetId="12">OFFSET('Index List'!#REF!,,,COUNTIF('Index List'!#REF!,"&lt;&gt;"))</definedName>
    <definedName name="EU_CTB_Decarbonization_Target___Min_A_B">OFFSET('II. EU CTB &amp; PAB Report'!#REF!,,,COUNTIF('II. EU CTB &amp; PAB Report'!#REF!,"&lt;&gt;"))</definedName>
    <definedName name="Index_Methodology_Decarbonization_Target__Min_A_B___5__Buffer" localSheetId="6">OFFSET(Appendices!#REF!,,,COUNTIF(Appendices!#REF!,"&lt;&gt;"))</definedName>
    <definedName name="Index_Methodology_Decarbonization_Target__Min_A_B___5__Buffer" localSheetId="5">OFFSET('FAQs '!#REF!,,,COUNTIF('FAQs '!#REF!,"&lt;&gt;"))</definedName>
    <definedName name="Index_Methodology_Decarbonization_Target__Min_A_B___5__Buffer" localSheetId="0">OFFSET('Front Cover'!#REF!,,,COUNTIF('Front Cover'!#REF!,"&lt;&gt;"))</definedName>
    <definedName name="Index_Methodology_Decarbonization_Target__Min_A_B___5__Buffer" localSheetId="1">OFFSET('I. ESG Factors Report - FI (1)'!#REF!,,,COUNTIF('I. ESG Factors Report - FI (1)'!#REF!,"&lt;&gt;"))</definedName>
    <definedName name="Index_Methodology_Decarbonization_Target__Min_A_B___5__Buffer" localSheetId="2">OFFSET('I. ESG Factors Report - FI (2)'!#REF!,,,COUNTIF('I. ESG Factors Report - FI (2)'!#REF!,"&lt;&gt;"))</definedName>
    <definedName name="Index_Methodology_Decarbonization_Target__Min_A_B___5__Buffer" localSheetId="3">OFFSET('I. ESG Factors Report - FI (3)'!#REF!,,,COUNTIF('I. ESG Factors Report - FI (3)'!#REF!,"&lt;&gt;"))</definedName>
    <definedName name="Index_Methodology_Decarbonization_Target__Min_A_B___5__Buffer" localSheetId="12">OFFSET('Index List'!#REF!,,,COUNTIF('Index List'!#REF!,"&lt;&gt;"))</definedName>
    <definedName name="Index_Methodology_Decarbonization_Target__Min_A_B___5__Buffer">OFFSET('II. EU CTB &amp; PAB Report'!#REF!,,,COUNTIF('II. EU CTB &amp; PAB Report'!#REF!,"&lt;&gt;"))</definedName>
    <definedName name="Index_name_formats_to_be_removed">'[1]Batch 2 request list'!$K$2:$K$5</definedName>
    <definedName name="IndexRebalanceEffectiveDate" localSheetId="6">OFFSET(Appendices!#REF!,,,COUNTIF(Appendices!#REF!,"&lt;&gt;"))</definedName>
    <definedName name="IndexRebalanceEffectiveDate" localSheetId="5">OFFSET('FAQs '!#REF!,,,COUNTIF('FAQs '!#REF!,"&lt;&gt;"))</definedName>
    <definedName name="IndexRebalanceEffectiveDate" localSheetId="0">OFFSET('Front Cover'!#REF!,,,COUNTIF('Front Cover'!#REF!,"&lt;&gt;"))</definedName>
    <definedName name="IndexRebalanceEffectiveDate" localSheetId="1">OFFSET('I. ESG Factors Report - FI (1)'!#REF!,,,COUNTIF('I. ESG Factors Report - FI (1)'!#REF!,"&lt;&gt;"))</definedName>
    <definedName name="IndexRebalanceEffectiveDate" localSheetId="2">OFFSET('I. ESG Factors Report - FI (2)'!#REF!,,,COUNTIF('I. ESG Factors Report - FI (2)'!#REF!,"&lt;&gt;"))</definedName>
    <definedName name="IndexRebalanceEffectiveDate" localSheetId="3">OFFSET('I. ESG Factors Report - FI (3)'!#REF!,,,COUNTIF('I. ESG Factors Report - FI (3)'!#REF!,"&lt;&gt;"))</definedName>
    <definedName name="IndexRebalanceEffectiveDate" localSheetId="12">OFFSET('Index List'!#REF!,,,COUNTIF('Index List'!#REF!,"&lt;&gt;"))</definedName>
    <definedName name="IndexRebalanceEffectiveDate">OFFSET('II. EU CTB &amp; PAB Report'!$C$27,,,COUNTIF('II. EU CTB &amp; PAB Report'!$C$27:$C$146,"&lt;&gt;"))</definedName>
    <definedName name="IndexRebalanceReferenceDate" localSheetId="6">OFFSET(Appendices!#REF!,,,COUNTIF(Appendices!#REF!,"&lt;&gt;"))</definedName>
    <definedName name="IndexRebalanceReferenceDate" localSheetId="5">OFFSET('FAQs '!#REF!,,,COUNTIF('FAQs '!#REF!,"&lt;&gt;"))</definedName>
    <definedName name="IndexRebalanceReferenceDate" localSheetId="0">OFFSET('Front Cover'!#REF!,,,COUNTIF('Front Cover'!#REF!,"&lt;&gt;"))</definedName>
    <definedName name="IndexRebalanceReferenceDate" localSheetId="1">OFFSET('I. ESG Factors Report - FI (1)'!#REF!,,,COUNTIF('I. ESG Factors Report - FI (1)'!#REF!,"&lt;&gt;"))</definedName>
    <definedName name="IndexRebalanceReferenceDate" localSheetId="2">OFFSET('I. ESG Factors Report - FI (2)'!#REF!,,,COUNTIF('I. ESG Factors Report - FI (2)'!#REF!,"&lt;&gt;"))</definedName>
    <definedName name="IndexRebalanceReferenceDate" localSheetId="3">OFFSET('I. ESG Factors Report - FI (3)'!#REF!,,,COUNTIF('I. ESG Factors Report - FI (3)'!#REF!,"&lt;&gt;"))</definedName>
    <definedName name="IndexRebalanceReferenceDate" localSheetId="12">OFFSET('Index List'!#REF!,,,COUNTIF('Index List'!#REF!,"&lt;&gt;"))</definedName>
    <definedName name="IndexRebalanceReferenceDate">OFFSET('II. EU CTB &amp; PAB Report'!$C$27,,,COUNTIF('II. EU CTB &amp; PAB Report'!$C$27:$C$146,"&lt;&gt;"))</definedName>
    <definedName name="_xlnm.Print_Area" localSheetId="6">Appendices!$A$1:$X$66</definedName>
    <definedName name="_xlnm.Print_Area" localSheetId="5">'FAQs '!$A$1:$Z$61</definedName>
    <definedName name="_xlnm.Print_Area" localSheetId="0">'Front Cover'!$A$1:$Z$38</definedName>
    <definedName name="_xlnm.Print_Area" localSheetId="1">'I. ESG Factors Report - FI (1)'!$A$1:$Z$84</definedName>
    <definedName name="_xlnm.Print_Area" localSheetId="2">'I. ESG Factors Report - FI (2)'!$A$1:$Z$77</definedName>
    <definedName name="_xlnm.Print_Area" localSheetId="3">'I. ESG Factors Report - FI (3)'!$A$1:$Z$79</definedName>
    <definedName name="_xlnm.Print_Area" localSheetId="4">'II. EU CTB &amp; PAB Report'!$A$1:$S$154</definedName>
    <definedName name="_xlnm.Print_Area" localSheetId="12">'Index List'!$A$1:$W$88</definedName>
    <definedName name="Universe_Index__EVIC_Inflation_Adjusted_WACI" localSheetId="6">OFFSET(Appendices!#REF!,,,COUNTIF(Appendices!#REF!,"&lt;&gt;"))</definedName>
    <definedName name="Universe_Index__EVIC_Inflation_Adjusted_WACI" localSheetId="5">OFFSET('FAQs '!#REF!,,,COUNTIF('FAQs '!#REF!,"&lt;&gt;"))</definedName>
    <definedName name="Universe_Index__EVIC_Inflation_Adjusted_WACI" localSheetId="0">OFFSET('Front Cover'!#REF!,,,COUNTIF('Front Cover'!#REF!,"&lt;&gt;"))</definedName>
    <definedName name="Universe_Index__EVIC_Inflation_Adjusted_WACI" localSheetId="1">OFFSET('I. ESG Factors Report - FI (1)'!#REF!,,,COUNTIF('I. ESG Factors Report - FI (1)'!#REF!,"&lt;&gt;"))</definedName>
    <definedName name="Universe_Index__EVIC_Inflation_Adjusted_WACI" localSheetId="2">OFFSET('I. ESG Factors Report - FI (2)'!#REF!,,,COUNTIF('I. ESG Factors Report - FI (2)'!#REF!,"&lt;&gt;"))</definedName>
    <definedName name="Universe_Index__EVIC_Inflation_Adjusted_WACI" localSheetId="3">OFFSET('I. ESG Factors Report - FI (3)'!#REF!,,,COUNTIF('I. ESG Factors Report - FI (3)'!#REF!,"&lt;&gt;"))</definedName>
    <definedName name="Universe_Index__EVIC_Inflation_Adjusted_WACI" localSheetId="12">OFFSET('Index List'!#REF!,,,COUNTIF('Index List'!#REF!,"&lt;&gt;"))</definedName>
    <definedName name="Universe_Index__EVIC_Inflation_Adjusted_WACI">OFFSET('II. EU CTB &amp; PAB Report'!$I$27,,,COUNTIF('II. EU CTB &amp; PAB Report'!$I$27:$I$146,"&lt;&gt;"))</definedName>
    <definedName name="UniverseIndex30EVICInflationAdjustedWACI" localSheetId="6">OFFSET(Appendices!#REF!,,,COUNTIF(Appendices!#REF!,"&lt;&gt;"))</definedName>
    <definedName name="UniverseIndex30EVICInflationAdjustedWACI" localSheetId="5">OFFSET('FAQs '!#REF!,,,COUNTIF('FAQs '!#REF!,"&lt;&gt;"))</definedName>
    <definedName name="UniverseIndex30EVICInflationAdjustedWACI" localSheetId="0">OFFSET('Front Cover'!#REF!,,,COUNTIF('Front Cover'!#REF!,"&lt;&gt;"))</definedName>
    <definedName name="UniverseIndex30EVICInflationAdjustedWACI" localSheetId="1">OFFSET('I. ESG Factors Report - FI (1)'!#REF!,,,COUNTIF('I. ESG Factors Report - FI (1)'!#REF!,"&lt;&gt;"))</definedName>
    <definedName name="UniverseIndex30EVICInflationAdjustedWACI" localSheetId="2">OFFSET('I. ESG Factors Report - FI (2)'!#REF!,,,COUNTIF('I. ESG Factors Report - FI (2)'!#REF!,"&lt;&gt;"))</definedName>
    <definedName name="UniverseIndex30EVICInflationAdjustedWACI" localSheetId="3">OFFSET('I. ESG Factors Report - FI (3)'!#REF!,,,COUNTIF('I. ESG Factors Report - FI (3)'!#REF!,"&lt;&gt;"))</definedName>
    <definedName name="UniverseIndex30EVICInflationAdjustedWACI" localSheetId="12">OFFSET('Index List'!#REF!,,,COUNTIF('Index List'!#REF!,"&lt;&gt;"))</definedName>
    <definedName name="UniverseIndex30EVICInflationAdjustedWACI">OFFSET('II. EU CTB &amp; PAB Report'!$J$27,,,COUNTIF('II. EU CTB &amp; PAB Report'!$J$27:$J$146,"&lt;&gt;"))</definedName>
    <definedName name="UniverseIndexWACI" localSheetId="6">OFFSET(Appendices!#REF!,,,COUNTIF(Appendices!#REF!,"&lt;&gt;"))</definedName>
    <definedName name="UniverseIndexWACI" localSheetId="5">OFFSET('FAQs '!#REF!,,,COUNTIF('FAQs '!#REF!,"&lt;&gt;"))</definedName>
    <definedName name="UniverseIndexWACI" localSheetId="0">OFFSET('Front Cover'!#REF!,,,COUNTIF('Front Cover'!#REF!,"&lt;&gt;"))</definedName>
    <definedName name="UniverseIndexWACI" localSheetId="1">OFFSET('I. ESG Factors Report - FI (1)'!#REF!,,,COUNTIF('I. ESG Factors Report - FI (1)'!#REF!,"&lt;&gt;"))</definedName>
    <definedName name="UniverseIndexWACI" localSheetId="2">OFFSET('I. ESG Factors Report - FI (2)'!#REF!,,,COUNTIF('I. ESG Factors Report - FI (2)'!#REF!,"&lt;&gt;"))</definedName>
    <definedName name="UniverseIndexWACI" localSheetId="3">OFFSET('I. ESG Factors Report - FI (3)'!#REF!,,,COUNTIF('I. ESG Factors Report - FI (3)'!#REF!,"&lt;&gt;"))</definedName>
    <definedName name="UniverseIndexWACI" localSheetId="12">OFFSET('Index List'!#REF!,,,COUNTIF('Index List'!#REF!,"&lt;&gt;"))</definedName>
    <definedName name="UniverseIndexWACI">OFFSET('II. EU CTB &amp; PAB Report'!$D$27,,,COUNTIF('II. EU CTB &amp; PAB Report'!$D$27:$D$146,"&lt;&gt;"))</definedName>
  </definedNames>
  <calcPr calcId="191028"/>
  <extLst>
    <ext xmlns:x14="http://schemas.microsoft.com/office/spreadsheetml/2009/9/main" uri="{79F54976-1DA5-4618-B147-4CDE4B953A38}">
      <x14:workbookPr defaultImageDpi="330"/>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443" i="37" l="1"/>
  <c r="I12" i="21"/>
  <c r="B845" i="35"/>
  <c r="B846" i="35"/>
  <c r="B847" i="35"/>
  <c r="B848" i="35"/>
  <c r="B849" i="35"/>
  <c r="B850" i="35"/>
  <c r="B851" i="35"/>
  <c r="B852" i="35"/>
  <c r="B853" i="35"/>
  <c r="B854" i="35"/>
  <c r="B855" i="35"/>
  <c r="B856" i="35"/>
  <c r="B857" i="35"/>
  <c r="B858" i="35"/>
  <c r="B859" i="35"/>
  <c r="B860" i="35"/>
  <c r="B861" i="35"/>
  <c r="B862" i="35"/>
  <c r="B863" i="35"/>
  <c r="B864" i="35"/>
  <c r="B865" i="35"/>
  <c r="B866" i="35"/>
  <c r="B867" i="35"/>
  <c r="B868" i="35"/>
  <c r="B869" i="35"/>
  <c r="B870" i="35"/>
  <c r="B871" i="35"/>
  <c r="B872" i="35"/>
  <c r="B873" i="35"/>
  <c r="B874" i="35"/>
  <c r="B875" i="35"/>
  <c r="B876" i="35"/>
  <c r="B877" i="35"/>
  <c r="B878" i="35"/>
  <c r="B879" i="35"/>
  <c r="B880" i="35"/>
  <c r="B881" i="35"/>
  <c r="B882" i="35"/>
  <c r="B883" i="35"/>
  <c r="B884" i="35"/>
  <c r="B885" i="35"/>
  <c r="B886" i="35"/>
  <c r="B887" i="35"/>
  <c r="B888" i="35"/>
  <c r="B889" i="35"/>
  <c r="B890" i="35"/>
  <c r="B891" i="35"/>
  <c r="B892" i="35"/>
  <c r="B893" i="35"/>
  <c r="B894" i="35"/>
  <c r="B895" i="35"/>
  <c r="B896" i="35"/>
  <c r="B897" i="35"/>
  <c r="B898" i="35"/>
  <c r="B899" i="35"/>
  <c r="B900" i="35"/>
  <c r="B901" i="35"/>
  <c r="B902" i="35"/>
  <c r="B903" i="35"/>
  <c r="B904" i="35"/>
  <c r="B905" i="35"/>
  <c r="B906" i="35"/>
  <c r="B907" i="35"/>
  <c r="B908" i="35"/>
  <c r="B909" i="35"/>
  <c r="B910" i="35"/>
  <c r="B911" i="35"/>
  <c r="B912" i="35"/>
  <c r="B913" i="35"/>
  <c r="B914" i="35"/>
  <c r="B915" i="35"/>
  <c r="B916" i="35"/>
  <c r="B917" i="35"/>
  <c r="B918" i="35"/>
  <c r="B919" i="35"/>
  <c r="B920" i="35"/>
  <c r="B921" i="35"/>
  <c r="B922" i="35"/>
  <c r="B923" i="35"/>
  <c r="B924" i="35"/>
  <c r="B925" i="35"/>
  <c r="B926" i="35"/>
  <c r="B927" i="35"/>
  <c r="B928" i="35"/>
  <c r="B929" i="35"/>
  <c r="B930" i="35"/>
  <c r="B931" i="35"/>
  <c r="B932" i="35"/>
  <c r="B933" i="35"/>
  <c r="B934" i="35"/>
  <c r="B935" i="35"/>
  <c r="B936" i="35"/>
  <c r="B937" i="35"/>
  <c r="B938" i="35"/>
  <c r="B939" i="35"/>
  <c r="B940" i="35"/>
  <c r="B941" i="35"/>
  <c r="B942" i="35"/>
  <c r="B943" i="35"/>
  <c r="J873" i="35" l="1"/>
  <c r="J872" i="35"/>
  <c r="J871" i="35"/>
  <c r="J870" i="35"/>
  <c r="J869" i="35"/>
  <c r="J868" i="35"/>
  <c r="J867" i="35"/>
  <c r="J866" i="35"/>
  <c r="J865" i="35"/>
  <c r="J864" i="35"/>
  <c r="J863" i="35"/>
  <c r="J862" i="35"/>
  <c r="J861" i="35"/>
  <c r="J860" i="35"/>
  <c r="J859" i="35"/>
  <c r="J858" i="35"/>
  <c r="J857" i="35"/>
  <c r="J856" i="35"/>
  <c r="J855" i="35"/>
  <c r="J854" i="35"/>
  <c r="J853" i="35"/>
  <c r="J852" i="35"/>
  <c r="J851" i="35"/>
  <c r="J850" i="35"/>
  <c r="J849" i="35"/>
  <c r="K900" i="35"/>
  <c r="K932" i="35"/>
  <c r="K940" i="35"/>
  <c r="J848" i="35"/>
  <c r="J847" i="35"/>
  <c r="J846" i="35"/>
  <c r="J845" i="35"/>
  <c r="J844" i="35"/>
  <c r="K860" i="35" s="1"/>
  <c r="B844" i="35"/>
  <c r="K892" i="35" l="1"/>
  <c r="K868" i="35"/>
  <c r="K884" i="35"/>
  <c r="K876" i="35"/>
  <c r="L873" i="35"/>
  <c r="M873" i="35" s="1"/>
  <c r="L868" i="35"/>
  <c r="M868" i="35" s="1"/>
  <c r="L860" i="35"/>
  <c r="M860" i="35" s="1"/>
  <c r="K924" i="35"/>
  <c r="K845" i="35"/>
  <c r="L845" i="35" s="1"/>
  <c r="M845" i="35" s="1"/>
  <c r="K916" i="35"/>
  <c r="K852" i="35"/>
  <c r="L852" i="35" s="1"/>
  <c r="M852" i="35" s="1"/>
  <c r="K908" i="35"/>
  <c r="L869" i="35"/>
  <c r="M869" i="35" s="1"/>
  <c r="K939" i="35"/>
  <c r="K915" i="35"/>
  <c r="K891" i="35"/>
  <c r="K875" i="35"/>
  <c r="K859" i="35"/>
  <c r="L859" i="35" s="1"/>
  <c r="M859" i="35" s="1"/>
  <c r="K922" i="35"/>
  <c r="K898" i="35"/>
  <c r="K882" i="35"/>
  <c r="K858" i="35"/>
  <c r="L858" i="35" s="1"/>
  <c r="M858" i="35" s="1"/>
  <c r="K937" i="35"/>
  <c r="K929" i="35"/>
  <c r="K921" i="35"/>
  <c r="K913" i="35"/>
  <c r="K905" i="35"/>
  <c r="K897" i="35"/>
  <c r="K889" i="35"/>
  <c r="K881" i="35"/>
  <c r="K873" i="35"/>
  <c r="K865" i="35"/>
  <c r="L865" i="35" s="1"/>
  <c r="M865" i="35" s="1"/>
  <c r="K857" i="35"/>
  <c r="L857" i="35" s="1"/>
  <c r="M857" i="35" s="1"/>
  <c r="K849" i="35"/>
  <c r="L849" i="35" s="1"/>
  <c r="M849" i="35" s="1"/>
  <c r="K844" i="35"/>
  <c r="L844" i="35" s="1"/>
  <c r="M844" i="35" s="1"/>
  <c r="K936" i="35"/>
  <c r="K928" i="35"/>
  <c r="K920" i="35"/>
  <c r="K912" i="35"/>
  <c r="K904" i="35"/>
  <c r="K896" i="35"/>
  <c r="K888" i="35"/>
  <c r="K880" i="35"/>
  <c r="K872" i="35"/>
  <c r="L872" i="35" s="1"/>
  <c r="M872" i="35" s="1"/>
  <c r="K864" i="35"/>
  <c r="L864" i="35" s="1"/>
  <c r="M864" i="35" s="1"/>
  <c r="K856" i="35"/>
  <c r="L856" i="35" s="1"/>
  <c r="M856" i="35" s="1"/>
  <c r="K848" i="35"/>
  <c r="L848" i="35" s="1"/>
  <c r="M848" i="35" s="1"/>
  <c r="K923" i="35"/>
  <c r="K867" i="35"/>
  <c r="L867" i="35" s="1"/>
  <c r="M867" i="35" s="1"/>
  <c r="K938" i="35"/>
  <c r="K914" i="35"/>
  <c r="K874" i="35"/>
  <c r="K879" i="35"/>
  <c r="K907" i="35"/>
  <c r="K906" i="35"/>
  <c r="K866" i="35"/>
  <c r="L866" i="35" s="1"/>
  <c r="M866" i="35" s="1"/>
  <c r="K935" i="35"/>
  <c r="K919" i="35"/>
  <c r="K895" i="35"/>
  <c r="K863" i="35"/>
  <c r="L863" i="35" s="1"/>
  <c r="M863" i="35" s="1"/>
  <c r="K918" i="35"/>
  <c r="K894" i="35"/>
  <c r="K854" i="35"/>
  <c r="L854" i="35" s="1"/>
  <c r="M854" i="35" s="1"/>
  <c r="K931" i="35"/>
  <c r="K899" i="35"/>
  <c r="K883" i="35"/>
  <c r="K851" i="35"/>
  <c r="L851" i="35" s="1"/>
  <c r="M851" i="35" s="1"/>
  <c r="K930" i="35"/>
  <c r="K890" i="35"/>
  <c r="K850" i="35"/>
  <c r="L850" i="35" s="1"/>
  <c r="M850" i="35" s="1"/>
  <c r="K943" i="35"/>
  <c r="K927" i="35"/>
  <c r="K911" i="35"/>
  <c r="K903" i="35"/>
  <c r="K887" i="35"/>
  <c r="K871" i="35"/>
  <c r="L871" i="35" s="1"/>
  <c r="M871" i="35" s="1"/>
  <c r="K855" i="35"/>
  <c r="L855" i="35" s="1"/>
  <c r="M855" i="35" s="1"/>
  <c r="K847" i="35"/>
  <c r="L847" i="35" s="1"/>
  <c r="M847" i="35" s="1"/>
  <c r="K942" i="35"/>
  <c r="K934" i="35"/>
  <c r="K926" i="35"/>
  <c r="K910" i="35"/>
  <c r="K902" i="35"/>
  <c r="K886" i="35"/>
  <c r="K878" i="35"/>
  <c r="K870" i="35"/>
  <c r="L870" i="35" s="1"/>
  <c r="M870" i="35" s="1"/>
  <c r="K862" i="35"/>
  <c r="L862" i="35" s="1"/>
  <c r="M862" i="35" s="1"/>
  <c r="K846" i="35"/>
  <c r="L846" i="35" s="1"/>
  <c r="M846" i="35" s="1"/>
  <c r="K941" i="35"/>
  <c r="K933" i="35"/>
  <c r="K925" i="35"/>
  <c r="K917" i="35"/>
  <c r="K909" i="35"/>
  <c r="K901" i="35"/>
  <c r="K893" i="35"/>
  <c r="K885" i="35"/>
  <c r="K877" i="35"/>
  <c r="K869" i="35"/>
  <c r="K861" i="35"/>
  <c r="L861" i="35" s="1"/>
  <c r="M861" i="35" s="1"/>
  <c r="K853" i="35"/>
  <c r="L853" i="35" s="1"/>
  <c r="M853" i="35" s="1"/>
  <c r="M35" i="21"/>
  <c r="B294" i="37"/>
  <c r="B295" i="37"/>
  <c r="B296" i="37"/>
  <c r="B297" i="37"/>
  <c r="B298" i="37"/>
  <c r="B299" i="37"/>
  <c r="B300" i="37"/>
  <c r="B301" i="37"/>
  <c r="B302" i="37"/>
  <c r="B303" i="37"/>
  <c r="B304" i="37"/>
  <c r="B305" i="37"/>
  <c r="B306" i="37"/>
  <c r="B307" i="37"/>
  <c r="B308" i="37"/>
  <c r="B309" i="37"/>
  <c r="B310" i="37"/>
  <c r="B311" i="37"/>
  <c r="B312" i="37"/>
  <c r="B313" i="37"/>
  <c r="B314" i="37"/>
  <c r="B315" i="37"/>
  <c r="B316" i="37"/>
  <c r="B317" i="37"/>
  <c r="B318" i="37"/>
  <c r="B319" i="37"/>
  <c r="B320" i="37"/>
  <c r="B321" i="37"/>
  <c r="B322" i="37"/>
  <c r="B323" i="37"/>
  <c r="B324" i="37"/>
  <c r="B325" i="37"/>
  <c r="B326" i="37"/>
  <c r="B327" i="37"/>
  <c r="B328" i="37"/>
  <c r="B329" i="37"/>
  <c r="B330" i="37"/>
  <c r="B331" i="37"/>
  <c r="B332" i="37"/>
  <c r="B333" i="37"/>
  <c r="B334" i="37"/>
  <c r="B335" i="37"/>
  <c r="B336" i="37"/>
  <c r="B337" i="37"/>
  <c r="B338" i="37"/>
  <c r="B339" i="37"/>
  <c r="B340" i="37"/>
  <c r="B341" i="37"/>
  <c r="B342" i="37"/>
  <c r="B343" i="37"/>
  <c r="B344" i="37"/>
  <c r="B345" i="37"/>
  <c r="B346" i="37"/>
  <c r="B347" i="37"/>
  <c r="B348" i="37"/>
  <c r="B349" i="37"/>
  <c r="B350" i="37"/>
  <c r="B351" i="37"/>
  <c r="B352" i="37"/>
  <c r="B353" i="37"/>
  <c r="B354" i="37"/>
  <c r="B355" i="37"/>
  <c r="B356" i="37"/>
  <c r="B357" i="37"/>
  <c r="B358" i="37"/>
  <c r="B359" i="37"/>
  <c r="B360" i="37"/>
  <c r="B361" i="37"/>
  <c r="B362" i="37"/>
  <c r="B363" i="37"/>
  <c r="B364" i="37"/>
  <c r="B365" i="37"/>
  <c r="B366" i="37"/>
  <c r="B367" i="37"/>
  <c r="B368" i="37"/>
  <c r="B369" i="37"/>
  <c r="B370" i="37"/>
  <c r="B371" i="37"/>
  <c r="B372" i="37"/>
  <c r="B373" i="37"/>
  <c r="B374" i="37"/>
  <c r="B375" i="37"/>
  <c r="B376" i="37"/>
  <c r="B377" i="37"/>
  <c r="B378" i="37"/>
  <c r="B379" i="37"/>
  <c r="B380" i="37"/>
  <c r="B381" i="37"/>
  <c r="B382" i="37"/>
  <c r="B383" i="37"/>
  <c r="B384" i="37"/>
  <c r="B385" i="37"/>
  <c r="B386" i="37"/>
  <c r="B387" i="37"/>
  <c r="B388" i="37"/>
  <c r="B389" i="37"/>
  <c r="B390" i="37"/>
  <c r="B391" i="37"/>
  <c r="B392" i="37"/>
  <c r="B393" i="37"/>
  <c r="B394" i="37"/>
  <c r="B395" i="37"/>
  <c r="B396" i="37"/>
  <c r="B397" i="37"/>
  <c r="B398" i="37"/>
  <c r="B399" i="37"/>
  <c r="B400" i="37"/>
  <c r="B401" i="37"/>
  <c r="B402" i="37"/>
  <c r="B403" i="37"/>
  <c r="B404" i="37"/>
  <c r="B405" i="37"/>
  <c r="B406" i="37"/>
  <c r="B407" i="37"/>
  <c r="B408" i="37"/>
  <c r="B409" i="37"/>
  <c r="B410" i="37"/>
  <c r="B411" i="37"/>
  <c r="B412" i="37"/>
  <c r="B413" i="37"/>
  <c r="B414" i="37"/>
  <c r="B415" i="37"/>
  <c r="B416" i="37"/>
  <c r="B417" i="37"/>
  <c r="B418" i="37"/>
  <c r="B419" i="37"/>
  <c r="B420" i="37"/>
  <c r="B421" i="37"/>
  <c r="B422" i="37"/>
  <c r="B423" i="37"/>
  <c r="B424" i="37"/>
  <c r="B425" i="37"/>
  <c r="B426" i="37"/>
  <c r="B427" i="37"/>
  <c r="B428" i="37"/>
  <c r="B429" i="37"/>
  <c r="B430" i="37"/>
  <c r="B431" i="37"/>
  <c r="B432" i="37"/>
  <c r="B433" i="37"/>
  <c r="B434" i="37"/>
  <c r="B435" i="37"/>
  <c r="B436" i="37"/>
  <c r="B437" i="37"/>
  <c r="B438" i="37"/>
  <c r="B439" i="37"/>
  <c r="B440" i="37"/>
  <c r="B441" i="37"/>
  <c r="B442" i="37"/>
  <c r="B205" i="37"/>
  <c r="B204" i="37"/>
  <c r="B203" i="37"/>
  <c r="B202" i="37"/>
  <c r="B71" i="37"/>
  <c r="B70" i="37"/>
  <c r="B69" i="37"/>
  <c r="B68" i="37"/>
  <c r="B145" i="37"/>
  <c r="B144" i="37"/>
  <c r="B143" i="37"/>
  <c r="B142" i="37"/>
  <c r="B23" i="37"/>
  <c r="B22" i="37"/>
  <c r="B21" i="37"/>
  <c r="B20" i="37"/>
  <c r="B19" i="37"/>
  <c r="B18" i="37"/>
  <c r="B17" i="37"/>
  <c r="B16" i="37"/>
  <c r="B11" i="37"/>
  <c r="B10" i="37"/>
  <c r="B9" i="37"/>
  <c r="B8" i="37"/>
  <c r="B15" i="37"/>
  <c r="B14" i="37"/>
  <c r="B13" i="37"/>
  <c r="B12" i="37"/>
  <c r="B257" i="37"/>
  <c r="B256" i="37"/>
  <c r="B255" i="37"/>
  <c r="B254" i="37"/>
  <c r="B7" i="37"/>
  <c r="B6" i="37"/>
  <c r="B5" i="37"/>
  <c r="B4" i="37"/>
  <c r="B113" i="37"/>
  <c r="B112" i="37"/>
  <c r="B117" i="37"/>
  <c r="B116" i="37"/>
  <c r="B125" i="37"/>
  <c r="B124" i="37"/>
  <c r="B123" i="37"/>
  <c r="B122" i="37"/>
  <c r="B121" i="37"/>
  <c r="B120" i="37"/>
  <c r="B119" i="37"/>
  <c r="B118" i="37"/>
  <c r="B129" i="37"/>
  <c r="B128" i="37"/>
  <c r="B127" i="37"/>
  <c r="B126" i="37"/>
  <c r="B265" i="37"/>
  <c r="B264" i="37"/>
  <c r="B263" i="37"/>
  <c r="B262" i="37"/>
  <c r="B293" i="37"/>
  <c r="B292" i="37"/>
  <c r="B291" i="37"/>
  <c r="B290" i="37"/>
  <c r="B197" i="37"/>
  <c r="B196" i="37"/>
  <c r="B195" i="37"/>
  <c r="B194" i="37"/>
  <c r="B105" i="37"/>
  <c r="B104" i="37"/>
  <c r="B103" i="37"/>
  <c r="B102" i="37"/>
  <c r="B109" i="37"/>
  <c r="B108" i="37"/>
  <c r="B107" i="37"/>
  <c r="B106" i="37"/>
  <c r="B285" i="37"/>
  <c r="B284" i="37"/>
  <c r="B283" i="37"/>
  <c r="B282" i="37"/>
  <c r="B277" i="37"/>
  <c r="B276" i="37"/>
  <c r="B275" i="37"/>
  <c r="B274" i="37"/>
  <c r="B281" i="37"/>
  <c r="B280" i="37"/>
  <c r="B279" i="37"/>
  <c r="B278" i="37"/>
  <c r="B269" i="37"/>
  <c r="B268" i="37"/>
  <c r="B267" i="37"/>
  <c r="B266" i="37"/>
  <c r="B273" i="37"/>
  <c r="B272" i="37"/>
  <c r="B271" i="37"/>
  <c r="B270" i="37"/>
  <c r="B137" i="37"/>
  <c r="B136" i="37"/>
  <c r="B135" i="37"/>
  <c r="B134" i="37"/>
  <c r="B141" i="37"/>
  <c r="B140" i="37"/>
  <c r="B139" i="37"/>
  <c r="B138" i="37"/>
  <c r="B233" i="37"/>
  <c r="B232" i="37"/>
  <c r="B231" i="37"/>
  <c r="B230" i="37"/>
  <c r="B237" i="37"/>
  <c r="B236" i="37"/>
  <c r="B235" i="37"/>
  <c r="B234" i="37"/>
  <c r="B261" i="37"/>
  <c r="B260" i="37"/>
  <c r="B259" i="37"/>
  <c r="B258" i="37"/>
  <c r="B229" i="37"/>
  <c r="B228" i="37"/>
  <c r="B227" i="37"/>
  <c r="B226" i="37"/>
  <c r="B193" i="37"/>
  <c r="B253" i="37"/>
  <c r="B252" i="37"/>
  <c r="B251" i="37"/>
  <c r="B250" i="37"/>
  <c r="B201" i="37"/>
  <c r="B200" i="37"/>
  <c r="B199" i="37"/>
  <c r="B198" i="37"/>
  <c r="B27" i="37"/>
  <c r="B26" i="37"/>
  <c r="B25" i="37"/>
  <c r="B24" i="37"/>
  <c r="B133" i="37"/>
  <c r="B132" i="37"/>
  <c r="B131" i="37"/>
  <c r="B130" i="37"/>
  <c r="B169" i="37"/>
  <c r="B168" i="37"/>
  <c r="B167" i="37"/>
  <c r="B166" i="37"/>
  <c r="B67" i="37"/>
  <c r="B66" i="37"/>
  <c r="B65" i="37"/>
  <c r="B64" i="37"/>
  <c r="B213" i="37"/>
  <c r="B212" i="37"/>
  <c r="B211" i="37"/>
  <c r="B210" i="37"/>
  <c r="B177" i="37"/>
  <c r="B176" i="37"/>
  <c r="B175" i="37"/>
  <c r="B174" i="37"/>
  <c r="B165" i="37"/>
  <c r="B164" i="37"/>
  <c r="B163" i="37"/>
  <c r="B162" i="37"/>
  <c r="B221" i="37"/>
  <c r="B220" i="37"/>
  <c r="B219" i="37"/>
  <c r="B218" i="37"/>
  <c r="B157" i="37"/>
  <c r="B156" i="37"/>
  <c r="B155" i="37"/>
  <c r="B154" i="37"/>
  <c r="B83" i="37"/>
  <c r="B81" i="37"/>
  <c r="B77" i="37"/>
  <c r="B85" i="37"/>
  <c r="B79" i="37"/>
  <c r="B63" i="37"/>
  <c r="B62" i="37"/>
  <c r="B61" i="37"/>
  <c r="B60" i="37"/>
  <c r="B51" i="37"/>
  <c r="B50" i="37"/>
  <c r="B49" i="37"/>
  <c r="B48" i="37"/>
  <c r="B59" i="37"/>
  <c r="B58" i="37"/>
  <c r="B57" i="37"/>
  <c r="B56" i="37"/>
  <c r="B35" i="37"/>
  <c r="B34" i="37"/>
  <c r="B33" i="37"/>
  <c r="B32" i="37"/>
  <c r="B39" i="37"/>
  <c r="B38" i="37"/>
  <c r="B37" i="37"/>
  <c r="B36" i="37"/>
  <c r="B31" i="37"/>
  <c r="B30" i="37"/>
  <c r="B29" i="37"/>
  <c r="B28" i="37"/>
  <c r="B43" i="37"/>
  <c r="B42" i="37"/>
  <c r="B41" i="37"/>
  <c r="B40" i="37"/>
  <c r="B161" i="37"/>
  <c r="B160" i="37"/>
  <c r="B159" i="37"/>
  <c r="B158" i="37"/>
  <c r="B149" i="37"/>
  <c r="B148" i="37"/>
  <c r="B147" i="37"/>
  <c r="B146" i="37"/>
  <c r="B47" i="37"/>
  <c r="B46" i="37"/>
  <c r="B45" i="37"/>
  <c r="B44" i="37"/>
  <c r="B173" i="37"/>
  <c r="B172" i="37"/>
  <c r="B171" i="37"/>
  <c r="B170" i="37"/>
  <c r="B55" i="37"/>
  <c r="B75" i="37"/>
  <c r="B245" i="37"/>
  <c r="B244" i="37"/>
  <c r="B243" i="37"/>
  <c r="B242" i="37"/>
  <c r="B209" i="37"/>
  <c r="B208" i="37"/>
  <c r="B207" i="37"/>
  <c r="B206" i="37"/>
  <c r="B153" i="37"/>
  <c r="B152" i="37"/>
  <c r="B151" i="37"/>
  <c r="B150" i="37"/>
  <c r="B241" i="37"/>
  <c r="B240" i="37"/>
  <c r="B239" i="37"/>
  <c r="B238" i="37"/>
  <c r="B217" i="37"/>
  <c r="B216" i="37"/>
  <c r="B215" i="37"/>
  <c r="B214" i="37"/>
  <c r="B181" i="37"/>
  <c r="B180" i="37"/>
  <c r="B179" i="37"/>
  <c r="B178" i="37"/>
  <c r="B101" i="37"/>
  <c r="B100" i="37"/>
  <c r="B99" i="37"/>
  <c r="B98" i="37"/>
  <c r="B97" i="37"/>
  <c r="B96" i="37"/>
  <c r="B95" i="37"/>
  <c r="B94" i="37"/>
  <c r="B93" i="37"/>
  <c r="B92" i="37"/>
  <c r="B91" i="37"/>
  <c r="B90" i="37"/>
  <c r="B225" i="37"/>
  <c r="B224" i="37"/>
  <c r="B223" i="37"/>
  <c r="B222" i="37"/>
  <c r="B89" i="37"/>
  <c r="B88" i="37"/>
  <c r="B87" i="37"/>
  <c r="B86" i="37"/>
  <c r="B189" i="37"/>
  <c r="B188" i="37"/>
  <c r="B187" i="37"/>
  <c r="B186" i="37"/>
  <c r="B249" i="37"/>
  <c r="B248" i="37"/>
  <c r="B247" i="37"/>
  <c r="B246" i="37"/>
  <c r="B185" i="37"/>
  <c r="B184" i="37"/>
  <c r="B183" i="37"/>
  <c r="B182" i="37"/>
  <c r="B289" i="37"/>
  <c r="B288" i="37"/>
  <c r="B287" i="37"/>
  <c r="I8" i="21" l="1"/>
  <c r="B78" i="37"/>
  <c r="B74" i="37"/>
  <c r="B80" i="37"/>
  <c r="B76" i="37"/>
  <c r="B82" i="37"/>
  <c r="B84" i="37"/>
  <c r="B54" i="37"/>
  <c r="B192" i="37"/>
  <c r="W3" i="34"/>
  <c r="V3" i="28"/>
  <c r="B190" i="37"/>
  <c r="B191" i="37"/>
  <c r="B72" i="37" l="1"/>
  <c r="B73" i="37"/>
  <c r="B52" i="37"/>
  <c r="B53" i="37"/>
  <c r="B114" i="37"/>
  <c r="B115" i="37"/>
  <c r="B110" i="37"/>
  <c r="B111" i="37"/>
  <c r="I14" i="21"/>
  <c r="B286" i="37"/>
  <c r="I12" i="41"/>
  <c r="I10" i="41"/>
  <c r="I10" i="40"/>
  <c r="I12" i="40"/>
  <c r="B2" i="37"/>
  <c r="M42" i="21" l="1"/>
  <c r="M41" i="21"/>
  <c r="M40" i="21"/>
  <c r="M72" i="21"/>
  <c r="M74" i="21"/>
  <c r="M69" i="21"/>
  <c r="M76" i="21"/>
  <c r="I8" i="40"/>
  <c r="W19" i="41"/>
  <c r="Q31" i="41" s="1"/>
  <c r="W19" i="21"/>
  <c r="Q72" i="21" s="1"/>
  <c r="W19" i="40"/>
  <c r="Q32" i="40" s="1"/>
  <c r="M25" i="21"/>
  <c r="K18" i="21"/>
  <c r="K18" i="40" s="1"/>
  <c r="M37" i="21"/>
  <c r="K19" i="21"/>
  <c r="K19" i="40" s="1"/>
  <c r="M38" i="21"/>
  <c r="M31" i="21"/>
  <c r="M33" i="21"/>
  <c r="I16" i="21"/>
  <c r="I16" i="40" s="1"/>
  <c r="I18" i="21"/>
  <c r="I18" i="40" s="1"/>
  <c r="M27" i="21"/>
  <c r="I19" i="21"/>
  <c r="I19" i="40" s="1"/>
  <c r="M28" i="21"/>
  <c r="J266" i="35"/>
  <c r="J275" i="35"/>
  <c r="AA123" i="35"/>
  <c r="AA122" i="35"/>
  <c r="AA121" i="35"/>
  <c r="AA120" i="35"/>
  <c r="AA119" i="35"/>
  <c r="AA118" i="35"/>
  <c r="AA117" i="35"/>
  <c r="AA116" i="35"/>
  <c r="AA115" i="35"/>
  <c r="AA114" i="35"/>
  <c r="AA113" i="35"/>
  <c r="AA112" i="35"/>
  <c r="AA111" i="35"/>
  <c r="AA110" i="35"/>
  <c r="AA109" i="35"/>
  <c r="AA108" i="35"/>
  <c r="AA107" i="35"/>
  <c r="AA106" i="35"/>
  <c r="AA105" i="35"/>
  <c r="AA104" i="35"/>
  <c r="AA103" i="35"/>
  <c r="AA102" i="35"/>
  <c r="AA101" i="35"/>
  <c r="AA100" i="35"/>
  <c r="AA99" i="35"/>
  <c r="AA98" i="35"/>
  <c r="AA97" i="35"/>
  <c r="AA96" i="35"/>
  <c r="AA95" i="35"/>
  <c r="AA94" i="35"/>
  <c r="AA93" i="35"/>
  <c r="AA92" i="35"/>
  <c r="AA91" i="35"/>
  <c r="AA90" i="35"/>
  <c r="AA89" i="35"/>
  <c r="AA88" i="35"/>
  <c r="AA87" i="35"/>
  <c r="AA86" i="35"/>
  <c r="AA85" i="35"/>
  <c r="AA84" i="35"/>
  <c r="AA83" i="35"/>
  <c r="AA82" i="35"/>
  <c r="AA81" i="35"/>
  <c r="AA80" i="35"/>
  <c r="AA79" i="35"/>
  <c r="AA78" i="35"/>
  <c r="AA77" i="35"/>
  <c r="AA76" i="35"/>
  <c r="AA75" i="35"/>
  <c r="AA74" i="35"/>
  <c r="AA73" i="35"/>
  <c r="AA72" i="35"/>
  <c r="AA71" i="35"/>
  <c r="AA70" i="35"/>
  <c r="AA69" i="35"/>
  <c r="AA68" i="35"/>
  <c r="AA67" i="35"/>
  <c r="AA66" i="35"/>
  <c r="AA65" i="35"/>
  <c r="AA64" i="35"/>
  <c r="AA63" i="35"/>
  <c r="AA62" i="35"/>
  <c r="AA61" i="35"/>
  <c r="AA60" i="35"/>
  <c r="AA59" i="35"/>
  <c r="AA58" i="35"/>
  <c r="AA57" i="35"/>
  <c r="AA56" i="35"/>
  <c r="AA55" i="35"/>
  <c r="AA54" i="35"/>
  <c r="AA53" i="35"/>
  <c r="AA52" i="35"/>
  <c r="AA51" i="35"/>
  <c r="AA50" i="35"/>
  <c r="AA49" i="35"/>
  <c r="AA48" i="35"/>
  <c r="AA47" i="35"/>
  <c r="AA46" i="35"/>
  <c r="AA45" i="35"/>
  <c r="AA44" i="35"/>
  <c r="AA43" i="35"/>
  <c r="AA42" i="35"/>
  <c r="AA41" i="35"/>
  <c r="AA40" i="35"/>
  <c r="AA39" i="35"/>
  <c r="AA38" i="35"/>
  <c r="AA37" i="35"/>
  <c r="AA36" i="35"/>
  <c r="AA35" i="35"/>
  <c r="AA34" i="35"/>
  <c r="AA33" i="35"/>
  <c r="AA32" i="35"/>
  <c r="AA31" i="35"/>
  <c r="AA30" i="35"/>
  <c r="AA29" i="35"/>
  <c r="AA28" i="35"/>
  <c r="AA27" i="35"/>
  <c r="AA26" i="35"/>
  <c r="AA25" i="35"/>
  <c r="AA24" i="35"/>
  <c r="AA23" i="35"/>
  <c r="AA22" i="35"/>
  <c r="AA21" i="35"/>
  <c r="AA20" i="35"/>
  <c r="AA19" i="35"/>
  <c r="AA18" i="35"/>
  <c r="AA17" i="35"/>
  <c r="AA16" i="35"/>
  <c r="AA15" i="35"/>
  <c r="AA14" i="35"/>
  <c r="AA13" i="35"/>
  <c r="AA12" i="35"/>
  <c r="AA11" i="35"/>
  <c r="AA10" i="35"/>
  <c r="AA9" i="35"/>
  <c r="AA8" i="35"/>
  <c r="AA7" i="35"/>
  <c r="AA6" i="35"/>
  <c r="AA5" i="35"/>
  <c r="AA4" i="35"/>
  <c r="R5" i="35"/>
  <c r="W5" i="35"/>
  <c r="R6" i="35"/>
  <c r="W6" i="35"/>
  <c r="R7" i="35"/>
  <c r="W7" i="35"/>
  <c r="R8" i="35"/>
  <c r="W8" i="35"/>
  <c r="R9" i="35"/>
  <c r="W9" i="35"/>
  <c r="R10" i="35"/>
  <c r="W10" i="35"/>
  <c r="R11" i="35"/>
  <c r="W11" i="35"/>
  <c r="R12" i="35"/>
  <c r="W12" i="35"/>
  <c r="R13" i="35"/>
  <c r="W13" i="35"/>
  <c r="R14" i="35"/>
  <c r="W14" i="35"/>
  <c r="R15" i="35"/>
  <c r="W15" i="35"/>
  <c r="R16" i="35"/>
  <c r="W16" i="35"/>
  <c r="R17" i="35"/>
  <c r="W17" i="35"/>
  <c r="R18" i="35"/>
  <c r="W18" i="35"/>
  <c r="R19" i="35"/>
  <c r="W19" i="35"/>
  <c r="R20" i="35"/>
  <c r="W20" i="35"/>
  <c r="R21" i="35"/>
  <c r="W21" i="35"/>
  <c r="R22" i="35"/>
  <c r="W22" i="35"/>
  <c r="R23" i="35"/>
  <c r="W23" i="35"/>
  <c r="R24" i="35"/>
  <c r="W24" i="35"/>
  <c r="R25" i="35"/>
  <c r="W25" i="35"/>
  <c r="R26" i="35"/>
  <c r="W26" i="35"/>
  <c r="R27" i="35"/>
  <c r="W27" i="35"/>
  <c r="R28" i="35"/>
  <c r="W28" i="35"/>
  <c r="R29" i="35"/>
  <c r="W29" i="35"/>
  <c r="R30" i="35"/>
  <c r="W30" i="35"/>
  <c r="R31" i="35"/>
  <c r="W31" i="35"/>
  <c r="R32" i="35"/>
  <c r="W32" i="35"/>
  <c r="R33" i="35"/>
  <c r="W33" i="35"/>
  <c r="R34" i="35"/>
  <c r="W34" i="35"/>
  <c r="R35" i="35"/>
  <c r="W35" i="35"/>
  <c r="R36" i="35"/>
  <c r="W36" i="35"/>
  <c r="R37" i="35"/>
  <c r="W37" i="35"/>
  <c r="R38" i="35"/>
  <c r="W38" i="35"/>
  <c r="R39" i="35"/>
  <c r="W39" i="35"/>
  <c r="R40" i="35"/>
  <c r="W40" i="35"/>
  <c r="R41" i="35"/>
  <c r="W41" i="35"/>
  <c r="R42" i="35"/>
  <c r="W42" i="35"/>
  <c r="R43" i="35"/>
  <c r="W43" i="35"/>
  <c r="R44" i="35"/>
  <c r="W44" i="35"/>
  <c r="R45" i="35"/>
  <c r="W45" i="35"/>
  <c r="R46" i="35"/>
  <c r="W46" i="35"/>
  <c r="R47" i="35"/>
  <c r="W47" i="35"/>
  <c r="R48" i="35"/>
  <c r="W48" i="35"/>
  <c r="R49" i="35"/>
  <c r="W49" i="35"/>
  <c r="R50" i="35"/>
  <c r="W50" i="35"/>
  <c r="R51" i="35"/>
  <c r="W51" i="35"/>
  <c r="R52" i="35"/>
  <c r="W52" i="35"/>
  <c r="R53" i="35"/>
  <c r="W53" i="35"/>
  <c r="R54" i="35"/>
  <c r="W54" i="35"/>
  <c r="R55" i="35"/>
  <c r="W55" i="35"/>
  <c r="R56" i="35"/>
  <c r="W56" i="35"/>
  <c r="R57" i="35"/>
  <c r="W57" i="35"/>
  <c r="R58" i="35"/>
  <c r="W58" i="35"/>
  <c r="R59" i="35"/>
  <c r="W59" i="35"/>
  <c r="R60" i="35"/>
  <c r="W60" i="35"/>
  <c r="R61" i="35"/>
  <c r="W61" i="35"/>
  <c r="R62" i="35"/>
  <c r="W62" i="35"/>
  <c r="R63" i="35"/>
  <c r="W63" i="35"/>
  <c r="R64" i="35"/>
  <c r="W64" i="35"/>
  <c r="R65" i="35"/>
  <c r="W65" i="35"/>
  <c r="R66" i="35"/>
  <c r="W66" i="35"/>
  <c r="R67" i="35"/>
  <c r="W67" i="35"/>
  <c r="R68" i="35"/>
  <c r="W68" i="35"/>
  <c r="R69" i="35"/>
  <c r="W69" i="35"/>
  <c r="R70" i="35"/>
  <c r="W70" i="35"/>
  <c r="R71" i="35"/>
  <c r="W71" i="35"/>
  <c r="R72" i="35"/>
  <c r="W72" i="35"/>
  <c r="R73" i="35"/>
  <c r="W73" i="35"/>
  <c r="R74" i="35"/>
  <c r="W74" i="35"/>
  <c r="R75" i="35"/>
  <c r="W75" i="35"/>
  <c r="R76" i="35"/>
  <c r="W76" i="35"/>
  <c r="R77" i="35"/>
  <c r="W77" i="35"/>
  <c r="R78" i="35"/>
  <c r="W78" i="35"/>
  <c r="R79" i="35"/>
  <c r="W79" i="35"/>
  <c r="R80" i="35"/>
  <c r="W80" i="35"/>
  <c r="R81" i="35"/>
  <c r="W81" i="35"/>
  <c r="R82" i="35"/>
  <c r="W82" i="35"/>
  <c r="R83" i="35"/>
  <c r="W83" i="35"/>
  <c r="R84" i="35"/>
  <c r="W84" i="35"/>
  <c r="R85" i="35"/>
  <c r="W85" i="35"/>
  <c r="R86" i="35"/>
  <c r="W86" i="35"/>
  <c r="R87" i="35"/>
  <c r="W87" i="35"/>
  <c r="R88" i="35"/>
  <c r="W88" i="35"/>
  <c r="R89" i="35"/>
  <c r="W89" i="35"/>
  <c r="R90" i="35"/>
  <c r="W90" i="35"/>
  <c r="R91" i="35"/>
  <c r="W91" i="35"/>
  <c r="R92" i="35"/>
  <c r="W92" i="35"/>
  <c r="R93" i="35"/>
  <c r="W93" i="35"/>
  <c r="R94" i="35"/>
  <c r="W94" i="35"/>
  <c r="R95" i="35"/>
  <c r="W95" i="35"/>
  <c r="R96" i="35"/>
  <c r="W96" i="35"/>
  <c r="R97" i="35"/>
  <c r="W97" i="35"/>
  <c r="R98" i="35"/>
  <c r="W98" i="35"/>
  <c r="R99" i="35"/>
  <c r="W99" i="35"/>
  <c r="R100" i="35"/>
  <c r="W100" i="35"/>
  <c r="R101" i="35"/>
  <c r="W101" i="35"/>
  <c r="R102" i="35"/>
  <c r="W102" i="35"/>
  <c r="R103" i="35"/>
  <c r="W103" i="35"/>
  <c r="R104" i="35"/>
  <c r="W104" i="35"/>
  <c r="R105" i="35"/>
  <c r="W105" i="35"/>
  <c r="R106" i="35"/>
  <c r="W106" i="35"/>
  <c r="R107" i="35"/>
  <c r="W107" i="35"/>
  <c r="R108" i="35"/>
  <c r="W108" i="35"/>
  <c r="R109" i="35"/>
  <c r="W109" i="35"/>
  <c r="R110" i="35"/>
  <c r="W110" i="35"/>
  <c r="R111" i="35"/>
  <c r="W111" i="35"/>
  <c r="R112" i="35"/>
  <c r="W112" i="35"/>
  <c r="R113" i="35"/>
  <c r="W113" i="35"/>
  <c r="R114" i="35"/>
  <c r="W114" i="35"/>
  <c r="R115" i="35"/>
  <c r="W115" i="35"/>
  <c r="R116" i="35"/>
  <c r="W116" i="35"/>
  <c r="R117" i="35"/>
  <c r="W117" i="35"/>
  <c r="R118" i="35"/>
  <c r="W118" i="35"/>
  <c r="R119" i="35"/>
  <c r="W119" i="35"/>
  <c r="R120" i="35"/>
  <c r="W120" i="35"/>
  <c r="R121" i="35"/>
  <c r="W121" i="35"/>
  <c r="R122" i="35"/>
  <c r="W122" i="35"/>
  <c r="R123" i="35"/>
  <c r="W123" i="35"/>
  <c r="W4" i="35"/>
  <c r="R4" i="35"/>
  <c r="B725" i="35"/>
  <c r="B726" i="35"/>
  <c r="B727" i="35"/>
  <c r="B728" i="35"/>
  <c r="B729" i="35"/>
  <c r="B730" i="35"/>
  <c r="B731" i="35"/>
  <c r="B732" i="35"/>
  <c r="B733" i="35"/>
  <c r="B734" i="35"/>
  <c r="B735" i="35"/>
  <c r="B736" i="35"/>
  <c r="B737" i="35"/>
  <c r="B738" i="35"/>
  <c r="B739" i="35"/>
  <c r="B740" i="35"/>
  <c r="B741" i="35"/>
  <c r="B742" i="35"/>
  <c r="B743" i="35"/>
  <c r="B744" i="35"/>
  <c r="B745" i="35"/>
  <c r="B746" i="35"/>
  <c r="B747" i="35"/>
  <c r="B748" i="35"/>
  <c r="B749" i="35"/>
  <c r="B750" i="35"/>
  <c r="B751" i="35"/>
  <c r="B752" i="35"/>
  <c r="B753" i="35"/>
  <c r="B754" i="35"/>
  <c r="B755" i="35"/>
  <c r="B756" i="35"/>
  <c r="B757" i="35"/>
  <c r="B758" i="35"/>
  <c r="B759" i="35"/>
  <c r="B760" i="35"/>
  <c r="B761" i="35"/>
  <c r="B762" i="35"/>
  <c r="B763" i="35"/>
  <c r="B764" i="35"/>
  <c r="B765" i="35"/>
  <c r="B766" i="35"/>
  <c r="B767" i="35"/>
  <c r="B768" i="35"/>
  <c r="B769" i="35"/>
  <c r="B770" i="35"/>
  <c r="B771" i="35"/>
  <c r="B772" i="35"/>
  <c r="B773" i="35"/>
  <c r="B774" i="35"/>
  <c r="B775" i="35"/>
  <c r="B776" i="35"/>
  <c r="B777" i="35"/>
  <c r="B778" i="35"/>
  <c r="B779" i="35"/>
  <c r="B780" i="35"/>
  <c r="B781" i="35"/>
  <c r="B782" i="35"/>
  <c r="B783" i="35"/>
  <c r="B784" i="35"/>
  <c r="B785" i="35"/>
  <c r="B786" i="35"/>
  <c r="B787" i="35"/>
  <c r="B788" i="35"/>
  <c r="B789" i="35"/>
  <c r="B790" i="35"/>
  <c r="B791" i="35"/>
  <c r="B792" i="35"/>
  <c r="B793" i="35"/>
  <c r="B794" i="35"/>
  <c r="B795" i="35"/>
  <c r="B796" i="35"/>
  <c r="B797" i="35"/>
  <c r="B798" i="35"/>
  <c r="B799" i="35"/>
  <c r="B800" i="35"/>
  <c r="B801" i="35"/>
  <c r="B802" i="35"/>
  <c r="B803" i="35"/>
  <c r="B804" i="35"/>
  <c r="B805" i="35"/>
  <c r="B806" i="35"/>
  <c r="B807" i="35"/>
  <c r="B808" i="35"/>
  <c r="B809" i="35"/>
  <c r="B810" i="35"/>
  <c r="B811" i="35"/>
  <c r="B812" i="35"/>
  <c r="B813" i="35"/>
  <c r="B814" i="35"/>
  <c r="B815" i="35"/>
  <c r="B816" i="35"/>
  <c r="B817" i="35"/>
  <c r="B818" i="35"/>
  <c r="B819" i="35"/>
  <c r="B820" i="35"/>
  <c r="B821" i="35"/>
  <c r="B822" i="35"/>
  <c r="B823" i="35"/>
  <c r="B824" i="35"/>
  <c r="B825" i="35"/>
  <c r="B826" i="35"/>
  <c r="B827" i="35"/>
  <c r="B828" i="35"/>
  <c r="B829" i="35"/>
  <c r="B830" i="35"/>
  <c r="B831" i="35"/>
  <c r="B832" i="35"/>
  <c r="B833" i="35"/>
  <c r="B834" i="35"/>
  <c r="B835" i="35"/>
  <c r="B836" i="35"/>
  <c r="B837" i="35"/>
  <c r="B838" i="35"/>
  <c r="B839" i="35"/>
  <c r="B840" i="35"/>
  <c r="B841" i="35"/>
  <c r="B842" i="35"/>
  <c r="B843" i="35"/>
  <c r="J738" i="35"/>
  <c r="J737" i="35"/>
  <c r="J736" i="35"/>
  <c r="J735" i="35"/>
  <c r="J734" i="35"/>
  <c r="J733" i="35"/>
  <c r="J732" i="35"/>
  <c r="J731" i="35"/>
  <c r="J730" i="35"/>
  <c r="J729" i="35"/>
  <c r="J728" i="35"/>
  <c r="J727" i="35"/>
  <c r="J726" i="35"/>
  <c r="J725" i="35"/>
  <c r="J724" i="35"/>
  <c r="K738" i="35" s="1"/>
  <c r="B483" i="35"/>
  <c r="B482" i="35"/>
  <c r="B481" i="35"/>
  <c r="B480" i="35"/>
  <c r="B479" i="35"/>
  <c r="B478" i="35"/>
  <c r="B477" i="35"/>
  <c r="B476" i="35"/>
  <c r="B475" i="35"/>
  <c r="B474" i="35"/>
  <c r="B473" i="35"/>
  <c r="B472" i="35"/>
  <c r="B471" i="35"/>
  <c r="B470" i="35"/>
  <c r="B469" i="35"/>
  <c r="B468" i="35"/>
  <c r="B467" i="35"/>
  <c r="B466" i="35"/>
  <c r="B465" i="35"/>
  <c r="B464" i="35"/>
  <c r="B463" i="35"/>
  <c r="B462" i="35"/>
  <c r="B461" i="35"/>
  <c r="B460" i="35"/>
  <c r="B459" i="35"/>
  <c r="B458" i="35"/>
  <c r="B457" i="35"/>
  <c r="B456" i="35"/>
  <c r="B455" i="35"/>
  <c r="B454" i="35"/>
  <c r="B453" i="35"/>
  <c r="B452" i="35"/>
  <c r="B451" i="35"/>
  <c r="B450" i="35"/>
  <c r="B449" i="35"/>
  <c r="B448" i="35"/>
  <c r="B447" i="35"/>
  <c r="B446" i="35"/>
  <c r="B445" i="35"/>
  <c r="B444" i="35"/>
  <c r="B443" i="35"/>
  <c r="B442" i="35"/>
  <c r="B441" i="35"/>
  <c r="B440" i="35"/>
  <c r="B439" i="35"/>
  <c r="B438" i="35"/>
  <c r="B437" i="35"/>
  <c r="B436" i="35"/>
  <c r="B435" i="35"/>
  <c r="B434" i="35"/>
  <c r="B433" i="35"/>
  <c r="B432" i="35"/>
  <c r="B431" i="35"/>
  <c r="B430" i="35"/>
  <c r="B429" i="35"/>
  <c r="B428" i="35"/>
  <c r="B427" i="35"/>
  <c r="B426" i="35"/>
  <c r="B425" i="35"/>
  <c r="B424" i="35"/>
  <c r="B423" i="35"/>
  <c r="B422" i="35"/>
  <c r="B421" i="35"/>
  <c r="B420" i="35"/>
  <c r="B419" i="35"/>
  <c r="B418" i="35"/>
  <c r="B417" i="35"/>
  <c r="B416" i="35"/>
  <c r="B415" i="35"/>
  <c r="B414" i="35"/>
  <c r="B413" i="35"/>
  <c r="B412" i="35"/>
  <c r="B411" i="35"/>
  <c r="B410" i="35"/>
  <c r="B409" i="35"/>
  <c r="B408" i="35"/>
  <c r="B407" i="35"/>
  <c r="B406" i="35"/>
  <c r="B405" i="35"/>
  <c r="B404" i="35"/>
  <c r="B403" i="35"/>
  <c r="B402" i="35"/>
  <c r="B401" i="35"/>
  <c r="B400" i="35"/>
  <c r="B399" i="35"/>
  <c r="B398" i="35"/>
  <c r="B397" i="35"/>
  <c r="B396" i="35"/>
  <c r="B395" i="35"/>
  <c r="B394" i="35"/>
  <c r="B393" i="35"/>
  <c r="B392" i="35"/>
  <c r="B391" i="35"/>
  <c r="B390" i="35"/>
  <c r="B389" i="35"/>
  <c r="B388" i="35"/>
  <c r="B387" i="35"/>
  <c r="B386" i="35"/>
  <c r="B385" i="35"/>
  <c r="B384" i="35"/>
  <c r="B383" i="35"/>
  <c r="B382" i="35"/>
  <c r="B381" i="35"/>
  <c r="B380" i="35"/>
  <c r="B379" i="35"/>
  <c r="B378" i="35"/>
  <c r="B377" i="35"/>
  <c r="B376" i="35"/>
  <c r="B375" i="35"/>
  <c r="B374" i="35"/>
  <c r="B373" i="35"/>
  <c r="B372" i="35"/>
  <c r="B371" i="35"/>
  <c r="B370" i="35"/>
  <c r="B369" i="35"/>
  <c r="B368" i="35"/>
  <c r="B367" i="35"/>
  <c r="B366" i="35"/>
  <c r="B365" i="35"/>
  <c r="B364" i="35"/>
  <c r="B724" i="35"/>
  <c r="J627" i="35"/>
  <c r="J626" i="35"/>
  <c r="J625" i="35"/>
  <c r="J624" i="35"/>
  <c r="J623" i="35"/>
  <c r="J622" i="35"/>
  <c r="J621" i="35"/>
  <c r="J620" i="35"/>
  <c r="J619" i="35"/>
  <c r="J618" i="35"/>
  <c r="J617" i="35"/>
  <c r="J616" i="35"/>
  <c r="J615" i="35"/>
  <c r="J614" i="35"/>
  <c r="J613" i="35"/>
  <c r="J612" i="35"/>
  <c r="J611" i="35"/>
  <c r="J610" i="35"/>
  <c r="J609" i="35"/>
  <c r="J608" i="35"/>
  <c r="J607" i="35"/>
  <c r="J606" i="35"/>
  <c r="J605" i="35"/>
  <c r="J604" i="35"/>
  <c r="K627" i="35" s="1"/>
  <c r="B723" i="35"/>
  <c r="B722" i="35"/>
  <c r="B721" i="35"/>
  <c r="B720" i="35"/>
  <c r="B719" i="35"/>
  <c r="B718" i="35"/>
  <c r="B717" i="35"/>
  <c r="B716" i="35"/>
  <c r="B715" i="35"/>
  <c r="B714" i="35"/>
  <c r="B713" i="35"/>
  <c r="B712" i="35"/>
  <c r="B711" i="35"/>
  <c r="B710" i="35"/>
  <c r="B709" i="35"/>
  <c r="B708" i="35"/>
  <c r="B707" i="35"/>
  <c r="B706" i="35"/>
  <c r="B705" i="35"/>
  <c r="B704" i="35"/>
  <c r="B703" i="35"/>
  <c r="B702" i="35"/>
  <c r="B701" i="35"/>
  <c r="B700" i="35"/>
  <c r="B699" i="35"/>
  <c r="B698" i="35"/>
  <c r="B697" i="35"/>
  <c r="B696" i="35"/>
  <c r="B695" i="35"/>
  <c r="B694" i="35"/>
  <c r="B693" i="35"/>
  <c r="B692" i="35"/>
  <c r="B691" i="35"/>
  <c r="B690" i="35"/>
  <c r="B689" i="35"/>
  <c r="B688" i="35"/>
  <c r="B687" i="35"/>
  <c r="B686" i="35"/>
  <c r="B685" i="35"/>
  <c r="B684" i="35"/>
  <c r="B683" i="35"/>
  <c r="B682" i="35"/>
  <c r="B681" i="35"/>
  <c r="B680" i="35"/>
  <c r="B679" i="35"/>
  <c r="B678" i="35"/>
  <c r="B677" i="35"/>
  <c r="B676" i="35"/>
  <c r="B675" i="35"/>
  <c r="B674" i="35"/>
  <c r="B673" i="35"/>
  <c r="B672" i="35"/>
  <c r="B671" i="35"/>
  <c r="B670" i="35"/>
  <c r="B669" i="35"/>
  <c r="B668" i="35"/>
  <c r="B667" i="35"/>
  <c r="B666" i="35"/>
  <c r="B665" i="35"/>
  <c r="B664" i="35"/>
  <c r="B663" i="35"/>
  <c r="B662" i="35"/>
  <c r="B661" i="35"/>
  <c r="B660" i="35"/>
  <c r="B659" i="35"/>
  <c r="B658" i="35"/>
  <c r="B657" i="35"/>
  <c r="B656" i="35"/>
  <c r="B655" i="35"/>
  <c r="B654" i="35"/>
  <c r="B653" i="35"/>
  <c r="B652" i="35"/>
  <c r="B651" i="35"/>
  <c r="B650" i="35"/>
  <c r="B649" i="35"/>
  <c r="B648" i="35"/>
  <c r="B647" i="35"/>
  <c r="B646" i="35"/>
  <c r="B645" i="35"/>
  <c r="B644" i="35"/>
  <c r="B643" i="35"/>
  <c r="B642" i="35"/>
  <c r="B641" i="35"/>
  <c r="B640" i="35"/>
  <c r="B639" i="35"/>
  <c r="B638" i="35"/>
  <c r="B637" i="35"/>
  <c r="B636" i="35"/>
  <c r="B635" i="35"/>
  <c r="B634" i="35"/>
  <c r="B633" i="35"/>
  <c r="B632" i="35"/>
  <c r="B631" i="35"/>
  <c r="B630" i="35"/>
  <c r="B629" i="35"/>
  <c r="B628" i="35"/>
  <c r="B627" i="35"/>
  <c r="B626" i="35"/>
  <c r="B625" i="35"/>
  <c r="B624" i="35"/>
  <c r="B623" i="35"/>
  <c r="B622" i="35"/>
  <c r="B621" i="35"/>
  <c r="B620" i="35"/>
  <c r="B619" i="35"/>
  <c r="B618" i="35"/>
  <c r="B617" i="35"/>
  <c r="B616" i="35"/>
  <c r="B615" i="35"/>
  <c r="B614" i="35"/>
  <c r="B613" i="35"/>
  <c r="B612" i="35"/>
  <c r="B611" i="35"/>
  <c r="B610" i="35"/>
  <c r="B609" i="35"/>
  <c r="B608" i="35"/>
  <c r="B607" i="35"/>
  <c r="B606" i="35"/>
  <c r="B605" i="35"/>
  <c r="B604" i="35"/>
  <c r="B245" i="35"/>
  <c r="B246" i="35"/>
  <c r="B247" i="35"/>
  <c r="B248" i="35"/>
  <c r="B249" i="35"/>
  <c r="B250" i="35"/>
  <c r="B251" i="35"/>
  <c r="B252" i="35"/>
  <c r="B253" i="35"/>
  <c r="B254" i="35"/>
  <c r="B255" i="35"/>
  <c r="B256" i="35"/>
  <c r="B257" i="35"/>
  <c r="B258" i="35"/>
  <c r="B259" i="35"/>
  <c r="B260" i="35"/>
  <c r="B261" i="35"/>
  <c r="B262" i="35"/>
  <c r="B263" i="35"/>
  <c r="B264" i="35"/>
  <c r="B265" i="35"/>
  <c r="B266" i="35"/>
  <c r="B267" i="35"/>
  <c r="B268" i="35"/>
  <c r="B269" i="35"/>
  <c r="B270" i="35"/>
  <c r="B271" i="35"/>
  <c r="B272" i="35"/>
  <c r="B273" i="35"/>
  <c r="B274" i="35"/>
  <c r="B275" i="35"/>
  <c r="B276" i="35"/>
  <c r="B277" i="35"/>
  <c r="B278" i="35"/>
  <c r="B279" i="35"/>
  <c r="B280" i="35"/>
  <c r="B281" i="35"/>
  <c r="B282" i="35"/>
  <c r="B283" i="35"/>
  <c r="B284" i="35"/>
  <c r="B285" i="35"/>
  <c r="B286" i="35"/>
  <c r="B287" i="35"/>
  <c r="B288" i="35"/>
  <c r="B289" i="35"/>
  <c r="B290" i="35"/>
  <c r="B291" i="35"/>
  <c r="B292" i="35"/>
  <c r="B293" i="35"/>
  <c r="B294" i="35"/>
  <c r="B295" i="35"/>
  <c r="B296" i="35"/>
  <c r="B297" i="35"/>
  <c r="B298" i="35"/>
  <c r="B299" i="35"/>
  <c r="B300" i="35"/>
  <c r="B301" i="35"/>
  <c r="B302" i="35"/>
  <c r="B303" i="35"/>
  <c r="B304" i="35"/>
  <c r="B305" i="35"/>
  <c r="B306" i="35"/>
  <c r="B307" i="35"/>
  <c r="B308" i="35"/>
  <c r="B309" i="35"/>
  <c r="B310" i="35"/>
  <c r="B311" i="35"/>
  <c r="B312" i="35"/>
  <c r="B313" i="35"/>
  <c r="B314" i="35"/>
  <c r="B315" i="35"/>
  <c r="B316" i="35"/>
  <c r="B317" i="35"/>
  <c r="B318" i="35"/>
  <c r="B319" i="35"/>
  <c r="B320" i="35"/>
  <c r="B321" i="35"/>
  <c r="B322" i="35"/>
  <c r="B323" i="35"/>
  <c r="B324" i="35"/>
  <c r="B325" i="35"/>
  <c r="B326" i="35"/>
  <c r="B327" i="35"/>
  <c r="B328" i="35"/>
  <c r="B329" i="35"/>
  <c r="B330" i="35"/>
  <c r="B331" i="35"/>
  <c r="B332" i="35"/>
  <c r="B333" i="35"/>
  <c r="B334" i="35"/>
  <c r="B335" i="35"/>
  <c r="B336" i="35"/>
  <c r="B337" i="35"/>
  <c r="B338" i="35"/>
  <c r="B339" i="35"/>
  <c r="B340" i="35"/>
  <c r="B341" i="35"/>
  <c r="B342" i="35"/>
  <c r="B343" i="35"/>
  <c r="B344" i="35"/>
  <c r="B345" i="35"/>
  <c r="B346" i="35"/>
  <c r="B347" i="35"/>
  <c r="B348" i="35"/>
  <c r="B349" i="35"/>
  <c r="B350" i="35"/>
  <c r="B351" i="35"/>
  <c r="B352" i="35"/>
  <c r="B353" i="35"/>
  <c r="B354" i="35"/>
  <c r="B355" i="35"/>
  <c r="B356" i="35"/>
  <c r="B357" i="35"/>
  <c r="B358" i="35"/>
  <c r="B359" i="35"/>
  <c r="B360" i="35"/>
  <c r="B361" i="35"/>
  <c r="B362" i="35"/>
  <c r="B363" i="35"/>
  <c r="B244" i="35"/>
  <c r="I8" i="41" l="1"/>
  <c r="Q52" i="41"/>
  <c r="Q25" i="21"/>
  <c r="Q25" i="41"/>
  <c r="Q53" i="21"/>
  <c r="Q41" i="41"/>
  <c r="Q35" i="21"/>
  <c r="Q31" i="21"/>
  <c r="Q57" i="41"/>
  <c r="Q33" i="21"/>
  <c r="Q62" i="41"/>
  <c r="Q26" i="41"/>
  <c r="Q33" i="40"/>
  <c r="M77" i="21"/>
  <c r="I16" i="41"/>
  <c r="K18" i="41"/>
  <c r="K19" i="41"/>
  <c r="I19" i="41"/>
  <c r="I18" i="41"/>
  <c r="I14" i="40"/>
  <c r="M51" i="21"/>
  <c r="M60" i="21"/>
  <c r="M50" i="21"/>
  <c r="M62" i="21"/>
  <c r="M55" i="21"/>
  <c r="M56" i="21" s="1"/>
  <c r="M70" i="21"/>
  <c r="M48" i="21"/>
  <c r="M64" i="21"/>
  <c r="M53" i="21"/>
  <c r="M65" i="21"/>
  <c r="I14" i="41"/>
  <c r="M25" i="41" s="1"/>
  <c r="M67" i="21"/>
  <c r="M59" i="21"/>
  <c r="K607" i="35"/>
  <c r="L607" i="35" s="1"/>
  <c r="M607" i="35" s="1"/>
  <c r="K611" i="35"/>
  <c r="L611" i="35" s="1"/>
  <c r="M611" i="35" s="1"/>
  <c r="K604" i="35"/>
  <c r="L604" i="35" s="1"/>
  <c r="M604" i="35" s="1"/>
  <c r="K727" i="35"/>
  <c r="L727" i="35" s="1"/>
  <c r="M727" i="35" s="1"/>
  <c r="K731" i="35"/>
  <c r="L731" i="35" s="1"/>
  <c r="M731" i="35" s="1"/>
  <c r="K735" i="35"/>
  <c r="L735" i="35" s="1"/>
  <c r="M735" i="35" s="1"/>
  <c r="K724" i="35"/>
  <c r="L724" i="35" s="1"/>
  <c r="M724" i="35" s="1"/>
  <c r="K732" i="35"/>
  <c r="L732" i="35" s="1"/>
  <c r="M732" i="35" s="1"/>
  <c r="K736" i="35"/>
  <c r="L736" i="35" s="1"/>
  <c r="M736" i="35" s="1"/>
  <c r="K728" i="35"/>
  <c r="L728" i="35" s="1"/>
  <c r="M728" i="35" s="1"/>
  <c r="K608" i="35"/>
  <c r="L608" i="35" s="1"/>
  <c r="M608" i="35" s="1"/>
  <c r="K725" i="35"/>
  <c r="L725" i="35" s="1"/>
  <c r="M725" i="35" s="1"/>
  <c r="K733" i="35"/>
  <c r="L733" i="35" s="1"/>
  <c r="M733" i="35" s="1"/>
  <c r="K737" i="35"/>
  <c r="L737" i="35" s="1"/>
  <c r="M737" i="35" s="1"/>
  <c r="K729" i="35"/>
  <c r="L729" i="35" s="1"/>
  <c r="M729" i="35" s="1"/>
  <c r="K726" i="35"/>
  <c r="L726" i="35" s="1"/>
  <c r="M726" i="35" s="1"/>
  <c r="K730" i="35"/>
  <c r="L730" i="35" s="1"/>
  <c r="M730" i="35" s="1"/>
  <c r="K734" i="35"/>
  <c r="L734" i="35" s="1"/>
  <c r="M734" i="35" s="1"/>
  <c r="L738" i="35"/>
  <c r="M738" i="35" s="1"/>
  <c r="K612" i="35"/>
  <c r="L612" i="35" s="1"/>
  <c r="M612" i="35" s="1"/>
  <c r="K616" i="35"/>
  <c r="L616" i="35" s="1"/>
  <c r="M616" i="35" s="1"/>
  <c r="K620" i="35"/>
  <c r="L620" i="35" s="1"/>
  <c r="M620" i="35" s="1"/>
  <c r="K624" i="35"/>
  <c r="L624" i="35" s="1"/>
  <c r="M624" i="35" s="1"/>
  <c r="K609" i="35"/>
  <c r="L609" i="35" s="1"/>
  <c r="M609" i="35" s="1"/>
  <c r="K617" i="35"/>
  <c r="L617" i="35" s="1"/>
  <c r="M617" i="35" s="1"/>
  <c r="K625" i="35"/>
  <c r="L625" i="35" s="1"/>
  <c r="M625" i="35" s="1"/>
  <c r="K605" i="35"/>
  <c r="L605" i="35" s="1"/>
  <c r="M605" i="35" s="1"/>
  <c r="K613" i="35"/>
  <c r="L613" i="35" s="1"/>
  <c r="M613" i="35" s="1"/>
  <c r="K621" i="35"/>
  <c r="L621" i="35" s="1"/>
  <c r="M621" i="35" s="1"/>
  <c r="K610" i="35"/>
  <c r="L610" i="35" s="1"/>
  <c r="M610" i="35" s="1"/>
  <c r="K618" i="35"/>
  <c r="L618" i="35" s="1"/>
  <c r="M618" i="35" s="1"/>
  <c r="K626" i="35"/>
  <c r="L626" i="35" s="1"/>
  <c r="M626" i="35" s="1"/>
  <c r="K606" i="35"/>
  <c r="L606" i="35" s="1"/>
  <c r="M606" i="35" s="1"/>
  <c r="K614" i="35"/>
  <c r="L614" i="35" s="1"/>
  <c r="M614" i="35" s="1"/>
  <c r="K622" i="35"/>
  <c r="L622" i="35" s="1"/>
  <c r="M622" i="35" s="1"/>
  <c r="L627" i="35"/>
  <c r="M627" i="35" s="1"/>
  <c r="K615" i="35"/>
  <c r="L615" i="35" s="1"/>
  <c r="M615" i="35" s="1"/>
  <c r="K619" i="35"/>
  <c r="L619" i="35" s="1"/>
  <c r="M619" i="35" s="1"/>
  <c r="K623" i="35"/>
  <c r="L623" i="35" s="1"/>
  <c r="M623" i="35" s="1"/>
  <c r="M62" i="41" l="1"/>
  <c r="M57" i="41"/>
  <c r="M52" i="41"/>
  <c r="M41" i="41"/>
  <c r="M36" i="41"/>
  <c r="M31" i="41"/>
  <c r="M26" i="41"/>
  <c r="M55" i="41"/>
  <c r="M54" i="41"/>
  <c r="M25" i="40"/>
  <c r="M27" i="40"/>
  <c r="M59" i="40"/>
  <c r="M65" i="41"/>
  <c r="M64" i="41"/>
  <c r="M28" i="41"/>
  <c r="M33" i="41"/>
  <c r="M29" i="41"/>
  <c r="M34" i="41"/>
  <c r="M57" i="21"/>
  <c r="M39" i="41"/>
  <c r="M38" i="41"/>
  <c r="M60" i="41"/>
  <c r="M43" i="41"/>
  <c r="M59" i="41"/>
  <c r="M44" i="41"/>
  <c r="M48" i="40"/>
  <c r="M51" i="40"/>
  <c r="M30" i="40"/>
  <c r="M58" i="40"/>
  <c r="M56" i="40"/>
  <c r="M43" i="40"/>
  <c r="M50" i="40"/>
  <c r="M29" i="40"/>
  <c r="M35" i="40"/>
  <c r="M38" i="40"/>
  <c r="M46" i="40"/>
  <c r="M53" i="40"/>
  <c r="M55" i="40"/>
  <c r="M32" i="40"/>
  <c r="M33" i="40" s="1"/>
  <c r="M45" i="40"/>
  <c r="M61" i="40"/>
  <c r="M40" i="40"/>
  <c r="M62" i="40"/>
  <c r="M41" i="40"/>
  <c r="M36" i="40"/>
  <c r="J484" i="35"/>
  <c r="K484" i="35" s="1"/>
  <c r="J149" i="35"/>
  <c r="J150" i="35"/>
  <c r="J151" i="35"/>
  <c r="J152" i="35"/>
  <c r="J153" i="35"/>
  <c r="J154" i="35"/>
  <c r="J155" i="35"/>
  <c r="J156" i="35"/>
  <c r="J157" i="35"/>
  <c r="J158" i="35"/>
  <c r="J159" i="35"/>
  <c r="J160" i="35"/>
  <c r="J161" i="35"/>
  <c r="J162" i="35"/>
  <c r="J163" i="35"/>
  <c r="J164" i="35"/>
  <c r="J165" i="35"/>
  <c r="J166" i="35"/>
  <c r="J167" i="35"/>
  <c r="J168" i="35"/>
  <c r="J169" i="35"/>
  <c r="J170" i="35"/>
  <c r="J171" i="35"/>
  <c r="J172" i="35"/>
  <c r="J173" i="35"/>
  <c r="J174" i="35"/>
  <c r="J175" i="35"/>
  <c r="J176" i="35"/>
  <c r="J177" i="35"/>
  <c r="J178" i="35"/>
  <c r="J179" i="35"/>
  <c r="J180" i="35"/>
  <c r="J181" i="35"/>
  <c r="J182" i="35"/>
  <c r="J183" i="35"/>
  <c r="J184" i="35"/>
  <c r="J185" i="35"/>
  <c r="J186" i="35"/>
  <c r="J187" i="35"/>
  <c r="J188" i="35"/>
  <c r="J189" i="35"/>
  <c r="J190" i="35"/>
  <c r="J191" i="35"/>
  <c r="J192" i="35"/>
  <c r="J193" i="35"/>
  <c r="J194" i="35"/>
  <c r="J195" i="35"/>
  <c r="J196" i="35"/>
  <c r="J197" i="35"/>
  <c r="J198" i="35"/>
  <c r="J199" i="35"/>
  <c r="J200" i="35"/>
  <c r="J201" i="35"/>
  <c r="J202" i="35"/>
  <c r="J203" i="35"/>
  <c r="J204" i="35"/>
  <c r="J205" i="35"/>
  <c r="J206" i="35"/>
  <c r="J207" i="35"/>
  <c r="J208" i="35"/>
  <c r="J209" i="35"/>
  <c r="J210" i="35"/>
  <c r="J211" i="35"/>
  <c r="J212" i="35"/>
  <c r="J213" i="35"/>
  <c r="J214" i="35"/>
  <c r="J215" i="35"/>
  <c r="J216" i="35"/>
  <c r="J217" i="35"/>
  <c r="J218" i="35"/>
  <c r="J219" i="35"/>
  <c r="J220" i="35"/>
  <c r="J221" i="35"/>
  <c r="J222" i="35"/>
  <c r="J223" i="35"/>
  <c r="J224" i="35"/>
  <c r="J225" i="35"/>
  <c r="J226" i="35"/>
  <c r="J227" i="35"/>
  <c r="J228" i="35"/>
  <c r="J229" i="35"/>
  <c r="J230" i="35"/>
  <c r="J231" i="35"/>
  <c r="J232" i="35"/>
  <c r="J233" i="35"/>
  <c r="J234" i="35"/>
  <c r="J235" i="35"/>
  <c r="J236" i="35"/>
  <c r="J237" i="35"/>
  <c r="J238" i="35"/>
  <c r="J239" i="35"/>
  <c r="J240" i="35"/>
  <c r="J241" i="35"/>
  <c r="J242" i="35"/>
  <c r="J243" i="35"/>
  <c r="J244" i="35"/>
  <c r="K275" i="35" s="1"/>
  <c r="J245" i="35"/>
  <c r="J246" i="35"/>
  <c r="J247" i="35"/>
  <c r="J248" i="35"/>
  <c r="J249" i="35"/>
  <c r="J250" i="35"/>
  <c r="J251" i="35"/>
  <c r="J252" i="35"/>
  <c r="J253" i="35"/>
  <c r="J254" i="35"/>
  <c r="J255" i="35"/>
  <c r="J256" i="35"/>
  <c r="J257" i="35"/>
  <c r="J258" i="35"/>
  <c r="J259" i="35"/>
  <c r="J260" i="35"/>
  <c r="J261" i="35"/>
  <c r="J262" i="35"/>
  <c r="J263" i="35"/>
  <c r="J264" i="35"/>
  <c r="J265" i="35"/>
  <c r="J267" i="35"/>
  <c r="J268" i="35"/>
  <c r="J269" i="35"/>
  <c r="J270" i="35"/>
  <c r="J271" i="35"/>
  <c r="J272" i="35"/>
  <c r="J273" i="35"/>
  <c r="J274" i="35"/>
  <c r="J276" i="35"/>
  <c r="J277" i="35"/>
  <c r="J278" i="35"/>
  <c r="J279" i="35"/>
  <c r="J280" i="35"/>
  <c r="J281" i="35"/>
  <c r="J282" i="35"/>
  <c r="J283" i="35"/>
  <c r="J284" i="35"/>
  <c r="J285" i="35"/>
  <c r="J286" i="35"/>
  <c r="J287" i="35"/>
  <c r="J288" i="35"/>
  <c r="J289" i="35"/>
  <c r="J290" i="35"/>
  <c r="J291" i="35"/>
  <c r="J292" i="35"/>
  <c r="J293" i="35"/>
  <c r="J294" i="35"/>
  <c r="J295" i="35"/>
  <c r="J296" i="35"/>
  <c r="J297" i="35"/>
  <c r="J298" i="35"/>
  <c r="J299" i="35"/>
  <c r="J300" i="35"/>
  <c r="J301" i="35"/>
  <c r="J302" i="35"/>
  <c r="J303" i="35"/>
  <c r="J304" i="35"/>
  <c r="J305" i="35"/>
  <c r="J306" i="35"/>
  <c r="J307" i="35"/>
  <c r="J308" i="35"/>
  <c r="J309" i="35"/>
  <c r="J310" i="35"/>
  <c r="J311" i="35"/>
  <c r="J312" i="35"/>
  <c r="J313" i="35"/>
  <c r="J314" i="35"/>
  <c r="J315" i="35"/>
  <c r="J316" i="35"/>
  <c r="J317" i="35"/>
  <c r="J318" i="35"/>
  <c r="J319" i="35"/>
  <c r="J320" i="35"/>
  <c r="J321" i="35"/>
  <c r="J322" i="35"/>
  <c r="J323" i="35"/>
  <c r="J324" i="35"/>
  <c r="J325" i="35"/>
  <c r="J326" i="35"/>
  <c r="J327" i="35"/>
  <c r="J328" i="35"/>
  <c r="J329" i="35"/>
  <c r="J330" i="35"/>
  <c r="J331" i="35"/>
  <c r="J332" i="35"/>
  <c r="J333" i="35"/>
  <c r="J334" i="35"/>
  <c r="J335" i="35"/>
  <c r="J336" i="35"/>
  <c r="J337" i="35"/>
  <c r="J338" i="35"/>
  <c r="J339" i="35"/>
  <c r="J340" i="35"/>
  <c r="J341" i="35"/>
  <c r="J342" i="35"/>
  <c r="J343" i="35"/>
  <c r="J344" i="35"/>
  <c r="J345" i="35"/>
  <c r="J346" i="35"/>
  <c r="J347" i="35"/>
  <c r="J348" i="35"/>
  <c r="J349" i="35"/>
  <c r="J350" i="35"/>
  <c r="J351" i="35"/>
  <c r="J352" i="35"/>
  <c r="J353" i="35"/>
  <c r="J354" i="35"/>
  <c r="J355" i="35"/>
  <c r="J356" i="35"/>
  <c r="J357" i="35"/>
  <c r="J358" i="35"/>
  <c r="J359" i="35"/>
  <c r="J360" i="35"/>
  <c r="J361" i="35"/>
  <c r="J362" i="35"/>
  <c r="J363" i="35"/>
  <c r="J364" i="35"/>
  <c r="J365" i="35"/>
  <c r="J366" i="35"/>
  <c r="J367" i="35"/>
  <c r="J368" i="35"/>
  <c r="J369" i="35"/>
  <c r="J370" i="35"/>
  <c r="J371" i="35"/>
  <c r="J372" i="35"/>
  <c r="J373" i="35"/>
  <c r="J374" i="35"/>
  <c r="J375" i="35"/>
  <c r="J376" i="35"/>
  <c r="J377" i="35"/>
  <c r="J378" i="35"/>
  <c r="J379" i="35"/>
  <c r="J380" i="35"/>
  <c r="J381" i="35"/>
  <c r="J382" i="35"/>
  <c r="J383" i="35"/>
  <c r="J384" i="35"/>
  <c r="J385" i="35"/>
  <c r="J386" i="35"/>
  <c r="J387" i="35"/>
  <c r="J388" i="35"/>
  <c r="J389" i="35"/>
  <c r="J390" i="35"/>
  <c r="J391" i="35"/>
  <c r="J392" i="35"/>
  <c r="J393" i="35"/>
  <c r="J394" i="35"/>
  <c r="J395" i="35"/>
  <c r="J396" i="35"/>
  <c r="J397" i="35"/>
  <c r="J398" i="35"/>
  <c r="J399" i="35"/>
  <c r="J400" i="35"/>
  <c r="J401" i="35"/>
  <c r="J402" i="35"/>
  <c r="J403" i="35"/>
  <c r="J404" i="35"/>
  <c r="J405" i="35"/>
  <c r="J406" i="35"/>
  <c r="J407" i="35"/>
  <c r="J408" i="35"/>
  <c r="J409" i="35"/>
  <c r="J410" i="35"/>
  <c r="J411" i="35"/>
  <c r="J412" i="35"/>
  <c r="J413" i="35"/>
  <c r="J414" i="35"/>
  <c r="J415" i="35"/>
  <c r="J416" i="35"/>
  <c r="J417" i="35"/>
  <c r="J418" i="35"/>
  <c r="J419" i="35"/>
  <c r="J420" i="35"/>
  <c r="J421" i="35"/>
  <c r="J422" i="35"/>
  <c r="J423" i="35"/>
  <c r="J424" i="35"/>
  <c r="J425" i="35"/>
  <c r="J426" i="35"/>
  <c r="J427" i="35"/>
  <c r="J428" i="35"/>
  <c r="J429" i="35"/>
  <c r="J430" i="35"/>
  <c r="J431" i="35"/>
  <c r="J432" i="35"/>
  <c r="J433" i="35"/>
  <c r="J434" i="35"/>
  <c r="J435" i="35"/>
  <c r="J436" i="35"/>
  <c r="J437" i="35"/>
  <c r="J438" i="35"/>
  <c r="J439" i="35"/>
  <c r="J440" i="35"/>
  <c r="J441" i="35"/>
  <c r="J442" i="35"/>
  <c r="J443" i="35"/>
  <c r="J444" i="35"/>
  <c r="J445" i="35"/>
  <c r="J446" i="35"/>
  <c r="J447" i="35"/>
  <c r="J448" i="35"/>
  <c r="J449" i="35"/>
  <c r="J450" i="35"/>
  <c r="J451" i="35"/>
  <c r="J452" i="35"/>
  <c r="J453" i="35"/>
  <c r="J454" i="35"/>
  <c r="J455" i="35"/>
  <c r="J456" i="35"/>
  <c r="J457" i="35"/>
  <c r="J458" i="35"/>
  <c r="J459" i="35"/>
  <c r="J460" i="35"/>
  <c r="J461" i="35"/>
  <c r="J462" i="35"/>
  <c r="J463" i="35"/>
  <c r="J464" i="35"/>
  <c r="J465" i="35"/>
  <c r="J466" i="35"/>
  <c r="J467" i="35"/>
  <c r="J468" i="35"/>
  <c r="J469" i="35"/>
  <c r="J470" i="35"/>
  <c r="J471" i="35"/>
  <c r="J472" i="35"/>
  <c r="J473" i="35"/>
  <c r="J474" i="35"/>
  <c r="J475" i="35"/>
  <c r="J476" i="35"/>
  <c r="J477" i="35"/>
  <c r="J478" i="35"/>
  <c r="J479" i="35"/>
  <c r="J480" i="35"/>
  <c r="J481" i="35"/>
  <c r="J482" i="35"/>
  <c r="J483" i="35"/>
  <c r="J485" i="35"/>
  <c r="J486" i="35"/>
  <c r="J487" i="35"/>
  <c r="J488" i="35"/>
  <c r="J489" i="35"/>
  <c r="J490" i="35"/>
  <c r="J491" i="35"/>
  <c r="J492" i="35"/>
  <c r="J493" i="35"/>
  <c r="J494" i="35"/>
  <c r="J495" i="35"/>
  <c r="J496" i="35"/>
  <c r="J497" i="35"/>
  <c r="J498" i="35"/>
  <c r="J499" i="35"/>
  <c r="J500" i="35"/>
  <c r="J501" i="35"/>
  <c r="J502" i="35"/>
  <c r="J503" i="35"/>
  <c r="J504" i="35"/>
  <c r="J505" i="35"/>
  <c r="J506" i="35"/>
  <c r="J507" i="35"/>
  <c r="J125" i="35"/>
  <c r="J126" i="35"/>
  <c r="J127" i="35"/>
  <c r="J128" i="35"/>
  <c r="J129" i="35"/>
  <c r="J130" i="35"/>
  <c r="J131" i="35"/>
  <c r="J132" i="35"/>
  <c r="J133" i="35"/>
  <c r="J134" i="35"/>
  <c r="J135" i="35"/>
  <c r="J136" i="35"/>
  <c r="J137" i="35"/>
  <c r="J138" i="35"/>
  <c r="J139" i="35"/>
  <c r="J140" i="35"/>
  <c r="J141" i="35"/>
  <c r="J142" i="35"/>
  <c r="J143" i="35"/>
  <c r="J144" i="35"/>
  <c r="J145" i="35"/>
  <c r="J146" i="35"/>
  <c r="J147" i="35"/>
  <c r="J148" i="35"/>
  <c r="J124" i="35"/>
  <c r="K124" i="35" s="1"/>
  <c r="B603" i="35"/>
  <c r="B602" i="35"/>
  <c r="B601" i="35"/>
  <c r="B600" i="35"/>
  <c r="B599" i="35"/>
  <c r="B598" i="35"/>
  <c r="B597" i="35"/>
  <c r="B596" i="35"/>
  <c r="B595" i="35"/>
  <c r="B594" i="35"/>
  <c r="B593" i="35"/>
  <c r="B592" i="35"/>
  <c r="B591" i="35"/>
  <c r="B590" i="35"/>
  <c r="B589" i="35"/>
  <c r="B588" i="35"/>
  <c r="B587" i="35"/>
  <c r="B586" i="35"/>
  <c r="B585" i="35"/>
  <c r="B584" i="35"/>
  <c r="B583" i="35"/>
  <c r="B582" i="35"/>
  <c r="B581" i="35"/>
  <c r="B580" i="35"/>
  <c r="B579" i="35"/>
  <c r="B578" i="35"/>
  <c r="B577" i="35"/>
  <c r="B576" i="35"/>
  <c r="B575" i="35"/>
  <c r="B574" i="35"/>
  <c r="B573" i="35"/>
  <c r="B572" i="35"/>
  <c r="B571" i="35"/>
  <c r="B570" i="35"/>
  <c r="B569" i="35"/>
  <c r="B568" i="35"/>
  <c r="B567" i="35"/>
  <c r="B566" i="35"/>
  <c r="B565" i="35"/>
  <c r="B564" i="35"/>
  <c r="B563" i="35"/>
  <c r="B562" i="35"/>
  <c r="B561" i="35"/>
  <c r="B560" i="35"/>
  <c r="B559" i="35"/>
  <c r="B558" i="35"/>
  <c r="B557" i="35"/>
  <c r="B556" i="35"/>
  <c r="B555" i="35"/>
  <c r="B554" i="35"/>
  <c r="B553" i="35"/>
  <c r="B552" i="35"/>
  <c r="B551" i="35"/>
  <c r="B550" i="35"/>
  <c r="B549" i="35"/>
  <c r="B548" i="35"/>
  <c r="B547" i="35"/>
  <c r="B546" i="35"/>
  <c r="B545" i="35"/>
  <c r="B544" i="35"/>
  <c r="B543" i="35"/>
  <c r="B542" i="35"/>
  <c r="B541" i="35"/>
  <c r="B540" i="35"/>
  <c r="B539" i="35"/>
  <c r="B538" i="35"/>
  <c r="B537" i="35"/>
  <c r="B536" i="35"/>
  <c r="B535" i="35"/>
  <c r="B534" i="35"/>
  <c r="B533" i="35"/>
  <c r="B532" i="35"/>
  <c r="B531" i="35"/>
  <c r="B530" i="35"/>
  <c r="B529" i="35"/>
  <c r="B528" i="35"/>
  <c r="B527" i="35"/>
  <c r="B526" i="35"/>
  <c r="B525" i="35"/>
  <c r="B524" i="35"/>
  <c r="B523" i="35"/>
  <c r="B522" i="35"/>
  <c r="B521" i="35"/>
  <c r="B520" i="35"/>
  <c r="B519" i="35"/>
  <c r="B518" i="35"/>
  <c r="B517" i="35"/>
  <c r="B516" i="35"/>
  <c r="B515" i="35"/>
  <c r="B514" i="35"/>
  <c r="B513" i="35"/>
  <c r="B512" i="35"/>
  <c r="B511" i="35"/>
  <c r="B510" i="35"/>
  <c r="B509" i="35"/>
  <c r="B508" i="35"/>
  <c r="B507" i="35"/>
  <c r="B506" i="35"/>
  <c r="B505" i="35"/>
  <c r="B504" i="35"/>
  <c r="B503" i="35"/>
  <c r="B502" i="35"/>
  <c r="B501" i="35"/>
  <c r="B500" i="35"/>
  <c r="B499" i="35"/>
  <c r="B498" i="35"/>
  <c r="B497" i="35"/>
  <c r="B496" i="35"/>
  <c r="B495" i="35"/>
  <c r="B494" i="35"/>
  <c r="B493" i="35"/>
  <c r="B492" i="35"/>
  <c r="B491" i="35"/>
  <c r="B490" i="35"/>
  <c r="B489" i="35"/>
  <c r="B488" i="35"/>
  <c r="B487" i="35"/>
  <c r="B486" i="35"/>
  <c r="B485" i="35"/>
  <c r="B484" i="35"/>
  <c r="B243" i="35"/>
  <c r="B242" i="35"/>
  <c r="B241" i="35"/>
  <c r="B240" i="35"/>
  <c r="B239" i="35"/>
  <c r="B238" i="35"/>
  <c r="B237" i="35"/>
  <c r="B236" i="35"/>
  <c r="B235" i="35"/>
  <c r="B234" i="35"/>
  <c r="B233" i="35"/>
  <c r="B232" i="35"/>
  <c r="B231" i="35"/>
  <c r="B230" i="35"/>
  <c r="B229" i="35"/>
  <c r="B228" i="35"/>
  <c r="B227" i="35"/>
  <c r="B226" i="35"/>
  <c r="B225" i="35"/>
  <c r="B224" i="35"/>
  <c r="B223" i="35"/>
  <c r="B222" i="35"/>
  <c r="B221" i="35"/>
  <c r="B220" i="35"/>
  <c r="B219" i="35"/>
  <c r="B218" i="35"/>
  <c r="B217" i="35"/>
  <c r="B216" i="35"/>
  <c r="B215" i="35"/>
  <c r="B214" i="35"/>
  <c r="B213" i="35"/>
  <c r="B212" i="35"/>
  <c r="B211" i="35"/>
  <c r="B210" i="35"/>
  <c r="B209" i="35"/>
  <c r="B208" i="35"/>
  <c r="B207" i="35"/>
  <c r="B206" i="35"/>
  <c r="B205" i="35"/>
  <c r="B204" i="35"/>
  <c r="B203" i="35"/>
  <c r="B202" i="35"/>
  <c r="B201" i="35"/>
  <c r="B200" i="35"/>
  <c r="B199" i="35"/>
  <c r="B198" i="35"/>
  <c r="B197" i="35"/>
  <c r="B196" i="35"/>
  <c r="B195" i="35"/>
  <c r="B194" i="35"/>
  <c r="B193" i="35"/>
  <c r="B192" i="35"/>
  <c r="B191" i="35"/>
  <c r="B190" i="35"/>
  <c r="B189" i="35"/>
  <c r="B188" i="35"/>
  <c r="B187" i="35"/>
  <c r="B186" i="35"/>
  <c r="B185" i="35"/>
  <c r="B184" i="35"/>
  <c r="B183" i="35"/>
  <c r="B182" i="35"/>
  <c r="B181" i="35"/>
  <c r="B180" i="35"/>
  <c r="B179" i="35"/>
  <c r="B178" i="35"/>
  <c r="B177" i="35"/>
  <c r="B176" i="35"/>
  <c r="B175" i="35"/>
  <c r="B174" i="35"/>
  <c r="B173" i="35"/>
  <c r="B172" i="35"/>
  <c r="B171" i="35"/>
  <c r="B170" i="35"/>
  <c r="B169" i="35"/>
  <c r="B168" i="35"/>
  <c r="B167" i="35"/>
  <c r="B166" i="35"/>
  <c r="B165" i="35"/>
  <c r="B164" i="35"/>
  <c r="B163" i="35"/>
  <c r="B162" i="35"/>
  <c r="B161" i="35"/>
  <c r="B160" i="35"/>
  <c r="B159" i="35"/>
  <c r="B158" i="35"/>
  <c r="B157" i="35"/>
  <c r="B156" i="35"/>
  <c r="B155" i="35"/>
  <c r="B154" i="35"/>
  <c r="B153" i="35"/>
  <c r="B152" i="35"/>
  <c r="B151" i="35"/>
  <c r="B150" i="35"/>
  <c r="B149" i="35"/>
  <c r="B148" i="35"/>
  <c r="B147" i="35"/>
  <c r="B146" i="35"/>
  <c r="B145" i="35"/>
  <c r="B144" i="35"/>
  <c r="B143" i="35"/>
  <c r="B142" i="35"/>
  <c r="B141" i="35"/>
  <c r="B140" i="35"/>
  <c r="B139" i="35"/>
  <c r="B138" i="35"/>
  <c r="B137" i="35"/>
  <c r="B136" i="35"/>
  <c r="B135" i="35"/>
  <c r="B134" i="35"/>
  <c r="B133" i="35"/>
  <c r="B132" i="35"/>
  <c r="B131" i="35"/>
  <c r="B130" i="35"/>
  <c r="B129" i="35"/>
  <c r="B128" i="35"/>
  <c r="B127" i="35"/>
  <c r="B126" i="35"/>
  <c r="B125" i="35"/>
  <c r="B124" i="35" l="1"/>
  <c r="N52" i="5" l="1"/>
  <c r="N53" i="5"/>
  <c r="V53" i="5" s="1"/>
  <c r="N54" i="5"/>
  <c r="N55" i="5"/>
  <c r="V55" i="5" s="1"/>
  <c r="N56" i="5"/>
  <c r="N57" i="5"/>
  <c r="N58" i="5"/>
  <c r="V58" i="5" s="1"/>
  <c r="N59" i="5"/>
  <c r="V59" i="5" s="1"/>
  <c r="N60" i="5"/>
  <c r="V60" i="5" s="1"/>
  <c r="N61" i="5"/>
  <c r="N62" i="5"/>
  <c r="N63" i="5"/>
  <c r="V63" i="5" s="1"/>
  <c r="N64" i="5"/>
  <c r="N65" i="5"/>
  <c r="N66" i="5"/>
  <c r="N67" i="5"/>
  <c r="N68" i="5"/>
  <c r="V68" i="5" s="1"/>
  <c r="N69" i="5"/>
  <c r="V69" i="5" s="1"/>
  <c r="N70" i="5"/>
  <c r="V70" i="5" s="1"/>
  <c r="N71" i="5"/>
  <c r="V71" i="5" s="1"/>
  <c r="N72" i="5"/>
  <c r="N73" i="5"/>
  <c r="V73" i="5" s="1"/>
  <c r="N74" i="5"/>
  <c r="N75" i="5"/>
  <c r="N76" i="5"/>
  <c r="V76" i="5" s="1"/>
  <c r="N77" i="5"/>
  <c r="V77" i="5" s="1"/>
  <c r="N78" i="5"/>
  <c r="V78" i="5" s="1"/>
  <c r="N79" i="5"/>
  <c r="V79" i="5" s="1"/>
  <c r="N80" i="5"/>
  <c r="N81" i="5"/>
  <c r="N82" i="5"/>
  <c r="V82" i="5" s="1"/>
  <c r="N83" i="5"/>
  <c r="N84" i="5"/>
  <c r="V84" i="5" s="1"/>
  <c r="N85" i="5"/>
  <c r="N86" i="5"/>
  <c r="V86" i="5" s="1"/>
  <c r="N87" i="5"/>
  <c r="V87" i="5" s="1"/>
  <c r="N88" i="5"/>
  <c r="N89" i="5"/>
  <c r="N90" i="5"/>
  <c r="V90" i="5" s="1"/>
  <c r="N91" i="5"/>
  <c r="V91" i="5" s="1"/>
  <c r="N92" i="5"/>
  <c r="V92" i="5" s="1"/>
  <c r="N93" i="5"/>
  <c r="N94" i="5"/>
  <c r="N95" i="5"/>
  <c r="V95" i="5" s="1"/>
  <c r="N96" i="5"/>
  <c r="N97" i="5"/>
  <c r="N98" i="5"/>
  <c r="N99" i="5"/>
  <c r="N100" i="5"/>
  <c r="V100" i="5" s="1"/>
  <c r="N101" i="5"/>
  <c r="V101" i="5" s="1"/>
  <c r="N102" i="5"/>
  <c r="V102" i="5" s="1"/>
  <c r="N103" i="5"/>
  <c r="V103" i="5" s="1"/>
  <c r="N104" i="5"/>
  <c r="N105" i="5"/>
  <c r="N106" i="5"/>
  <c r="V106" i="5" s="1"/>
  <c r="N107" i="5"/>
  <c r="V107" i="5" s="1"/>
  <c r="N108" i="5"/>
  <c r="V108" i="5" s="1"/>
  <c r="N109" i="5"/>
  <c r="V109" i="5" s="1"/>
  <c r="N110" i="5"/>
  <c r="N111" i="5"/>
  <c r="N112" i="5"/>
  <c r="N113" i="5"/>
  <c r="V113" i="5" s="1"/>
  <c r="N114" i="5"/>
  <c r="N115" i="5"/>
  <c r="N116" i="5"/>
  <c r="V116" i="5" s="1"/>
  <c r="N117" i="5"/>
  <c r="N118" i="5"/>
  <c r="V118" i="5" s="1"/>
  <c r="N119" i="5"/>
  <c r="V119" i="5" s="1"/>
  <c r="N120" i="5"/>
  <c r="N121" i="5"/>
  <c r="N122" i="5"/>
  <c r="N123" i="5"/>
  <c r="V123" i="5" s="1"/>
  <c r="N5" i="5"/>
  <c r="N6" i="5"/>
  <c r="N7" i="5"/>
  <c r="N8" i="5"/>
  <c r="N9" i="5"/>
  <c r="N10" i="5"/>
  <c r="N11" i="5"/>
  <c r="N12" i="5"/>
  <c r="N13" i="5"/>
  <c r="N14" i="5"/>
  <c r="N15" i="5"/>
  <c r="N16" i="5"/>
  <c r="N17" i="5"/>
  <c r="N18" i="5"/>
  <c r="N19" i="5"/>
  <c r="N20" i="5"/>
  <c r="N21" i="5"/>
  <c r="N22" i="5"/>
  <c r="N23" i="5"/>
  <c r="N24" i="5"/>
  <c r="N25" i="5"/>
  <c r="N26" i="5"/>
  <c r="N27" i="5"/>
  <c r="N28" i="5"/>
  <c r="N29" i="5"/>
  <c r="N30" i="5"/>
  <c r="N31" i="5"/>
  <c r="N32" i="5"/>
  <c r="N33" i="5"/>
  <c r="N34" i="5"/>
  <c r="N35" i="5"/>
  <c r="N36" i="5"/>
  <c r="N37" i="5"/>
  <c r="N38" i="5"/>
  <c r="N39" i="5"/>
  <c r="N40" i="5"/>
  <c r="N41" i="5"/>
  <c r="N42" i="5"/>
  <c r="N43" i="5"/>
  <c r="N44" i="5"/>
  <c r="N45" i="5"/>
  <c r="N46" i="5"/>
  <c r="N47" i="5"/>
  <c r="N48" i="5"/>
  <c r="N49" i="5"/>
  <c r="N50" i="5"/>
  <c r="N51" i="5"/>
  <c r="N4" i="5"/>
  <c r="F8" i="2"/>
  <c r="F6" i="2"/>
  <c r="J67" i="35"/>
  <c r="S67" i="35" s="1"/>
  <c r="J68" i="35"/>
  <c r="S68" i="35" s="1"/>
  <c r="K127" i="35"/>
  <c r="K135" i="35"/>
  <c r="K143" i="35"/>
  <c r="K151" i="35"/>
  <c r="K159" i="35"/>
  <c r="K167" i="35"/>
  <c r="K175" i="35"/>
  <c r="K183" i="35"/>
  <c r="K191" i="35"/>
  <c r="K199" i="35"/>
  <c r="K207" i="35"/>
  <c r="K215" i="35"/>
  <c r="K223" i="35"/>
  <c r="K231" i="35"/>
  <c r="K239" i="35"/>
  <c r="K244" i="35"/>
  <c r="K245" i="35"/>
  <c r="K246" i="35"/>
  <c r="K247" i="35"/>
  <c r="K248" i="35"/>
  <c r="K249" i="35"/>
  <c r="K250" i="35"/>
  <c r="L250" i="35" s="1"/>
  <c r="M250" i="35" s="1"/>
  <c r="K251" i="35"/>
  <c r="K252" i="35"/>
  <c r="K253" i="35"/>
  <c r="K254" i="35"/>
  <c r="K255" i="35"/>
  <c r="K256" i="35"/>
  <c r="K257" i="35"/>
  <c r="K258" i="35"/>
  <c r="K259" i="35"/>
  <c r="K260" i="35"/>
  <c r="K261" i="35"/>
  <c r="K262" i="35"/>
  <c r="K263" i="35"/>
  <c r="K264" i="35"/>
  <c r="K265" i="35"/>
  <c r="K266" i="35"/>
  <c r="L266" i="35" s="1"/>
  <c r="M266" i="35" s="1"/>
  <c r="K267" i="35"/>
  <c r="K268" i="35"/>
  <c r="K269" i="35"/>
  <c r="K270" i="35"/>
  <c r="K271" i="35"/>
  <c r="K272" i="35"/>
  <c r="K273" i="35"/>
  <c r="K274" i="35"/>
  <c r="L274" i="35" s="1"/>
  <c r="M274" i="35" s="1"/>
  <c r="K276" i="35"/>
  <c r="K277" i="35"/>
  <c r="K278" i="35"/>
  <c r="K279" i="35"/>
  <c r="K280" i="35"/>
  <c r="K281" i="35"/>
  <c r="K282" i="35"/>
  <c r="L282" i="35" s="1"/>
  <c r="M282" i="35" s="1"/>
  <c r="K283" i="35"/>
  <c r="K284" i="35"/>
  <c r="K285" i="35"/>
  <c r="K286" i="35"/>
  <c r="K287" i="35"/>
  <c r="K288" i="35"/>
  <c r="K289" i="35"/>
  <c r="K290" i="35"/>
  <c r="L290" i="35" s="1"/>
  <c r="M290" i="35" s="1"/>
  <c r="K291" i="35"/>
  <c r="K292" i="35"/>
  <c r="K293" i="35"/>
  <c r="K294" i="35"/>
  <c r="K295" i="35"/>
  <c r="K296" i="35"/>
  <c r="K297" i="35"/>
  <c r="K298" i="35"/>
  <c r="L298" i="35" s="1"/>
  <c r="M298" i="35" s="1"/>
  <c r="K299" i="35"/>
  <c r="K300" i="35"/>
  <c r="K301" i="35"/>
  <c r="K302" i="35"/>
  <c r="K303" i="35"/>
  <c r="K304" i="35"/>
  <c r="K305" i="35"/>
  <c r="K306" i="35"/>
  <c r="L306" i="35" s="1"/>
  <c r="M306" i="35" s="1"/>
  <c r="K307" i="35"/>
  <c r="K308" i="35"/>
  <c r="K309" i="35"/>
  <c r="K310" i="35"/>
  <c r="K311" i="35"/>
  <c r="K312" i="35"/>
  <c r="K313" i="35"/>
  <c r="K314" i="35"/>
  <c r="L314" i="35" s="1"/>
  <c r="M314" i="35" s="1"/>
  <c r="K315" i="35"/>
  <c r="K316" i="35"/>
  <c r="K317" i="35"/>
  <c r="K318" i="35"/>
  <c r="K319" i="35"/>
  <c r="K320" i="35"/>
  <c r="K321" i="35"/>
  <c r="K322" i="35"/>
  <c r="L322" i="35" s="1"/>
  <c r="M322" i="35" s="1"/>
  <c r="K323" i="35"/>
  <c r="K324" i="35"/>
  <c r="K325" i="35"/>
  <c r="K326" i="35"/>
  <c r="K327" i="35"/>
  <c r="K328" i="35"/>
  <c r="K329" i="35"/>
  <c r="K330" i="35"/>
  <c r="L330" i="35" s="1"/>
  <c r="M330" i="35" s="1"/>
  <c r="K331" i="35"/>
  <c r="K332" i="35"/>
  <c r="K333" i="35"/>
  <c r="K334" i="35"/>
  <c r="K335" i="35"/>
  <c r="K336" i="35"/>
  <c r="K337" i="35"/>
  <c r="K338" i="35"/>
  <c r="L338" i="35" s="1"/>
  <c r="M338" i="35" s="1"/>
  <c r="K339" i="35"/>
  <c r="K340" i="35"/>
  <c r="K341" i="35"/>
  <c r="K342" i="35"/>
  <c r="K343" i="35"/>
  <c r="K344" i="35"/>
  <c r="K345" i="35"/>
  <c r="K346" i="35"/>
  <c r="L346" i="35" s="1"/>
  <c r="M346" i="35" s="1"/>
  <c r="K347" i="35"/>
  <c r="K348" i="35"/>
  <c r="K349" i="35"/>
  <c r="K350" i="35"/>
  <c r="K351" i="35"/>
  <c r="K352" i="35"/>
  <c r="K353" i="35"/>
  <c r="K354" i="35"/>
  <c r="L354" i="35" s="1"/>
  <c r="M354" i="35" s="1"/>
  <c r="K355" i="35"/>
  <c r="K356" i="35"/>
  <c r="K357" i="35"/>
  <c r="K358" i="35"/>
  <c r="K359" i="35"/>
  <c r="K360" i="35"/>
  <c r="K361" i="35"/>
  <c r="K362" i="35"/>
  <c r="L362" i="35" s="1"/>
  <c r="M362" i="35" s="1"/>
  <c r="K363" i="35"/>
  <c r="K364" i="35"/>
  <c r="K365" i="35"/>
  <c r="K366" i="35"/>
  <c r="K367" i="35"/>
  <c r="K368" i="35"/>
  <c r="K369" i="35"/>
  <c r="K370" i="35"/>
  <c r="L370" i="35" s="1"/>
  <c r="M370" i="35" s="1"/>
  <c r="K371" i="35"/>
  <c r="K372" i="35"/>
  <c r="K373" i="35"/>
  <c r="K374" i="35"/>
  <c r="K375" i="35"/>
  <c r="K376" i="35"/>
  <c r="K377" i="35"/>
  <c r="K378" i="35"/>
  <c r="L378" i="35" s="1"/>
  <c r="M378" i="35" s="1"/>
  <c r="K379" i="35"/>
  <c r="K380" i="35"/>
  <c r="K381" i="35"/>
  <c r="K382" i="35"/>
  <c r="K383" i="35"/>
  <c r="K384" i="35"/>
  <c r="K385" i="35"/>
  <c r="K386" i="35"/>
  <c r="L386" i="35" s="1"/>
  <c r="M386" i="35" s="1"/>
  <c r="K387" i="35"/>
  <c r="K388" i="35"/>
  <c r="K389" i="35"/>
  <c r="K390" i="35"/>
  <c r="K391" i="35"/>
  <c r="K392" i="35"/>
  <c r="K393" i="35"/>
  <c r="K394" i="35"/>
  <c r="L394" i="35" s="1"/>
  <c r="M394" i="35" s="1"/>
  <c r="K395" i="35"/>
  <c r="K396" i="35"/>
  <c r="K397" i="35"/>
  <c r="K398" i="35"/>
  <c r="K399" i="35"/>
  <c r="K400" i="35"/>
  <c r="K401" i="35"/>
  <c r="K402" i="35"/>
  <c r="L402" i="35" s="1"/>
  <c r="M402" i="35" s="1"/>
  <c r="K403" i="35"/>
  <c r="K404" i="35"/>
  <c r="K405" i="35"/>
  <c r="K406" i="35"/>
  <c r="K407" i="35"/>
  <c r="K408" i="35"/>
  <c r="K409" i="35"/>
  <c r="K410" i="35"/>
  <c r="L410" i="35" s="1"/>
  <c r="M410" i="35" s="1"/>
  <c r="K411" i="35"/>
  <c r="K412" i="35"/>
  <c r="K413" i="35"/>
  <c r="K414" i="35"/>
  <c r="K415" i="35"/>
  <c r="K416" i="35"/>
  <c r="K417" i="35"/>
  <c r="K418" i="35"/>
  <c r="L418" i="35" s="1"/>
  <c r="M418" i="35" s="1"/>
  <c r="K419" i="35"/>
  <c r="K420" i="35"/>
  <c r="K421" i="35"/>
  <c r="K422" i="35"/>
  <c r="K423" i="35"/>
  <c r="K424" i="35"/>
  <c r="K425" i="35"/>
  <c r="K426" i="35"/>
  <c r="L426" i="35" s="1"/>
  <c r="M426" i="35" s="1"/>
  <c r="K427" i="35"/>
  <c r="K428" i="35"/>
  <c r="K429" i="35"/>
  <c r="K430" i="35"/>
  <c r="K431" i="35"/>
  <c r="K432" i="35"/>
  <c r="K433" i="35"/>
  <c r="K434" i="35"/>
  <c r="L434" i="35" s="1"/>
  <c r="M434" i="35" s="1"/>
  <c r="K435" i="35"/>
  <c r="K436" i="35"/>
  <c r="K437" i="35"/>
  <c r="K438" i="35"/>
  <c r="K439" i="35"/>
  <c r="K440" i="35"/>
  <c r="K441" i="35"/>
  <c r="K442" i="35"/>
  <c r="L442" i="35" s="1"/>
  <c r="M442" i="35" s="1"/>
  <c r="K443" i="35"/>
  <c r="K444" i="35"/>
  <c r="K445" i="35"/>
  <c r="K446" i="35"/>
  <c r="K447" i="35"/>
  <c r="K448" i="35"/>
  <c r="K449" i="35"/>
  <c r="K450" i="35"/>
  <c r="L450" i="35" s="1"/>
  <c r="M450" i="35" s="1"/>
  <c r="K451" i="35"/>
  <c r="K452" i="35"/>
  <c r="K453" i="35"/>
  <c r="K454" i="35"/>
  <c r="K455" i="35"/>
  <c r="K456" i="35"/>
  <c r="K457" i="35"/>
  <c r="K458" i="35"/>
  <c r="L458" i="35" s="1"/>
  <c r="M458" i="35" s="1"/>
  <c r="K459" i="35"/>
  <c r="K460" i="35"/>
  <c r="K461" i="35"/>
  <c r="K462" i="35"/>
  <c r="K463" i="35"/>
  <c r="K464" i="35"/>
  <c r="K465" i="35"/>
  <c r="K466" i="35"/>
  <c r="L466" i="35" s="1"/>
  <c r="M466" i="35" s="1"/>
  <c r="K467" i="35"/>
  <c r="K468" i="35"/>
  <c r="K469" i="35"/>
  <c r="K470" i="35"/>
  <c r="L470" i="35" s="1"/>
  <c r="M470" i="35" s="1"/>
  <c r="K471" i="35"/>
  <c r="K472" i="35"/>
  <c r="K473" i="35"/>
  <c r="K474" i="35"/>
  <c r="L474" i="35" s="1"/>
  <c r="M474" i="35" s="1"/>
  <c r="K475" i="35"/>
  <c r="K476" i="35"/>
  <c r="K477" i="35"/>
  <c r="K478" i="35"/>
  <c r="L478" i="35" s="1"/>
  <c r="M478" i="35" s="1"/>
  <c r="K479" i="35"/>
  <c r="K480" i="35"/>
  <c r="K481" i="35"/>
  <c r="K482" i="35"/>
  <c r="L482" i="35" s="1"/>
  <c r="M482" i="35" s="1"/>
  <c r="K483" i="35"/>
  <c r="J5" i="35"/>
  <c r="S5" i="35" s="1"/>
  <c r="J6" i="35"/>
  <c r="S6" i="35" s="1"/>
  <c r="J7" i="35"/>
  <c r="S7" i="35" s="1"/>
  <c r="J8" i="35"/>
  <c r="S8" i="35" s="1"/>
  <c r="J9" i="35"/>
  <c r="S9" i="35" s="1"/>
  <c r="J10" i="35"/>
  <c r="S10" i="35" s="1"/>
  <c r="J11" i="35"/>
  <c r="S11" i="35" s="1"/>
  <c r="J12" i="35"/>
  <c r="S12" i="35" s="1"/>
  <c r="J13" i="35"/>
  <c r="S13" i="35" s="1"/>
  <c r="J14" i="35"/>
  <c r="S14" i="35" s="1"/>
  <c r="J15" i="35"/>
  <c r="S15" i="35" s="1"/>
  <c r="J16" i="35"/>
  <c r="S16" i="35" s="1"/>
  <c r="J17" i="35"/>
  <c r="S17" i="35" s="1"/>
  <c r="J18" i="35"/>
  <c r="S18" i="35" s="1"/>
  <c r="J19" i="35"/>
  <c r="S19" i="35" s="1"/>
  <c r="J20" i="35"/>
  <c r="S20" i="35" s="1"/>
  <c r="J21" i="35"/>
  <c r="S21" i="35" s="1"/>
  <c r="J22" i="35"/>
  <c r="S22" i="35" s="1"/>
  <c r="J23" i="35"/>
  <c r="S23" i="35" s="1"/>
  <c r="J24" i="35"/>
  <c r="S24" i="35" s="1"/>
  <c r="J25" i="35"/>
  <c r="S25" i="35" s="1"/>
  <c r="J26" i="35"/>
  <c r="S26" i="35" s="1"/>
  <c r="J27" i="35"/>
  <c r="S27" i="35" s="1"/>
  <c r="J28" i="35"/>
  <c r="S28" i="35" s="1"/>
  <c r="J29" i="35"/>
  <c r="S29" i="35" s="1"/>
  <c r="J30" i="35"/>
  <c r="S30" i="35" s="1"/>
  <c r="J31" i="35"/>
  <c r="S31" i="35" s="1"/>
  <c r="J32" i="35"/>
  <c r="S32" i="35" s="1"/>
  <c r="J33" i="35"/>
  <c r="S33" i="35" s="1"/>
  <c r="J34" i="35"/>
  <c r="S34" i="35" s="1"/>
  <c r="J35" i="35"/>
  <c r="S35" i="35" s="1"/>
  <c r="J36" i="35"/>
  <c r="S36" i="35" s="1"/>
  <c r="J37" i="35"/>
  <c r="S37" i="35" s="1"/>
  <c r="J38" i="35"/>
  <c r="S38" i="35" s="1"/>
  <c r="J39" i="35"/>
  <c r="S39" i="35" s="1"/>
  <c r="J40" i="35"/>
  <c r="S40" i="35" s="1"/>
  <c r="J41" i="35"/>
  <c r="S41" i="35" s="1"/>
  <c r="J42" i="35"/>
  <c r="S42" i="35" s="1"/>
  <c r="J43" i="35"/>
  <c r="S43" i="35" s="1"/>
  <c r="J44" i="35"/>
  <c r="S44" i="35" s="1"/>
  <c r="J45" i="35"/>
  <c r="S45" i="35" s="1"/>
  <c r="J46" i="35"/>
  <c r="S46" i="35" s="1"/>
  <c r="J47" i="35"/>
  <c r="S47" i="35" s="1"/>
  <c r="J48" i="35"/>
  <c r="S48" i="35" s="1"/>
  <c r="J49" i="35"/>
  <c r="S49" i="35" s="1"/>
  <c r="J50" i="35"/>
  <c r="S50" i="35" s="1"/>
  <c r="J51" i="35"/>
  <c r="S51" i="35" s="1"/>
  <c r="J52" i="35"/>
  <c r="S52" i="35" s="1"/>
  <c r="J53" i="35"/>
  <c r="S53" i="35" s="1"/>
  <c r="J54" i="35"/>
  <c r="S54" i="35" s="1"/>
  <c r="J55" i="35"/>
  <c r="S55" i="35" s="1"/>
  <c r="J56" i="35"/>
  <c r="S56" i="35" s="1"/>
  <c r="J57" i="35"/>
  <c r="S57" i="35" s="1"/>
  <c r="J58" i="35"/>
  <c r="S58" i="35" s="1"/>
  <c r="J59" i="35"/>
  <c r="S59" i="35" s="1"/>
  <c r="J60" i="35"/>
  <c r="S60" i="35" s="1"/>
  <c r="J61" i="35"/>
  <c r="S61" i="35" s="1"/>
  <c r="J62" i="35"/>
  <c r="S62" i="35" s="1"/>
  <c r="J63" i="35"/>
  <c r="S63" i="35" s="1"/>
  <c r="J64" i="35"/>
  <c r="S64" i="35" s="1"/>
  <c r="J65" i="35"/>
  <c r="S65" i="35" s="1"/>
  <c r="J66" i="35"/>
  <c r="S66" i="35" s="1"/>
  <c r="J69" i="35"/>
  <c r="S69" i="35" s="1"/>
  <c r="J70" i="35"/>
  <c r="S70" i="35" s="1"/>
  <c r="J71" i="35"/>
  <c r="S71" i="35" s="1"/>
  <c r="J72" i="35"/>
  <c r="S72" i="35" s="1"/>
  <c r="J73" i="35"/>
  <c r="S73" i="35" s="1"/>
  <c r="J74" i="35"/>
  <c r="S74" i="35" s="1"/>
  <c r="J75" i="35"/>
  <c r="S75" i="35" s="1"/>
  <c r="J76" i="35"/>
  <c r="S76" i="35" s="1"/>
  <c r="J77" i="35"/>
  <c r="S77" i="35" s="1"/>
  <c r="J78" i="35"/>
  <c r="S78" i="35" s="1"/>
  <c r="J79" i="35"/>
  <c r="S79" i="35" s="1"/>
  <c r="J80" i="35"/>
  <c r="S80" i="35" s="1"/>
  <c r="J81" i="35"/>
  <c r="S81" i="35" s="1"/>
  <c r="J82" i="35"/>
  <c r="S82" i="35" s="1"/>
  <c r="J83" i="35"/>
  <c r="S83" i="35" s="1"/>
  <c r="J84" i="35"/>
  <c r="S84" i="35" s="1"/>
  <c r="J85" i="35"/>
  <c r="S85" i="35" s="1"/>
  <c r="J86" i="35"/>
  <c r="S86" i="35" s="1"/>
  <c r="J87" i="35"/>
  <c r="S87" i="35" s="1"/>
  <c r="J88" i="35"/>
  <c r="S88" i="35" s="1"/>
  <c r="J89" i="35"/>
  <c r="S89" i="35" s="1"/>
  <c r="J90" i="35"/>
  <c r="S90" i="35" s="1"/>
  <c r="J91" i="35"/>
  <c r="S91" i="35" s="1"/>
  <c r="J92" i="35"/>
  <c r="S92" i="35" s="1"/>
  <c r="J93" i="35"/>
  <c r="S93" i="35" s="1"/>
  <c r="J94" i="35"/>
  <c r="S94" i="35" s="1"/>
  <c r="J95" i="35"/>
  <c r="S95" i="35" s="1"/>
  <c r="J96" i="35"/>
  <c r="S96" i="35" s="1"/>
  <c r="J97" i="35"/>
  <c r="S97" i="35" s="1"/>
  <c r="J98" i="35"/>
  <c r="S98" i="35" s="1"/>
  <c r="J99" i="35"/>
  <c r="S99" i="35" s="1"/>
  <c r="J100" i="35"/>
  <c r="S100" i="35" s="1"/>
  <c r="J101" i="35"/>
  <c r="S101" i="35" s="1"/>
  <c r="J102" i="35"/>
  <c r="S102" i="35" s="1"/>
  <c r="J103" i="35"/>
  <c r="S103" i="35" s="1"/>
  <c r="J104" i="35"/>
  <c r="S104" i="35" s="1"/>
  <c r="J105" i="35"/>
  <c r="S105" i="35" s="1"/>
  <c r="J106" i="35"/>
  <c r="S106" i="35" s="1"/>
  <c r="J107" i="35"/>
  <c r="S107" i="35" s="1"/>
  <c r="J108" i="35"/>
  <c r="S108" i="35" s="1"/>
  <c r="J109" i="35"/>
  <c r="S109" i="35" s="1"/>
  <c r="J110" i="35"/>
  <c r="S110" i="35" s="1"/>
  <c r="J111" i="35"/>
  <c r="S111" i="35" s="1"/>
  <c r="J112" i="35"/>
  <c r="S112" i="35" s="1"/>
  <c r="J113" i="35"/>
  <c r="S113" i="35" s="1"/>
  <c r="J114" i="35"/>
  <c r="S114" i="35" s="1"/>
  <c r="J115" i="35"/>
  <c r="S115" i="35" s="1"/>
  <c r="J116" i="35"/>
  <c r="S116" i="35" s="1"/>
  <c r="J117" i="35"/>
  <c r="S117" i="35" s="1"/>
  <c r="J118" i="35"/>
  <c r="S118" i="35" s="1"/>
  <c r="J119" i="35"/>
  <c r="S119" i="35" s="1"/>
  <c r="J120" i="35"/>
  <c r="S120" i="35" s="1"/>
  <c r="J121" i="35"/>
  <c r="S121" i="35" s="1"/>
  <c r="J122" i="35"/>
  <c r="S122" i="35" s="1"/>
  <c r="J123" i="35"/>
  <c r="S123" i="35" s="1"/>
  <c r="K129" i="35"/>
  <c r="J4" i="35"/>
  <c r="K123" i="35" s="1"/>
  <c r="T123" i="35" s="1"/>
  <c r="AB123" i="35" s="1"/>
  <c r="AC123" i="35" s="1"/>
  <c r="AD123" i="35" s="1"/>
  <c r="B3" i="2"/>
  <c r="B4" i="35"/>
  <c r="B5" i="35"/>
  <c r="B6" i="35"/>
  <c r="B7" i="35"/>
  <c r="B8" i="35"/>
  <c r="B9" i="35"/>
  <c r="B10" i="35"/>
  <c r="B11" i="35"/>
  <c r="B12" i="35"/>
  <c r="B13" i="35"/>
  <c r="B14" i="35"/>
  <c r="B15" i="35"/>
  <c r="B16" i="35"/>
  <c r="B17" i="35"/>
  <c r="B18" i="35"/>
  <c r="B19" i="35"/>
  <c r="B20" i="35"/>
  <c r="B21" i="35"/>
  <c r="B22" i="35"/>
  <c r="B23" i="35"/>
  <c r="B24" i="35"/>
  <c r="B25" i="35"/>
  <c r="B26" i="35"/>
  <c r="B27" i="35"/>
  <c r="B28" i="35"/>
  <c r="B29" i="35"/>
  <c r="B30" i="35"/>
  <c r="B31" i="35"/>
  <c r="B32" i="35"/>
  <c r="B33" i="35"/>
  <c r="B34" i="35"/>
  <c r="B35" i="35"/>
  <c r="B36" i="35"/>
  <c r="B37" i="35"/>
  <c r="B38" i="35"/>
  <c r="B39" i="35"/>
  <c r="B40" i="35"/>
  <c r="B41" i="35"/>
  <c r="B42" i="35"/>
  <c r="B43" i="35"/>
  <c r="B44" i="35"/>
  <c r="B45" i="35"/>
  <c r="B46" i="35"/>
  <c r="B47" i="35"/>
  <c r="B48" i="35"/>
  <c r="B49" i="35"/>
  <c r="B50" i="35"/>
  <c r="B51" i="35"/>
  <c r="B52" i="35"/>
  <c r="B53" i="35"/>
  <c r="B54" i="35"/>
  <c r="B55" i="35"/>
  <c r="B56" i="35"/>
  <c r="B57" i="35"/>
  <c r="B58" i="35"/>
  <c r="B59" i="35"/>
  <c r="B60" i="35"/>
  <c r="B61" i="35"/>
  <c r="B62" i="35"/>
  <c r="B63" i="35"/>
  <c r="B64" i="35"/>
  <c r="B65" i="35"/>
  <c r="B66" i="35"/>
  <c r="B67" i="35"/>
  <c r="B68" i="35"/>
  <c r="B69" i="35"/>
  <c r="B70" i="35"/>
  <c r="B71" i="35"/>
  <c r="B72" i="35"/>
  <c r="B73" i="35"/>
  <c r="B74" i="35"/>
  <c r="B75" i="35"/>
  <c r="B76" i="35"/>
  <c r="B77" i="35"/>
  <c r="B78" i="35"/>
  <c r="B79" i="35"/>
  <c r="B80" i="35"/>
  <c r="B81" i="35"/>
  <c r="B82" i="35"/>
  <c r="B83" i="35"/>
  <c r="B84" i="35"/>
  <c r="B85" i="35"/>
  <c r="B86" i="35"/>
  <c r="B87" i="35"/>
  <c r="B88" i="35"/>
  <c r="B89" i="35"/>
  <c r="B90" i="35"/>
  <c r="B91" i="35"/>
  <c r="B92" i="35"/>
  <c r="B93" i="35"/>
  <c r="B94" i="35"/>
  <c r="B95" i="35"/>
  <c r="B96" i="35"/>
  <c r="B97" i="35"/>
  <c r="B98" i="35"/>
  <c r="B99" i="35"/>
  <c r="B100" i="35"/>
  <c r="B101" i="35"/>
  <c r="B102" i="35"/>
  <c r="B103" i="35"/>
  <c r="B104" i="35"/>
  <c r="B105" i="35"/>
  <c r="B106" i="35"/>
  <c r="B107" i="35"/>
  <c r="B108" i="35"/>
  <c r="B109" i="35"/>
  <c r="B110" i="35"/>
  <c r="B111" i="35"/>
  <c r="B112" i="35"/>
  <c r="B113" i="35"/>
  <c r="B114" i="35"/>
  <c r="B115" i="35"/>
  <c r="B116" i="35"/>
  <c r="B117" i="35"/>
  <c r="B118" i="35"/>
  <c r="B119" i="35"/>
  <c r="B120" i="35"/>
  <c r="B121" i="35"/>
  <c r="B122" i="35"/>
  <c r="B123" i="35"/>
  <c r="B3" i="35"/>
  <c r="B149" i="2" l="1"/>
  <c r="B15" i="2"/>
  <c r="C29" i="2"/>
  <c r="M6" i="5" s="1"/>
  <c r="P5" i="5"/>
  <c r="Y5" i="5" s="1"/>
  <c r="P77" i="5"/>
  <c r="Y77" i="5" s="1"/>
  <c r="S15" i="5"/>
  <c r="F24" i="2"/>
  <c r="J23" i="2"/>
  <c r="P61" i="5"/>
  <c r="Y61" i="5" s="1"/>
  <c r="C94" i="2"/>
  <c r="M71" i="5" s="1"/>
  <c r="U71" i="5" s="1"/>
  <c r="K5" i="35"/>
  <c r="T5" i="35" s="1"/>
  <c r="AB5" i="35" s="1"/>
  <c r="AC5" i="35" s="1"/>
  <c r="AD5" i="35" s="1"/>
  <c r="C136" i="2"/>
  <c r="M113" i="5" s="1"/>
  <c r="U113" i="5" s="1"/>
  <c r="P39" i="5"/>
  <c r="P15" i="5"/>
  <c r="K4" i="35"/>
  <c r="T4" i="35" s="1"/>
  <c r="AB4" i="35" s="1"/>
  <c r="AC4" i="35" s="1"/>
  <c r="AD4" i="35" s="1"/>
  <c r="S46" i="5"/>
  <c r="S38" i="5"/>
  <c r="S30" i="5"/>
  <c r="S22" i="5"/>
  <c r="S14" i="5"/>
  <c r="S6" i="5"/>
  <c r="S117" i="5"/>
  <c r="X117" i="5" s="1"/>
  <c r="O93" i="5"/>
  <c r="W93" i="5" s="1"/>
  <c r="O85" i="5"/>
  <c r="W85" i="5" s="1"/>
  <c r="O61" i="5"/>
  <c r="W61" i="5" s="1"/>
  <c r="K13" i="35"/>
  <c r="T13" i="35" s="1"/>
  <c r="AB13" i="35" s="1"/>
  <c r="AC13" i="35" s="1"/>
  <c r="AD13" i="35" s="1"/>
  <c r="S45" i="5"/>
  <c r="S37" i="5"/>
  <c r="S29" i="5"/>
  <c r="P21" i="5"/>
  <c r="S13" i="5"/>
  <c r="O5" i="5"/>
  <c r="P52" i="5"/>
  <c r="Y52" i="5" s="1"/>
  <c r="K9" i="35"/>
  <c r="T9" i="35" s="1"/>
  <c r="AB9" i="35" s="1"/>
  <c r="AC9" i="35" s="1"/>
  <c r="AD9" i="35" s="1"/>
  <c r="S4" i="5"/>
  <c r="P44" i="5"/>
  <c r="S36" i="5"/>
  <c r="S28" i="5"/>
  <c r="S20" i="5"/>
  <c r="P12" i="5"/>
  <c r="S115" i="5"/>
  <c r="X115" i="5" s="1"/>
  <c r="S99" i="5"/>
  <c r="X99" i="5" s="1"/>
  <c r="S83" i="5"/>
  <c r="X83" i="5" s="1"/>
  <c r="S75" i="5"/>
  <c r="X75" i="5" s="1"/>
  <c r="S67" i="5"/>
  <c r="X67" i="5" s="1"/>
  <c r="K8" i="35"/>
  <c r="T8" i="35" s="1"/>
  <c r="AB8" i="35" s="1"/>
  <c r="AC8" i="35" s="1"/>
  <c r="AD8" i="35" s="1"/>
  <c r="S51" i="5"/>
  <c r="S43" i="5"/>
  <c r="S35" i="5"/>
  <c r="S27" i="5"/>
  <c r="S19" i="5"/>
  <c r="S11" i="5"/>
  <c r="S122" i="5"/>
  <c r="X122" i="5" s="1"/>
  <c r="S114" i="5"/>
  <c r="X114" i="5" s="1"/>
  <c r="S98" i="5"/>
  <c r="X98" i="5" s="1"/>
  <c r="S74" i="5"/>
  <c r="X74" i="5" s="1"/>
  <c r="S66" i="5"/>
  <c r="X66" i="5" s="1"/>
  <c r="P85" i="5"/>
  <c r="Y85" i="5" s="1"/>
  <c r="K7" i="35"/>
  <c r="T7" i="35" s="1"/>
  <c r="AB7" i="35" s="1"/>
  <c r="AC7" i="35" s="1"/>
  <c r="AD7" i="35" s="1"/>
  <c r="S50" i="5"/>
  <c r="S42" i="5"/>
  <c r="S34" i="5"/>
  <c r="S26" i="5"/>
  <c r="S18" i="5"/>
  <c r="S10" i="5"/>
  <c r="S121" i="5"/>
  <c r="X121" i="5" s="1"/>
  <c r="S105" i="5"/>
  <c r="X105" i="5" s="1"/>
  <c r="S97" i="5"/>
  <c r="X97" i="5" s="1"/>
  <c r="S89" i="5"/>
  <c r="X89" i="5" s="1"/>
  <c r="S81" i="5"/>
  <c r="X81" i="5" s="1"/>
  <c r="S65" i="5"/>
  <c r="X65" i="5" s="1"/>
  <c r="S57" i="5"/>
  <c r="X57" i="5" s="1"/>
  <c r="K6" i="35"/>
  <c r="T6" i="35" s="1"/>
  <c r="AB6" i="35" s="1"/>
  <c r="AC6" i="35" s="1"/>
  <c r="AD6" i="35" s="1"/>
  <c r="S49" i="5"/>
  <c r="S41" i="5"/>
  <c r="S33" i="5"/>
  <c r="S25" i="5"/>
  <c r="S17" i="5"/>
  <c r="S9" i="5"/>
  <c r="S120" i="5"/>
  <c r="X120" i="5" s="1"/>
  <c r="S112" i="5"/>
  <c r="X112" i="5" s="1"/>
  <c r="S104" i="5"/>
  <c r="X104" i="5" s="1"/>
  <c r="S96" i="5"/>
  <c r="X96" i="5" s="1"/>
  <c r="S88" i="5"/>
  <c r="X88" i="5" s="1"/>
  <c r="S80" i="5"/>
  <c r="X80" i="5" s="1"/>
  <c r="S72" i="5"/>
  <c r="X72" i="5" s="1"/>
  <c r="S64" i="5"/>
  <c r="X64" i="5" s="1"/>
  <c r="S56" i="5"/>
  <c r="X56" i="5" s="1"/>
  <c r="C72" i="2"/>
  <c r="M49" i="5" s="1"/>
  <c r="S48" i="5"/>
  <c r="S40" i="5"/>
  <c r="S32" i="5"/>
  <c r="S24" i="5"/>
  <c r="S16" i="5"/>
  <c r="S8" i="5"/>
  <c r="S111" i="5"/>
  <c r="X111" i="5" s="1"/>
  <c r="S47" i="5"/>
  <c r="S39" i="5"/>
  <c r="S31" i="5"/>
  <c r="P23" i="5"/>
  <c r="O15" i="5"/>
  <c r="S7" i="5"/>
  <c r="S110" i="5"/>
  <c r="X110" i="5" s="1"/>
  <c r="S94" i="5"/>
  <c r="X94" i="5" s="1"/>
  <c r="S62" i="5"/>
  <c r="X62" i="5" s="1"/>
  <c r="S54" i="5"/>
  <c r="X54" i="5" s="1"/>
  <c r="K14" i="35"/>
  <c r="T14" i="35" s="1"/>
  <c r="AB14" i="35" s="1"/>
  <c r="AC14" i="35" s="1"/>
  <c r="AD14" i="35" s="1"/>
  <c r="S4" i="35"/>
  <c r="V61" i="5"/>
  <c r="P68" i="5"/>
  <c r="Y68" i="5" s="1"/>
  <c r="P92" i="5"/>
  <c r="Y92" i="5" s="1"/>
  <c r="P108" i="5"/>
  <c r="Y108" i="5" s="1"/>
  <c r="P37" i="5"/>
  <c r="P84" i="5"/>
  <c r="Y84" i="5" s="1"/>
  <c r="P29" i="5"/>
  <c r="P116" i="5"/>
  <c r="Y116" i="5" s="1"/>
  <c r="P45" i="5"/>
  <c r="P76" i="5"/>
  <c r="Y76" i="5" s="1"/>
  <c r="P13" i="5"/>
  <c r="S23" i="5"/>
  <c r="P117" i="5"/>
  <c r="Y117" i="5" s="1"/>
  <c r="P28" i="5"/>
  <c r="P93" i="5"/>
  <c r="Y93" i="5" s="1"/>
  <c r="P53" i="5"/>
  <c r="Y53" i="5" s="1"/>
  <c r="V57" i="5"/>
  <c r="P20" i="5"/>
  <c r="O92" i="5"/>
  <c r="W92" i="5" s="1"/>
  <c r="S5" i="5"/>
  <c r="O69" i="5"/>
  <c r="W69" i="5" s="1"/>
  <c r="O68" i="5"/>
  <c r="W68" i="5" s="1"/>
  <c r="P47" i="5"/>
  <c r="V89" i="5"/>
  <c r="P101" i="5"/>
  <c r="Y101" i="5" s="1"/>
  <c r="V85" i="5"/>
  <c r="S109" i="5"/>
  <c r="X109" i="5" s="1"/>
  <c r="O47" i="5"/>
  <c r="S93" i="5"/>
  <c r="X93" i="5" s="1"/>
  <c r="P31" i="5"/>
  <c r="O4" i="5"/>
  <c r="O45" i="5"/>
  <c r="S77" i="5"/>
  <c r="X77" i="5" s="1"/>
  <c r="P7" i="5"/>
  <c r="P109" i="5"/>
  <c r="Y109" i="5" s="1"/>
  <c r="V111" i="5"/>
  <c r="O111" i="5"/>
  <c r="W111" i="5" s="1"/>
  <c r="O28" i="5"/>
  <c r="S61" i="5"/>
  <c r="X61" i="5" s="1"/>
  <c r="V110" i="5"/>
  <c r="O109" i="5"/>
  <c r="W109" i="5" s="1"/>
  <c r="O23" i="5"/>
  <c r="V99" i="5"/>
  <c r="O101" i="5"/>
  <c r="W101" i="5" s="1"/>
  <c r="V117" i="5"/>
  <c r="V94" i="5"/>
  <c r="V64" i="5"/>
  <c r="O117" i="5"/>
  <c r="W117" i="5" s="1"/>
  <c r="O95" i="5"/>
  <c r="W95" i="5" s="1"/>
  <c r="O76" i="5"/>
  <c r="W76" i="5" s="1"/>
  <c r="O53" i="5"/>
  <c r="W53" i="5" s="1"/>
  <c r="O31" i="5"/>
  <c r="O12" i="5"/>
  <c r="S85" i="5"/>
  <c r="X85" i="5" s="1"/>
  <c r="S53" i="5"/>
  <c r="X53" i="5" s="1"/>
  <c r="S12" i="5"/>
  <c r="V115" i="5"/>
  <c r="V93" i="5"/>
  <c r="V62" i="5"/>
  <c r="O116" i="5"/>
  <c r="W116" i="5" s="1"/>
  <c r="O71" i="5"/>
  <c r="W71" i="5" s="1"/>
  <c r="O52" i="5"/>
  <c r="W52" i="5" s="1"/>
  <c r="O29" i="5"/>
  <c r="O7" i="5"/>
  <c r="S116" i="5"/>
  <c r="X116" i="5" s="1"/>
  <c r="S84" i="5"/>
  <c r="X84" i="5" s="1"/>
  <c r="S52" i="5"/>
  <c r="X52" i="5" s="1"/>
  <c r="S108" i="5"/>
  <c r="X108" i="5" s="1"/>
  <c r="S76" i="5"/>
  <c r="X76" i="5" s="1"/>
  <c r="P100" i="5"/>
  <c r="Y100" i="5" s="1"/>
  <c r="P36" i="5"/>
  <c r="V105" i="5"/>
  <c r="V83" i="5"/>
  <c r="V54" i="5"/>
  <c r="O108" i="5"/>
  <c r="W108" i="5" s="1"/>
  <c r="O63" i="5"/>
  <c r="W63" i="5" s="1"/>
  <c r="O44" i="5"/>
  <c r="O21" i="5"/>
  <c r="P69" i="5"/>
  <c r="Y69" i="5" s="1"/>
  <c r="S101" i="5"/>
  <c r="X101" i="5" s="1"/>
  <c r="S69" i="5"/>
  <c r="X69" i="5" s="1"/>
  <c r="S44" i="5"/>
  <c r="S21" i="5"/>
  <c r="O87" i="5"/>
  <c r="W87" i="5" s="1"/>
  <c r="P60" i="5"/>
  <c r="Y60" i="5" s="1"/>
  <c r="V81" i="5"/>
  <c r="V52" i="5"/>
  <c r="O103" i="5"/>
  <c r="W103" i="5" s="1"/>
  <c r="O84" i="5"/>
  <c r="W84" i="5" s="1"/>
  <c r="O39" i="5"/>
  <c r="O20" i="5"/>
  <c r="S100" i="5"/>
  <c r="X100" i="5" s="1"/>
  <c r="S68" i="5"/>
  <c r="X68" i="5" s="1"/>
  <c r="O79" i="5"/>
  <c r="W79" i="5" s="1"/>
  <c r="O60" i="5"/>
  <c r="W60" i="5" s="1"/>
  <c r="O37" i="5"/>
  <c r="V121" i="5"/>
  <c r="V96" i="5"/>
  <c r="O119" i="5"/>
  <c r="W119" i="5" s="1"/>
  <c r="O100" i="5"/>
  <c r="W100" i="5" s="1"/>
  <c r="O77" i="5"/>
  <c r="W77" i="5" s="1"/>
  <c r="O55" i="5"/>
  <c r="W55" i="5" s="1"/>
  <c r="O36" i="5"/>
  <c r="O13" i="5"/>
  <c r="S92" i="5"/>
  <c r="X92" i="5" s="1"/>
  <c r="S60" i="5"/>
  <c r="X60" i="5" s="1"/>
  <c r="K238" i="35"/>
  <c r="L238" i="35" s="1"/>
  <c r="M238" i="35" s="1"/>
  <c r="K230" i="35"/>
  <c r="L230" i="35" s="1"/>
  <c r="M230" i="35" s="1"/>
  <c r="K222" i="35"/>
  <c r="L222" i="35" s="1"/>
  <c r="M222" i="35" s="1"/>
  <c r="K214" i="35"/>
  <c r="L214" i="35" s="1"/>
  <c r="M214" i="35" s="1"/>
  <c r="K206" i="35"/>
  <c r="L206" i="35" s="1"/>
  <c r="M206" i="35" s="1"/>
  <c r="K198" i="35"/>
  <c r="K190" i="35"/>
  <c r="L190" i="35" s="1"/>
  <c r="M190" i="35" s="1"/>
  <c r="K182" i="35"/>
  <c r="L182" i="35" s="1"/>
  <c r="M182" i="35" s="1"/>
  <c r="K174" i="35"/>
  <c r="L174" i="35" s="1"/>
  <c r="M174" i="35" s="1"/>
  <c r="K166" i="35"/>
  <c r="L166" i="35" s="1"/>
  <c r="M166" i="35" s="1"/>
  <c r="K158" i="35"/>
  <c r="L158" i="35" s="1"/>
  <c r="M158" i="35" s="1"/>
  <c r="K150" i="35"/>
  <c r="L150" i="35" s="1"/>
  <c r="M150" i="35" s="1"/>
  <c r="K142" i="35"/>
  <c r="L142" i="35" s="1"/>
  <c r="M142" i="35" s="1"/>
  <c r="K134" i="35"/>
  <c r="K126" i="35"/>
  <c r="K237" i="35"/>
  <c r="L237" i="35" s="1"/>
  <c r="M237" i="35" s="1"/>
  <c r="K229" i="35"/>
  <c r="L229" i="35" s="1"/>
  <c r="M229" i="35" s="1"/>
  <c r="K221" i="35"/>
  <c r="L221" i="35" s="1"/>
  <c r="M221" i="35" s="1"/>
  <c r="K213" i="35"/>
  <c r="L213" i="35" s="1"/>
  <c r="M213" i="35" s="1"/>
  <c r="K205" i="35"/>
  <c r="L205" i="35" s="1"/>
  <c r="M205" i="35" s="1"/>
  <c r="K197" i="35"/>
  <c r="L197" i="35" s="1"/>
  <c r="M197" i="35" s="1"/>
  <c r="K189" i="35"/>
  <c r="K181" i="35"/>
  <c r="L181" i="35" s="1"/>
  <c r="M181" i="35" s="1"/>
  <c r="K173" i="35"/>
  <c r="L173" i="35" s="1"/>
  <c r="M173" i="35" s="1"/>
  <c r="K165" i="35"/>
  <c r="L165" i="35" s="1"/>
  <c r="M165" i="35" s="1"/>
  <c r="K157" i="35"/>
  <c r="L157" i="35" s="1"/>
  <c r="M157" i="35" s="1"/>
  <c r="K149" i="35"/>
  <c r="L149" i="35" s="1"/>
  <c r="M149" i="35" s="1"/>
  <c r="K141" i="35"/>
  <c r="L141" i="35" s="1"/>
  <c r="M141" i="35" s="1"/>
  <c r="K133" i="35"/>
  <c r="L133" i="35" s="1"/>
  <c r="M133" i="35" s="1"/>
  <c r="K125" i="35"/>
  <c r="K236" i="35"/>
  <c r="L236" i="35" s="1"/>
  <c r="M236" i="35" s="1"/>
  <c r="K228" i="35"/>
  <c r="K220" i="35"/>
  <c r="L220" i="35" s="1"/>
  <c r="M220" i="35" s="1"/>
  <c r="K212" i="35"/>
  <c r="L212" i="35" s="1"/>
  <c r="M212" i="35" s="1"/>
  <c r="K204" i="35"/>
  <c r="L204" i="35" s="1"/>
  <c r="M204" i="35" s="1"/>
  <c r="K196" i="35"/>
  <c r="L196" i="35" s="1"/>
  <c r="M196" i="35" s="1"/>
  <c r="K188" i="35"/>
  <c r="L188" i="35" s="1"/>
  <c r="M188" i="35" s="1"/>
  <c r="K180" i="35"/>
  <c r="K172" i="35"/>
  <c r="L172" i="35" s="1"/>
  <c r="M172" i="35" s="1"/>
  <c r="K164" i="35"/>
  <c r="L164" i="35" s="1"/>
  <c r="M164" i="35" s="1"/>
  <c r="K156" i="35"/>
  <c r="L156" i="35" s="1"/>
  <c r="M156" i="35" s="1"/>
  <c r="K148" i="35"/>
  <c r="L148" i="35" s="1"/>
  <c r="M148" i="35" s="1"/>
  <c r="K140" i="35"/>
  <c r="L140" i="35" s="1"/>
  <c r="M140" i="35" s="1"/>
  <c r="K132" i="35"/>
  <c r="P4" i="5"/>
  <c r="Y4" i="5" s="1"/>
  <c r="K243" i="35"/>
  <c r="L243" i="35" s="1"/>
  <c r="M243" i="35" s="1"/>
  <c r="K235" i="35"/>
  <c r="L235" i="35" s="1"/>
  <c r="M235" i="35" s="1"/>
  <c r="K227" i="35"/>
  <c r="K219" i="35"/>
  <c r="L219" i="35" s="1"/>
  <c r="M219" i="35" s="1"/>
  <c r="K211" i="35"/>
  <c r="L211" i="35" s="1"/>
  <c r="M211" i="35" s="1"/>
  <c r="K203" i="35"/>
  <c r="L203" i="35" s="1"/>
  <c r="M203" i="35" s="1"/>
  <c r="K195" i="35"/>
  <c r="L195" i="35" s="1"/>
  <c r="M195" i="35" s="1"/>
  <c r="K187" i="35"/>
  <c r="L187" i="35" s="1"/>
  <c r="M187" i="35" s="1"/>
  <c r="K179" i="35"/>
  <c r="L179" i="35" s="1"/>
  <c r="M179" i="35" s="1"/>
  <c r="K171" i="35"/>
  <c r="L171" i="35" s="1"/>
  <c r="M171" i="35" s="1"/>
  <c r="K163" i="35"/>
  <c r="K155" i="35"/>
  <c r="K147" i="35"/>
  <c r="L147" i="35" s="1"/>
  <c r="M147" i="35" s="1"/>
  <c r="K139" i="35"/>
  <c r="L139" i="35" s="1"/>
  <c r="M139" i="35" s="1"/>
  <c r="K131" i="35"/>
  <c r="L131" i="35" s="1"/>
  <c r="M131" i="35" s="1"/>
  <c r="K242" i="35"/>
  <c r="L242" i="35" s="1"/>
  <c r="M242" i="35" s="1"/>
  <c r="K234" i="35"/>
  <c r="L234" i="35" s="1"/>
  <c r="M234" i="35" s="1"/>
  <c r="K226" i="35"/>
  <c r="L226" i="35" s="1"/>
  <c r="M226" i="35" s="1"/>
  <c r="K218" i="35"/>
  <c r="L218" i="35" s="1"/>
  <c r="M218" i="35" s="1"/>
  <c r="K210" i="35"/>
  <c r="L210" i="35" s="1"/>
  <c r="M210" i="35" s="1"/>
  <c r="K202" i="35"/>
  <c r="L202" i="35" s="1"/>
  <c r="M202" i="35" s="1"/>
  <c r="K194" i="35"/>
  <c r="L194" i="35" s="1"/>
  <c r="M194" i="35" s="1"/>
  <c r="K186" i="35"/>
  <c r="L186" i="35" s="1"/>
  <c r="M186" i="35" s="1"/>
  <c r="K178" i="35"/>
  <c r="L178" i="35" s="1"/>
  <c r="M178" i="35" s="1"/>
  <c r="K170" i="35"/>
  <c r="L170" i="35" s="1"/>
  <c r="M170" i="35" s="1"/>
  <c r="K162" i="35"/>
  <c r="L162" i="35" s="1"/>
  <c r="M162" i="35" s="1"/>
  <c r="K154" i="35"/>
  <c r="L154" i="35" s="1"/>
  <c r="M154" i="35" s="1"/>
  <c r="K146" i="35"/>
  <c r="L146" i="35" s="1"/>
  <c r="M146" i="35" s="1"/>
  <c r="K138" i="35"/>
  <c r="L138" i="35" s="1"/>
  <c r="M138" i="35" s="1"/>
  <c r="K130" i="35"/>
  <c r="L130" i="35" s="1"/>
  <c r="M130" i="35" s="1"/>
  <c r="K241" i="35"/>
  <c r="L241" i="35" s="1"/>
  <c r="M241" i="35" s="1"/>
  <c r="K233" i="35"/>
  <c r="L233" i="35" s="1"/>
  <c r="M233" i="35" s="1"/>
  <c r="K225" i="35"/>
  <c r="L225" i="35" s="1"/>
  <c r="M225" i="35" s="1"/>
  <c r="K217" i="35"/>
  <c r="L217" i="35" s="1"/>
  <c r="M217" i="35" s="1"/>
  <c r="K209" i="35"/>
  <c r="L209" i="35" s="1"/>
  <c r="M209" i="35" s="1"/>
  <c r="K201" i="35"/>
  <c r="L201" i="35" s="1"/>
  <c r="M201" i="35" s="1"/>
  <c r="K193" i="35"/>
  <c r="L193" i="35" s="1"/>
  <c r="M193" i="35" s="1"/>
  <c r="K185" i="35"/>
  <c r="L185" i="35" s="1"/>
  <c r="M185" i="35" s="1"/>
  <c r="K177" i="35"/>
  <c r="L177" i="35" s="1"/>
  <c r="M177" i="35" s="1"/>
  <c r="K169" i="35"/>
  <c r="L169" i="35" s="1"/>
  <c r="M169" i="35" s="1"/>
  <c r="K161" i="35"/>
  <c r="L161" i="35" s="1"/>
  <c r="M161" i="35" s="1"/>
  <c r="K153" i="35"/>
  <c r="L153" i="35" s="1"/>
  <c r="M153" i="35" s="1"/>
  <c r="K145" i="35"/>
  <c r="L145" i="35" s="1"/>
  <c r="M145" i="35" s="1"/>
  <c r="K137" i="35"/>
  <c r="L137" i="35" s="1"/>
  <c r="M137" i="35" s="1"/>
  <c r="L258" i="35"/>
  <c r="M258" i="35" s="1"/>
  <c r="K503" i="35"/>
  <c r="L503" i="35" s="1"/>
  <c r="M503" i="35" s="1"/>
  <c r="K498" i="35"/>
  <c r="L498" i="35" s="1"/>
  <c r="M498" i="35" s="1"/>
  <c r="K493" i="35"/>
  <c r="L493" i="35" s="1"/>
  <c r="M493" i="35" s="1"/>
  <c r="K485" i="35"/>
  <c r="L485" i="35" s="1"/>
  <c r="M485" i="35" s="1"/>
  <c r="K486" i="35"/>
  <c r="L486" i="35" s="1"/>
  <c r="M486" i="35" s="1"/>
  <c r="K495" i="35"/>
  <c r="L495" i="35" s="1"/>
  <c r="M495" i="35" s="1"/>
  <c r="K490" i="35"/>
  <c r="L490" i="35" s="1"/>
  <c r="M490" i="35" s="1"/>
  <c r="K505" i="35"/>
  <c r="L505" i="35" s="1"/>
  <c r="M505" i="35" s="1"/>
  <c r="K500" i="35"/>
  <c r="L500" i="35" s="1"/>
  <c r="M500" i="35" s="1"/>
  <c r="K487" i="35"/>
  <c r="L487" i="35" s="1"/>
  <c r="M487" i="35" s="1"/>
  <c r="L484" i="35"/>
  <c r="M484" i="35" s="1"/>
  <c r="K504" i="35"/>
  <c r="L504" i="35" s="1"/>
  <c r="M504" i="35" s="1"/>
  <c r="K502" i="35"/>
  <c r="L502" i="35" s="1"/>
  <c r="M502" i="35" s="1"/>
  <c r="K497" i="35"/>
  <c r="L497" i="35" s="1"/>
  <c r="M497" i="35" s="1"/>
  <c r="K492" i="35"/>
  <c r="L492" i="35" s="1"/>
  <c r="M492" i="35" s="1"/>
  <c r="K499" i="35"/>
  <c r="L499" i="35" s="1"/>
  <c r="M499" i="35" s="1"/>
  <c r="K507" i="35"/>
  <c r="L507" i="35" s="1"/>
  <c r="M507" i="35" s="1"/>
  <c r="K494" i="35"/>
  <c r="L494" i="35" s="1"/>
  <c r="M494" i="35" s="1"/>
  <c r="K489" i="35"/>
  <c r="L489" i="35" s="1"/>
  <c r="M489" i="35" s="1"/>
  <c r="K496" i="35"/>
  <c r="L496" i="35" s="1"/>
  <c r="M496" i="35" s="1"/>
  <c r="K491" i="35"/>
  <c r="L491" i="35" s="1"/>
  <c r="M491" i="35" s="1"/>
  <c r="K506" i="35"/>
  <c r="L506" i="35" s="1"/>
  <c r="M506" i="35" s="1"/>
  <c r="K501" i="35"/>
  <c r="L501" i="35" s="1"/>
  <c r="M501" i="35" s="1"/>
  <c r="K488" i="35"/>
  <c r="L488" i="35" s="1"/>
  <c r="M488" i="35" s="1"/>
  <c r="K240" i="35"/>
  <c r="L240" i="35" s="1"/>
  <c r="M240" i="35" s="1"/>
  <c r="K232" i="35"/>
  <c r="L232" i="35" s="1"/>
  <c r="M232" i="35" s="1"/>
  <c r="K224" i="35"/>
  <c r="L224" i="35" s="1"/>
  <c r="M224" i="35" s="1"/>
  <c r="K216" i="35"/>
  <c r="K208" i="35"/>
  <c r="L208" i="35" s="1"/>
  <c r="M208" i="35" s="1"/>
  <c r="K200" i="35"/>
  <c r="K192" i="35"/>
  <c r="L192" i="35" s="1"/>
  <c r="M192" i="35" s="1"/>
  <c r="K184" i="35"/>
  <c r="L184" i="35" s="1"/>
  <c r="M184" i="35" s="1"/>
  <c r="K176" i="35"/>
  <c r="L176" i="35" s="1"/>
  <c r="M176" i="35" s="1"/>
  <c r="K168" i="35"/>
  <c r="L168" i="35" s="1"/>
  <c r="M168" i="35" s="1"/>
  <c r="K160" i="35"/>
  <c r="L160" i="35" s="1"/>
  <c r="M160" i="35" s="1"/>
  <c r="K152" i="35"/>
  <c r="K144" i="35"/>
  <c r="K136" i="35"/>
  <c r="K128" i="35"/>
  <c r="P119" i="5"/>
  <c r="Y119" i="5" s="1"/>
  <c r="P111" i="5"/>
  <c r="Y111" i="5" s="1"/>
  <c r="P103" i="5"/>
  <c r="Y103" i="5" s="1"/>
  <c r="P95" i="5"/>
  <c r="Y95" i="5" s="1"/>
  <c r="P87" i="5"/>
  <c r="Y87" i="5" s="1"/>
  <c r="P79" i="5"/>
  <c r="Y79" i="5" s="1"/>
  <c r="P71" i="5"/>
  <c r="Y71" i="5" s="1"/>
  <c r="P63" i="5"/>
  <c r="Y63" i="5" s="1"/>
  <c r="P55" i="5"/>
  <c r="Y55" i="5" s="1"/>
  <c r="S119" i="5"/>
  <c r="X119" i="5" s="1"/>
  <c r="S103" i="5"/>
  <c r="X103" i="5" s="1"/>
  <c r="S95" i="5"/>
  <c r="X95" i="5" s="1"/>
  <c r="S87" i="5"/>
  <c r="X87" i="5" s="1"/>
  <c r="S79" i="5"/>
  <c r="X79" i="5" s="1"/>
  <c r="S71" i="5"/>
  <c r="X71" i="5" s="1"/>
  <c r="S63" i="5"/>
  <c r="X63" i="5" s="1"/>
  <c r="S55" i="5"/>
  <c r="X55" i="5" s="1"/>
  <c r="V122" i="5"/>
  <c r="V112" i="5"/>
  <c r="V75" i="5"/>
  <c r="V67" i="5"/>
  <c r="O118" i="5"/>
  <c r="W118" i="5" s="1"/>
  <c r="O110" i="5"/>
  <c r="W110" i="5" s="1"/>
  <c r="O102" i="5"/>
  <c r="W102" i="5" s="1"/>
  <c r="O94" i="5"/>
  <c r="W94" i="5" s="1"/>
  <c r="O86" i="5"/>
  <c r="W86" i="5" s="1"/>
  <c r="O78" i="5"/>
  <c r="W78" i="5" s="1"/>
  <c r="O70" i="5"/>
  <c r="W70" i="5" s="1"/>
  <c r="O62" i="5"/>
  <c r="W62" i="5" s="1"/>
  <c r="O54" i="5"/>
  <c r="W54" i="5" s="1"/>
  <c r="O46" i="5"/>
  <c r="O38" i="5"/>
  <c r="O30" i="5"/>
  <c r="O22" i="5"/>
  <c r="O14" i="5"/>
  <c r="O6" i="5"/>
  <c r="P118" i="5"/>
  <c r="Y118" i="5" s="1"/>
  <c r="P110" i="5"/>
  <c r="Y110" i="5" s="1"/>
  <c r="P102" i="5"/>
  <c r="Y102" i="5" s="1"/>
  <c r="P94" i="5"/>
  <c r="Y94" i="5" s="1"/>
  <c r="P86" i="5"/>
  <c r="Y86" i="5" s="1"/>
  <c r="P78" i="5"/>
  <c r="Y78" i="5" s="1"/>
  <c r="P70" i="5"/>
  <c r="Y70" i="5" s="1"/>
  <c r="P62" i="5"/>
  <c r="Y62" i="5" s="1"/>
  <c r="P54" i="5"/>
  <c r="Y54" i="5" s="1"/>
  <c r="P46" i="5"/>
  <c r="P38" i="5"/>
  <c r="P30" i="5"/>
  <c r="P22" i="5"/>
  <c r="P14" i="5"/>
  <c r="P6" i="5"/>
  <c r="S118" i="5"/>
  <c r="X118" i="5" s="1"/>
  <c r="S102" i="5"/>
  <c r="X102" i="5" s="1"/>
  <c r="S86" i="5"/>
  <c r="X86" i="5" s="1"/>
  <c r="S78" i="5"/>
  <c r="X78" i="5" s="1"/>
  <c r="S70" i="5"/>
  <c r="X70" i="5" s="1"/>
  <c r="V72" i="5"/>
  <c r="V66" i="5"/>
  <c r="V98" i="5"/>
  <c r="V80" i="5"/>
  <c r="V74" i="5"/>
  <c r="O123" i="5"/>
  <c r="W123" i="5" s="1"/>
  <c r="O115" i="5"/>
  <c r="W115" i="5" s="1"/>
  <c r="O107" i="5"/>
  <c r="W107" i="5" s="1"/>
  <c r="O99" i="5"/>
  <c r="W99" i="5" s="1"/>
  <c r="O91" i="5"/>
  <c r="W91" i="5" s="1"/>
  <c r="O83" i="5"/>
  <c r="W83" i="5" s="1"/>
  <c r="O75" i="5"/>
  <c r="W75" i="5" s="1"/>
  <c r="O67" i="5"/>
  <c r="W67" i="5" s="1"/>
  <c r="O59" i="5"/>
  <c r="W59" i="5" s="1"/>
  <c r="O51" i="5"/>
  <c r="O43" i="5"/>
  <c r="O35" i="5"/>
  <c r="O27" i="5"/>
  <c r="O19" i="5"/>
  <c r="O11" i="5"/>
  <c r="P123" i="5"/>
  <c r="Y123" i="5" s="1"/>
  <c r="P115" i="5"/>
  <c r="Y115" i="5" s="1"/>
  <c r="P107" i="5"/>
  <c r="Y107" i="5" s="1"/>
  <c r="P99" i="5"/>
  <c r="Y99" i="5" s="1"/>
  <c r="P91" i="5"/>
  <c r="Y91" i="5" s="1"/>
  <c r="P83" i="5"/>
  <c r="Y83" i="5" s="1"/>
  <c r="P75" i="5"/>
  <c r="Y75" i="5" s="1"/>
  <c r="P67" i="5"/>
  <c r="Y67" i="5" s="1"/>
  <c r="P59" i="5"/>
  <c r="Y59" i="5" s="1"/>
  <c r="P51" i="5"/>
  <c r="P43" i="5"/>
  <c r="P35" i="5"/>
  <c r="P27" i="5"/>
  <c r="P19" i="5"/>
  <c r="P11" i="5"/>
  <c r="S123" i="5"/>
  <c r="X123" i="5" s="1"/>
  <c r="S107" i="5"/>
  <c r="X107" i="5" s="1"/>
  <c r="S91" i="5"/>
  <c r="X91" i="5" s="1"/>
  <c r="S59" i="5"/>
  <c r="X59" i="5" s="1"/>
  <c r="V120" i="5"/>
  <c r="V114" i="5"/>
  <c r="V104" i="5"/>
  <c r="V88" i="5"/>
  <c r="V65" i="5"/>
  <c r="O122" i="5"/>
  <c r="W122" i="5" s="1"/>
  <c r="O114" i="5"/>
  <c r="W114" i="5" s="1"/>
  <c r="O106" i="5"/>
  <c r="W106" i="5" s="1"/>
  <c r="O98" i="5"/>
  <c r="W98" i="5" s="1"/>
  <c r="O90" i="5"/>
  <c r="W90" i="5" s="1"/>
  <c r="O82" i="5"/>
  <c r="W82" i="5" s="1"/>
  <c r="O74" i="5"/>
  <c r="W74" i="5" s="1"/>
  <c r="O66" i="5"/>
  <c r="W66" i="5" s="1"/>
  <c r="O58" i="5"/>
  <c r="W58" i="5" s="1"/>
  <c r="O50" i="5"/>
  <c r="O42" i="5"/>
  <c r="O34" i="5"/>
  <c r="O26" i="5"/>
  <c r="O18" i="5"/>
  <c r="O10" i="5"/>
  <c r="P122" i="5"/>
  <c r="Y122" i="5" s="1"/>
  <c r="P114" i="5"/>
  <c r="Y114" i="5" s="1"/>
  <c r="P106" i="5"/>
  <c r="Y106" i="5" s="1"/>
  <c r="P98" i="5"/>
  <c r="Y98" i="5" s="1"/>
  <c r="P90" i="5"/>
  <c r="Y90" i="5" s="1"/>
  <c r="P82" i="5"/>
  <c r="Y82" i="5" s="1"/>
  <c r="P74" i="5"/>
  <c r="Y74" i="5" s="1"/>
  <c r="P66" i="5"/>
  <c r="Y66" i="5" s="1"/>
  <c r="P58" i="5"/>
  <c r="Y58" i="5" s="1"/>
  <c r="P50" i="5"/>
  <c r="P42" i="5"/>
  <c r="P34" i="5"/>
  <c r="P26" i="5"/>
  <c r="P18" i="5"/>
  <c r="P10" i="5"/>
  <c r="S106" i="5"/>
  <c r="X106" i="5" s="1"/>
  <c r="S90" i="5"/>
  <c r="X90" i="5" s="1"/>
  <c r="S82" i="5"/>
  <c r="X82" i="5" s="1"/>
  <c r="S58" i="5"/>
  <c r="X58" i="5" s="1"/>
  <c r="V97" i="5"/>
  <c r="V56" i="5"/>
  <c r="O121" i="5"/>
  <c r="W121" i="5" s="1"/>
  <c r="O113" i="5"/>
  <c r="W113" i="5" s="1"/>
  <c r="O105" i="5"/>
  <c r="W105" i="5" s="1"/>
  <c r="O97" i="5"/>
  <c r="W97" i="5" s="1"/>
  <c r="O89" i="5"/>
  <c r="W89" i="5" s="1"/>
  <c r="O81" i="5"/>
  <c r="W81" i="5" s="1"/>
  <c r="O73" i="5"/>
  <c r="W73" i="5" s="1"/>
  <c r="O65" i="5"/>
  <c r="W65" i="5" s="1"/>
  <c r="O57" i="5"/>
  <c r="W57" i="5" s="1"/>
  <c r="O49" i="5"/>
  <c r="O41" i="5"/>
  <c r="O33" i="5"/>
  <c r="O25" i="5"/>
  <c r="O17" i="5"/>
  <c r="O9" i="5"/>
  <c r="P121" i="5"/>
  <c r="Y121" i="5" s="1"/>
  <c r="P113" i="5"/>
  <c r="Y113" i="5" s="1"/>
  <c r="P105" i="5"/>
  <c r="Y105" i="5" s="1"/>
  <c r="P97" i="5"/>
  <c r="Y97" i="5" s="1"/>
  <c r="P89" i="5"/>
  <c r="Y89" i="5" s="1"/>
  <c r="P81" i="5"/>
  <c r="Y81" i="5" s="1"/>
  <c r="P73" i="5"/>
  <c r="Y73" i="5" s="1"/>
  <c r="P65" i="5"/>
  <c r="Y65" i="5" s="1"/>
  <c r="P57" i="5"/>
  <c r="Y57" i="5" s="1"/>
  <c r="P49" i="5"/>
  <c r="P41" i="5"/>
  <c r="P33" i="5"/>
  <c r="P25" i="5"/>
  <c r="P17" i="5"/>
  <c r="P9" i="5"/>
  <c r="S113" i="5"/>
  <c r="X113" i="5" s="1"/>
  <c r="S73" i="5"/>
  <c r="X73" i="5" s="1"/>
  <c r="O120" i="5"/>
  <c r="W120" i="5" s="1"/>
  <c r="O112" i="5"/>
  <c r="W112" i="5" s="1"/>
  <c r="O104" i="5"/>
  <c r="W104" i="5" s="1"/>
  <c r="O96" i="5"/>
  <c r="W96" i="5" s="1"/>
  <c r="O88" i="5"/>
  <c r="W88" i="5" s="1"/>
  <c r="O80" i="5"/>
  <c r="W80" i="5" s="1"/>
  <c r="O72" i="5"/>
  <c r="W72" i="5" s="1"/>
  <c r="O64" i="5"/>
  <c r="W64" i="5" s="1"/>
  <c r="O56" i="5"/>
  <c r="W56" i="5" s="1"/>
  <c r="O48" i="5"/>
  <c r="O40" i="5"/>
  <c r="O32" i="5"/>
  <c r="O24" i="5"/>
  <c r="O16" i="5"/>
  <c r="O8" i="5"/>
  <c r="P120" i="5"/>
  <c r="Y120" i="5" s="1"/>
  <c r="P112" i="5"/>
  <c r="Y112" i="5" s="1"/>
  <c r="P104" i="5"/>
  <c r="Y104" i="5" s="1"/>
  <c r="P96" i="5"/>
  <c r="Y96" i="5" s="1"/>
  <c r="P88" i="5"/>
  <c r="Y88" i="5" s="1"/>
  <c r="P80" i="5"/>
  <c r="Y80" i="5" s="1"/>
  <c r="P72" i="5"/>
  <c r="Y72" i="5" s="1"/>
  <c r="P64" i="5"/>
  <c r="Y64" i="5" s="1"/>
  <c r="P56" i="5"/>
  <c r="Y56" i="5" s="1"/>
  <c r="P48" i="5"/>
  <c r="P40" i="5"/>
  <c r="P32" i="5"/>
  <c r="P24" i="5"/>
  <c r="P16" i="5"/>
  <c r="P8" i="5"/>
  <c r="Y3" i="5"/>
  <c r="AA3" i="5"/>
  <c r="S3" i="5"/>
  <c r="K117" i="35"/>
  <c r="T117" i="35" s="1"/>
  <c r="AB117" i="35" s="1"/>
  <c r="AC117" i="35" s="1"/>
  <c r="AD117" i="35" s="1"/>
  <c r="K109" i="35"/>
  <c r="T109" i="35" s="1"/>
  <c r="AB109" i="35" s="1"/>
  <c r="AC109" i="35" s="1"/>
  <c r="AD109" i="35" s="1"/>
  <c r="K101" i="35"/>
  <c r="T101" i="35" s="1"/>
  <c r="AB101" i="35" s="1"/>
  <c r="AC101" i="35" s="1"/>
  <c r="AD101" i="35" s="1"/>
  <c r="K93" i="35"/>
  <c r="K85" i="35"/>
  <c r="T85" i="35" s="1"/>
  <c r="AB85" i="35" s="1"/>
  <c r="AC85" i="35" s="1"/>
  <c r="AD85" i="35" s="1"/>
  <c r="K77" i="35"/>
  <c r="K69" i="35"/>
  <c r="T69" i="35" s="1"/>
  <c r="AB69" i="35" s="1"/>
  <c r="AC69" i="35" s="1"/>
  <c r="AD69" i="35" s="1"/>
  <c r="K61" i="35"/>
  <c r="T61" i="35" s="1"/>
  <c r="AB61" i="35" s="1"/>
  <c r="AC61" i="35" s="1"/>
  <c r="AD61" i="35" s="1"/>
  <c r="K53" i="35"/>
  <c r="T53" i="35" s="1"/>
  <c r="AB53" i="35" s="1"/>
  <c r="AC53" i="35" s="1"/>
  <c r="AD53" i="35" s="1"/>
  <c r="K45" i="35"/>
  <c r="T45" i="35" s="1"/>
  <c r="AB45" i="35" s="1"/>
  <c r="AC45" i="35" s="1"/>
  <c r="AD45" i="35" s="1"/>
  <c r="K37" i="35"/>
  <c r="T37" i="35" s="1"/>
  <c r="AB37" i="35" s="1"/>
  <c r="AC37" i="35" s="1"/>
  <c r="AD37" i="35" s="1"/>
  <c r="K29" i="35"/>
  <c r="K21" i="35"/>
  <c r="T21" i="35" s="1"/>
  <c r="AB21" i="35" s="1"/>
  <c r="AC21" i="35" s="1"/>
  <c r="AD21" i="35" s="1"/>
  <c r="K116" i="35"/>
  <c r="K108" i="35"/>
  <c r="K100" i="35"/>
  <c r="T100" i="35" s="1"/>
  <c r="AB100" i="35" s="1"/>
  <c r="AC100" i="35" s="1"/>
  <c r="AD100" i="35" s="1"/>
  <c r="K92" i="35"/>
  <c r="K84" i="35"/>
  <c r="K76" i="35"/>
  <c r="T76" i="35" s="1"/>
  <c r="AB76" i="35" s="1"/>
  <c r="AC76" i="35" s="1"/>
  <c r="AD76" i="35" s="1"/>
  <c r="K68" i="35"/>
  <c r="K60" i="35"/>
  <c r="K52" i="35"/>
  <c r="T52" i="35" s="1"/>
  <c r="AB52" i="35" s="1"/>
  <c r="AC52" i="35" s="1"/>
  <c r="AD52" i="35" s="1"/>
  <c r="K44" i="35"/>
  <c r="K36" i="35"/>
  <c r="T36" i="35" s="1"/>
  <c r="AB36" i="35" s="1"/>
  <c r="AC36" i="35" s="1"/>
  <c r="AD36" i="35" s="1"/>
  <c r="K28" i="35"/>
  <c r="K20" i="35"/>
  <c r="T20" i="35" s="1"/>
  <c r="AB20" i="35" s="1"/>
  <c r="AC20" i="35" s="1"/>
  <c r="AD20" i="35" s="1"/>
  <c r="K115" i="35"/>
  <c r="T115" i="35" s="1"/>
  <c r="AB115" i="35" s="1"/>
  <c r="AC115" i="35" s="1"/>
  <c r="AD115" i="35" s="1"/>
  <c r="K107" i="35"/>
  <c r="K99" i="35"/>
  <c r="T99" i="35" s="1"/>
  <c r="AB99" i="35" s="1"/>
  <c r="AC99" i="35" s="1"/>
  <c r="AD99" i="35" s="1"/>
  <c r="K91" i="35"/>
  <c r="T91" i="35" s="1"/>
  <c r="AB91" i="35" s="1"/>
  <c r="AC91" i="35" s="1"/>
  <c r="AD91" i="35" s="1"/>
  <c r="K83" i="35"/>
  <c r="K75" i="35"/>
  <c r="T75" i="35" s="1"/>
  <c r="AB75" i="35" s="1"/>
  <c r="AC75" i="35" s="1"/>
  <c r="AD75" i="35" s="1"/>
  <c r="K67" i="35"/>
  <c r="K59" i="35"/>
  <c r="T59" i="35" s="1"/>
  <c r="AB59" i="35" s="1"/>
  <c r="AC59" i="35" s="1"/>
  <c r="AD59" i="35" s="1"/>
  <c r="K51" i="35"/>
  <c r="T51" i="35" s="1"/>
  <c r="AB51" i="35" s="1"/>
  <c r="AC51" i="35" s="1"/>
  <c r="AD51" i="35" s="1"/>
  <c r="K43" i="35"/>
  <c r="K35" i="35"/>
  <c r="T35" i="35" s="1"/>
  <c r="AB35" i="35" s="1"/>
  <c r="AC35" i="35" s="1"/>
  <c r="AD35" i="35" s="1"/>
  <c r="K27" i="35"/>
  <c r="T27" i="35" s="1"/>
  <c r="AB27" i="35" s="1"/>
  <c r="AC27" i="35" s="1"/>
  <c r="AD27" i="35" s="1"/>
  <c r="K19" i="35"/>
  <c r="K122" i="35"/>
  <c r="K114" i="35"/>
  <c r="T114" i="35" s="1"/>
  <c r="AB114" i="35" s="1"/>
  <c r="AC114" i="35" s="1"/>
  <c r="AD114" i="35" s="1"/>
  <c r="K106" i="35"/>
  <c r="K98" i="35"/>
  <c r="K90" i="35"/>
  <c r="T90" i="35" s="1"/>
  <c r="AB90" i="35" s="1"/>
  <c r="AC90" i="35" s="1"/>
  <c r="AD90" i="35" s="1"/>
  <c r="K82" i="35"/>
  <c r="T82" i="35" s="1"/>
  <c r="AB82" i="35" s="1"/>
  <c r="AC82" i="35" s="1"/>
  <c r="AD82" i="35" s="1"/>
  <c r="K74" i="35"/>
  <c r="K66" i="35"/>
  <c r="T66" i="35" s="1"/>
  <c r="AB66" i="35" s="1"/>
  <c r="AC66" i="35" s="1"/>
  <c r="AD66" i="35" s="1"/>
  <c r="K58" i="35"/>
  <c r="K50" i="35"/>
  <c r="T50" i="35" s="1"/>
  <c r="AB50" i="35" s="1"/>
  <c r="AC50" i="35" s="1"/>
  <c r="AD50" i="35" s="1"/>
  <c r="K42" i="35"/>
  <c r="T42" i="35" s="1"/>
  <c r="AB42" i="35" s="1"/>
  <c r="AC42" i="35" s="1"/>
  <c r="AD42" i="35" s="1"/>
  <c r="K34" i="35"/>
  <c r="K26" i="35"/>
  <c r="T26" i="35" s="1"/>
  <c r="AB26" i="35" s="1"/>
  <c r="AC26" i="35" s="1"/>
  <c r="AD26" i="35" s="1"/>
  <c r="K18" i="35"/>
  <c r="T18" i="35" s="1"/>
  <c r="AB18" i="35" s="1"/>
  <c r="AC18" i="35" s="1"/>
  <c r="AD18" i="35" s="1"/>
  <c r="C63" i="2"/>
  <c r="M40" i="5" s="1"/>
  <c r="C84" i="2"/>
  <c r="M61" i="5" s="1"/>
  <c r="U61" i="5" s="1"/>
  <c r="C71" i="2"/>
  <c r="M48" i="5" s="1"/>
  <c r="C35" i="2"/>
  <c r="M12" i="5" s="1"/>
  <c r="C62" i="2"/>
  <c r="M39" i="5" s="1"/>
  <c r="F46" i="2"/>
  <c r="C126" i="2"/>
  <c r="M103" i="5" s="1"/>
  <c r="U103" i="5" s="1"/>
  <c r="K12" i="35"/>
  <c r="T12" i="35" s="1"/>
  <c r="AB12" i="35" s="1"/>
  <c r="AC12" i="35" s="1"/>
  <c r="AD12" i="35" s="1"/>
  <c r="C120" i="2"/>
  <c r="M97" i="5" s="1"/>
  <c r="U97" i="5" s="1"/>
  <c r="C27" i="2"/>
  <c r="C116" i="2"/>
  <c r="M93" i="5" s="1"/>
  <c r="U93" i="5" s="1"/>
  <c r="K11" i="35"/>
  <c r="C100" i="2"/>
  <c r="M77" i="5" s="1"/>
  <c r="U77" i="5" s="1"/>
  <c r="C28" i="2"/>
  <c r="M5" i="5" s="1"/>
  <c r="C104" i="2"/>
  <c r="M81" i="5" s="1"/>
  <c r="U81" i="5" s="1"/>
  <c r="K10" i="35"/>
  <c r="T10" i="35" s="1"/>
  <c r="AB10" i="35" s="1"/>
  <c r="AC10" i="35" s="1"/>
  <c r="AD10" i="35" s="1"/>
  <c r="L481" i="35"/>
  <c r="M481" i="35" s="1"/>
  <c r="L473" i="35"/>
  <c r="M473" i="35" s="1"/>
  <c r="L465" i="35"/>
  <c r="M465" i="35" s="1"/>
  <c r="L457" i="35"/>
  <c r="M457" i="35" s="1"/>
  <c r="L449" i="35"/>
  <c r="M449" i="35" s="1"/>
  <c r="L441" i="35"/>
  <c r="M441" i="35" s="1"/>
  <c r="L433" i="35"/>
  <c r="M433" i="35" s="1"/>
  <c r="L425" i="35"/>
  <c r="M425" i="35" s="1"/>
  <c r="L417" i="35"/>
  <c r="M417" i="35" s="1"/>
  <c r="L409" i="35"/>
  <c r="M409" i="35" s="1"/>
  <c r="L401" i="35"/>
  <c r="M401" i="35" s="1"/>
  <c r="L393" i="35"/>
  <c r="M393" i="35" s="1"/>
  <c r="L385" i="35"/>
  <c r="M385" i="35" s="1"/>
  <c r="L377" i="35"/>
  <c r="M377" i="35" s="1"/>
  <c r="L369" i="35"/>
  <c r="M369" i="35" s="1"/>
  <c r="L361" i="35"/>
  <c r="M361" i="35" s="1"/>
  <c r="L353" i="35"/>
  <c r="M353" i="35" s="1"/>
  <c r="L345" i="35"/>
  <c r="M345" i="35" s="1"/>
  <c r="L337" i="35"/>
  <c r="M337" i="35" s="1"/>
  <c r="L329" i="35"/>
  <c r="M329" i="35" s="1"/>
  <c r="L321" i="35"/>
  <c r="M321" i="35" s="1"/>
  <c r="L313" i="35"/>
  <c r="M313" i="35" s="1"/>
  <c r="L305" i="35"/>
  <c r="M305" i="35" s="1"/>
  <c r="L297" i="35"/>
  <c r="M297" i="35" s="1"/>
  <c r="L289" i="35"/>
  <c r="M289" i="35" s="1"/>
  <c r="L281" i="35"/>
  <c r="M281" i="35" s="1"/>
  <c r="L273" i="35"/>
  <c r="M273" i="35" s="1"/>
  <c r="L265" i="35"/>
  <c r="M265" i="35" s="1"/>
  <c r="L257" i="35"/>
  <c r="M257" i="35" s="1"/>
  <c r="L249" i="35"/>
  <c r="M249" i="35" s="1"/>
  <c r="K121" i="35"/>
  <c r="K113" i="35"/>
  <c r="K105" i="35"/>
  <c r="K97" i="35"/>
  <c r="T97" i="35" s="1"/>
  <c r="AB97" i="35" s="1"/>
  <c r="AC97" i="35" s="1"/>
  <c r="AD97" i="35" s="1"/>
  <c r="K89" i="35"/>
  <c r="T89" i="35" s="1"/>
  <c r="AB89" i="35" s="1"/>
  <c r="AC89" i="35" s="1"/>
  <c r="AD89" i="35" s="1"/>
  <c r="K81" i="35"/>
  <c r="T81" i="35" s="1"/>
  <c r="AB81" i="35" s="1"/>
  <c r="AC81" i="35" s="1"/>
  <c r="AD81" i="35" s="1"/>
  <c r="K73" i="35"/>
  <c r="K65" i="35"/>
  <c r="K57" i="35"/>
  <c r="K49" i="35"/>
  <c r="G72" i="2" s="1"/>
  <c r="K41" i="35"/>
  <c r="T41" i="35" s="1"/>
  <c r="AB41" i="35" s="1"/>
  <c r="AC41" i="35" s="1"/>
  <c r="AD41" i="35" s="1"/>
  <c r="K33" i="35"/>
  <c r="T33" i="35" s="1"/>
  <c r="AB33" i="35" s="1"/>
  <c r="AC33" i="35" s="1"/>
  <c r="AD33" i="35" s="1"/>
  <c r="K25" i="35"/>
  <c r="T25" i="35" s="1"/>
  <c r="AB25" i="35" s="1"/>
  <c r="AC25" i="35" s="1"/>
  <c r="AD25" i="35" s="1"/>
  <c r="K17" i="35"/>
  <c r="T17" i="35" s="1"/>
  <c r="AB17" i="35" s="1"/>
  <c r="AC17" i="35" s="1"/>
  <c r="AD17" i="35" s="1"/>
  <c r="K120" i="35"/>
  <c r="T120" i="35" s="1"/>
  <c r="AB120" i="35" s="1"/>
  <c r="AC120" i="35" s="1"/>
  <c r="AD120" i="35" s="1"/>
  <c r="K112" i="35"/>
  <c r="T112" i="35" s="1"/>
  <c r="AB112" i="35" s="1"/>
  <c r="AC112" i="35" s="1"/>
  <c r="AD112" i="35" s="1"/>
  <c r="K104" i="35"/>
  <c r="T104" i="35" s="1"/>
  <c r="AB104" i="35" s="1"/>
  <c r="AC104" i="35" s="1"/>
  <c r="AD104" i="35" s="1"/>
  <c r="K96" i="35"/>
  <c r="T96" i="35" s="1"/>
  <c r="AB96" i="35" s="1"/>
  <c r="AC96" i="35" s="1"/>
  <c r="AD96" i="35" s="1"/>
  <c r="K88" i="35"/>
  <c r="K80" i="35"/>
  <c r="T80" i="35" s="1"/>
  <c r="AB80" i="35" s="1"/>
  <c r="AC80" i="35" s="1"/>
  <c r="AD80" i="35" s="1"/>
  <c r="K72" i="35"/>
  <c r="T72" i="35" s="1"/>
  <c r="AB72" i="35" s="1"/>
  <c r="AC72" i="35" s="1"/>
  <c r="AD72" i="35" s="1"/>
  <c r="K64" i="35"/>
  <c r="T64" i="35" s="1"/>
  <c r="AB64" i="35" s="1"/>
  <c r="AC64" i="35" s="1"/>
  <c r="AD64" i="35" s="1"/>
  <c r="K56" i="35"/>
  <c r="T56" i="35" s="1"/>
  <c r="AB56" i="35" s="1"/>
  <c r="AC56" i="35" s="1"/>
  <c r="AD56" i="35" s="1"/>
  <c r="K48" i="35"/>
  <c r="T48" i="35" s="1"/>
  <c r="AB48" i="35" s="1"/>
  <c r="AC48" i="35" s="1"/>
  <c r="AD48" i="35" s="1"/>
  <c r="K40" i="35"/>
  <c r="T40" i="35" s="1"/>
  <c r="AB40" i="35" s="1"/>
  <c r="AC40" i="35" s="1"/>
  <c r="AD40" i="35" s="1"/>
  <c r="K32" i="35"/>
  <c r="T32" i="35" s="1"/>
  <c r="AB32" i="35" s="1"/>
  <c r="AC32" i="35" s="1"/>
  <c r="AD32" i="35" s="1"/>
  <c r="K24" i="35"/>
  <c r="K16" i="35"/>
  <c r="T16" i="35" s="1"/>
  <c r="AB16" i="35" s="1"/>
  <c r="AC16" i="35" s="1"/>
  <c r="AD16" i="35" s="1"/>
  <c r="K119" i="35"/>
  <c r="K111" i="35"/>
  <c r="K103" i="35"/>
  <c r="K95" i="35"/>
  <c r="K87" i="35"/>
  <c r="K79" i="35"/>
  <c r="G102" i="2" s="1"/>
  <c r="K71" i="35"/>
  <c r="K63" i="35"/>
  <c r="G86" i="2" s="1"/>
  <c r="K55" i="35"/>
  <c r="K47" i="35"/>
  <c r="K39" i="35"/>
  <c r="K31" i="35"/>
  <c r="K23" i="35"/>
  <c r="T23" i="35" s="1"/>
  <c r="AB23" i="35" s="1"/>
  <c r="AC23" i="35" s="1"/>
  <c r="AD23" i="35" s="1"/>
  <c r="K15" i="35"/>
  <c r="C55" i="2"/>
  <c r="M32" i="5" s="1"/>
  <c r="C45" i="2"/>
  <c r="M22" i="5" s="1"/>
  <c r="K118" i="35"/>
  <c r="T118" i="35" s="1"/>
  <c r="AB118" i="35" s="1"/>
  <c r="AC118" i="35" s="1"/>
  <c r="AD118" i="35" s="1"/>
  <c r="K110" i="35"/>
  <c r="T110" i="35" s="1"/>
  <c r="AB110" i="35" s="1"/>
  <c r="AC110" i="35" s="1"/>
  <c r="AD110" i="35" s="1"/>
  <c r="K102" i="35"/>
  <c r="K94" i="35"/>
  <c r="T94" i="35" s="1"/>
  <c r="AB94" i="35" s="1"/>
  <c r="AC94" i="35" s="1"/>
  <c r="AD94" i="35" s="1"/>
  <c r="K86" i="35"/>
  <c r="K78" i="35"/>
  <c r="K70" i="35"/>
  <c r="T70" i="35" s="1"/>
  <c r="AB70" i="35" s="1"/>
  <c r="AC70" i="35" s="1"/>
  <c r="AD70" i="35" s="1"/>
  <c r="K62" i="35"/>
  <c r="T62" i="35" s="1"/>
  <c r="AB62" i="35" s="1"/>
  <c r="AC62" i="35" s="1"/>
  <c r="AD62" i="35" s="1"/>
  <c r="K54" i="35"/>
  <c r="T54" i="35" s="1"/>
  <c r="AB54" i="35" s="1"/>
  <c r="AC54" i="35" s="1"/>
  <c r="AD54" i="35" s="1"/>
  <c r="K46" i="35"/>
  <c r="T46" i="35" s="1"/>
  <c r="AB46" i="35" s="1"/>
  <c r="AC46" i="35" s="1"/>
  <c r="AD46" i="35" s="1"/>
  <c r="K38" i="35"/>
  <c r="K30" i="35"/>
  <c r="T30" i="35" s="1"/>
  <c r="AB30" i="35" s="1"/>
  <c r="AC30" i="35" s="1"/>
  <c r="AD30" i="35" s="1"/>
  <c r="K22" i="35"/>
  <c r="C54" i="2"/>
  <c r="M31" i="5" s="1"/>
  <c r="C145" i="2"/>
  <c r="M122" i="5" s="1"/>
  <c r="U122" i="5" s="1"/>
  <c r="C125" i="2"/>
  <c r="M102" i="5" s="1"/>
  <c r="U102" i="5" s="1"/>
  <c r="C103" i="2"/>
  <c r="M80" i="5" s="1"/>
  <c r="U80" i="5" s="1"/>
  <c r="C81" i="2"/>
  <c r="M58" i="5" s="1"/>
  <c r="U58" i="5" s="1"/>
  <c r="C61" i="2"/>
  <c r="M38" i="5" s="1"/>
  <c r="D110" i="2"/>
  <c r="Q110" i="2" s="1"/>
  <c r="R110" i="2" s="1"/>
  <c r="C53" i="2"/>
  <c r="M30" i="5" s="1"/>
  <c r="C43" i="2"/>
  <c r="M20" i="5" s="1"/>
  <c r="C144" i="2"/>
  <c r="M121" i="5" s="1"/>
  <c r="U121" i="5" s="1"/>
  <c r="C134" i="2"/>
  <c r="M111" i="5" s="1"/>
  <c r="U111" i="5" s="1"/>
  <c r="C124" i="2"/>
  <c r="M101" i="5" s="1"/>
  <c r="U101" i="5" s="1"/>
  <c r="C112" i="2"/>
  <c r="M89" i="5" s="1"/>
  <c r="U89" i="5" s="1"/>
  <c r="C102" i="2"/>
  <c r="M79" i="5" s="1"/>
  <c r="U79" i="5" s="1"/>
  <c r="C92" i="2"/>
  <c r="M69" i="5" s="1"/>
  <c r="U69" i="5" s="1"/>
  <c r="C80" i="2"/>
  <c r="M57" i="5" s="1"/>
  <c r="U57" i="5" s="1"/>
  <c r="C70" i="2"/>
  <c r="M47" i="5" s="1"/>
  <c r="C60" i="2"/>
  <c r="M37" i="5" s="1"/>
  <c r="D102" i="2"/>
  <c r="Q102" i="2" s="1"/>
  <c r="R102" i="2" s="1"/>
  <c r="C44" i="2"/>
  <c r="M21" i="5" s="1"/>
  <c r="C135" i="2"/>
  <c r="M112" i="5" s="1"/>
  <c r="U112" i="5" s="1"/>
  <c r="C113" i="2"/>
  <c r="M90" i="5" s="1"/>
  <c r="U90" i="5" s="1"/>
  <c r="C93" i="2"/>
  <c r="M70" i="5" s="1"/>
  <c r="U70" i="5" s="1"/>
  <c r="F145" i="2"/>
  <c r="I145" i="2" s="1"/>
  <c r="F137" i="2"/>
  <c r="I137" i="2" s="1"/>
  <c r="F129" i="2"/>
  <c r="I129" i="2" s="1"/>
  <c r="F121" i="2"/>
  <c r="I121" i="2" s="1"/>
  <c r="F113" i="2"/>
  <c r="I113" i="2" s="1"/>
  <c r="F105" i="2"/>
  <c r="I105" i="2" s="1"/>
  <c r="F97" i="2"/>
  <c r="F83" i="2"/>
  <c r="F75" i="2"/>
  <c r="F67" i="2"/>
  <c r="F59" i="2"/>
  <c r="F51" i="2"/>
  <c r="F43" i="2"/>
  <c r="F35" i="2"/>
  <c r="F27" i="2"/>
  <c r="D139" i="2"/>
  <c r="Q139" i="2" s="1"/>
  <c r="R139" i="2" s="1"/>
  <c r="D131" i="2"/>
  <c r="Q131" i="2" s="1"/>
  <c r="R131" i="2" s="1"/>
  <c r="D123" i="2"/>
  <c r="Q123" i="2" s="1"/>
  <c r="R123" i="2" s="1"/>
  <c r="D115" i="2"/>
  <c r="Q115" i="2" s="1"/>
  <c r="R115" i="2" s="1"/>
  <c r="D107" i="2"/>
  <c r="Q107" i="2" s="1"/>
  <c r="R107" i="2" s="1"/>
  <c r="D99" i="2"/>
  <c r="Q99" i="2" s="1"/>
  <c r="R99" i="2" s="1"/>
  <c r="D91" i="2"/>
  <c r="Q91" i="2" s="1"/>
  <c r="R91" i="2" s="1"/>
  <c r="D83" i="2"/>
  <c r="Q83" i="2" s="1"/>
  <c r="R83" i="2" s="1"/>
  <c r="D75" i="2"/>
  <c r="Q75" i="2" s="1"/>
  <c r="R75" i="2" s="1"/>
  <c r="D67" i="2"/>
  <c r="Q67" i="2" s="1"/>
  <c r="R67" i="2" s="1"/>
  <c r="D59" i="2"/>
  <c r="Q59" i="2" s="1"/>
  <c r="R59" i="2" s="1"/>
  <c r="D51" i="2"/>
  <c r="Q51" i="2" s="1"/>
  <c r="R51" i="2" s="1"/>
  <c r="D43" i="2"/>
  <c r="Q43" i="2" s="1"/>
  <c r="R43" i="2" s="1"/>
  <c r="D35" i="2"/>
  <c r="Q35" i="2" s="1"/>
  <c r="R35" i="2" s="1"/>
  <c r="D27" i="2"/>
  <c r="Q27" i="2" s="1"/>
  <c r="R27" i="2" s="1"/>
  <c r="J40" i="2"/>
  <c r="F144" i="2"/>
  <c r="I144" i="2" s="1"/>
  <c r="F136" i="2"/>
  <c r="I136" i="2" s="1"/>
  <c r="F128" i="2"/>
  <c r="I128" i="2" s="1"/>
  <c r="F120" i="2"/>
  <c r="I120" i="2" s="1"/>
  <c r="F112" i="2"/>
  <c r="I112" i="2" s="1"/>
  <c r="F104" i="2"/>
  <c r="I104" i="2" s="1"/>
  <c r="F90" i="2"/>
  <c r="F82" i="2"/>
  <c r="F74" i="2"/>
  <c r="F66" i="2"/>
  <c r="F58" i="2"/>
  <c r="F50" i="2"/>
  <c r="F42" i="2"/>
  <c r="F34" i="2"/>
  <c r="D146" i="2"/>
  <c r="Q146" i="2" s="1"/>
  <c r="R146" i="2" s="1"/>
  <c r="D138" i="2"/>
  <c r="Q138" i="2" s="1"/>
  <c r="R138" i="2" s="1"/>
  <c r="D130" i="2"/>
  <c r="Q130" i="2" s="1"/>
  <c r="R130" i="2" s="1"/>
  <c r="D122" i="2"/>
  <c r="Q122" i="2" s="1"/>
  <c r="R122" i="2" s="1"/>
  <c r="D114" i="2"/>
  <c r="Q114" i="2" s="1"/>
  <c r="R114" i="2" s="1"/>
  <c r="D106" i="2"/>
  <c r="Q106" i="2" s="1"/>
  <c r="R106" i="2" s="1"/>
  <c r="D98" i="2"/>
  <c r="Q98" i="2" s="1"/>
  <c r="R98" i="2" s="1"/>
  <c r="D90" i="2"/>
  <c r="Q90" i="2" s="1"/>
  <c r="R90" i="2" s="1"/>
  <c r="D82" i="2"/>
  <c r="Q82" i="2" s="1"/>
  <c r="R82" i="2" s="1"/>
  <c r="D74" i="2"/>
  <c r="Q74" i="2" s="1"/>
  <c r="R74" i="2" s="1"/>
  <c r="D66" i="2"/>
  <c r="Q66" i="2" s="1"/>
  <c r="R66" i="2" s="1"/>
  <c r="D58" i="2"/>
  <c r="Q58" i="2" s="1"/>
  <c r="R58" i="2" s="1"/>
  <c r="D50" i="2"/>
  <c r="Q50" i="2" s="1"/>
  <c r="R50" i="2" s="1"/>
  <c r="D42" i="2"/>
  <c r="Q42" i="2" s="1"/>
  <c r="R42" i="2" s="1"/>
  <c r="D34" i="2"/>
  <c r="Q34" i="2" s="1"/>
  <c r="R34" i="2" s="1"/>
  <c r="F143" i="2"/>
  <c r="I143" i="2" s="1"/>
  <c r="F135" i="2"/>
  <c r="I135" i="2" s="1"/>
  <c r="F127" i="2"/>
  <c r="I127" i="2" s="1"/>
  <c r="F119" i="2"/>
  <c r="I119" i="2" s="1"/>
  <c r="F111" i="2"/>
  <c r="I111" i="2" s="1"/>
  <c r="F103" i="2"/>
  <c r="I103" i="2" s="1"/>
  <c r="F89" i="2"/>
  <c r="F81" i="2"/>
  <c r="F73" i="2"/>
  <c r="F65" i="2"/>
  <c r="F57" i="2"/>
  <c r="F49" i="2"/>
  <c r="F41" i="2"/>
  <c r="F33" i="2"/>
  <c r="D145" i="2"/>
  <c r="Q145" i="2" s="1"/>
  <c r="R145" i="2" s="1"/>
  <c r="D137" i="2"/>
  <c r="Q137" i="2" s="1"/>
  <c r="R137" i="2" s="1"/>
  <c r="D129" i="2"/>
  <c r="Q129" i="2" s="1"/>
  <c r="R129" i="2" s="1"/>
  <c r="D121" i="2"/>
  <c r="Q121" i="2" s="1"/>
  <c r="R121" i="2" s="1"/>
  <c r="D113" i="2"/>
  <c r="Q113" i="2" s="1"/>
  <c r="R113" i="2" s="1"/>
  <c r="D105" i="2"/>
  <c r="Q105" i="2" s="1"/>
  <c r="R105" i="2" s="1"/>
  <c r="D97" i="2"/>
  <c r="Q97" i="2" s="1"/>
  <c r="R97" i="2" s="1"/>
  <c r="D89" i="2"/>
  <c r="Q89" i="2" s="1"/>
  <c r="R89" i="2" s="1"/>
  <c r="D81" i="2"/>
  <c r="Q81" i="2" s="1"/>
  <c r="R81" i="2" s="1"/>
  <c r="D73" i="2"/>
  <c r="Q73" i="2" s="1"/>
  <c r="R73" i="2" s="1"/>
  <c r="D65" i="2"/>
  <c r="Q65" i="2" s="1"/>
  <c r="R65" i="2" s="1"/>
  <c r="D57" i="2"/>
  <c r="Q57" i="2" s="1"/>
  <c r="R57" i="2" s="1"/>
  <c r="D49" i="2"/>
  <c r="Q49" i="2" s="1"/>
  <c r="R49" i="2" s="1"/>
  <c r="D41" i="2"/>
  <c r="Q41" i="2" s="1"/>
  <c r="R41" i="2" s="1"/>
  <c r="D33" i="2"/>
  <c r="Q33" i="2" s="1"/>
  <c r="R33" i="2" s="1"/>
  <c r="J46" i="2"/>
  <c r="F142" i="2"/>
  <c r="I142" i="2" s="1"/>
  <c r="F134" i="2"/>
  <c r="I134" i="2" s="1"/>
  <c r="F126" i="2"/>
  <c r="I126" i="2" s="1"/>
  <c r="F118" i="2"/>
  <c r="I118" i="2" s="1"/>
  <c r="F110" i="2"/>
  <c r="I110" i="2" s="1"/>
  <c r="F102" i="2"/>
  <c r="I102" i="2" s="1"/>
  <c r="F88" i="2"/>
  <c r="F80" i="2"/>
  <c r="F72" i="2"/>
  <c r="F64" i="2"/>
  <c r="F56" i="2"/>
  <c r="F48" i="2"/>
  <c r="F40" i="2"/>
  <c r="F32" i="2"/>
  <c r="D144" i="2"/>
  <c r="Q144" i="2" s="1"/>
  <c r="R144" i="2" s="1"/>
  <c r="D136" i="2"/>
  <c r="Q136" i="2" s="1"/>
  <c r="R136" i="2" s="1"/>
  <c r="D128" i="2"/>
  <c r="Q128" i="2" s="1"/>
  <c r="R128" i="2" s="1"/>
  <c r="D120" i="2"/>
  <c r="Q120" i="2" s="1"/>
  <c r="R120" i="2" s="1"/>
  <c r="D112" i="2"/>
  <c r="Q112" i="2" s="1"/>
  <c r="R112" i="2" s="1"/>
  <c r="D104" i="2"/>
  <c r="Q104" i="2" s="1"/>
  <c r="R104" i="2" s="1"/>
  <c r="D96" i="2"/>
  <c r="Q96" i="2" s="1"/>
  <c r="R96" i="2" s="1"/>
  <c r="D88" i="2"/>
  <c r="Q88" i="2" s="1"/>
  <c r="R88" i="2" s="1"/>
  <c r="D80" i="2"/>
  <c r="Q80" i="2" s="1"/>
  <c r="R80" i="2" s="1"/>
  <c r="D72" i="2"/>
  <c r="Q72" i="2" s="1"/>
  <c r="R72" i="2" s="1"/>
  <c r="D64" i="2"/>
  <c r="Q64" i="2" s="1"/>
  <c r="R64" i="2" s="1"/>
  <c r="D56" i="2"/>
  <c r="Q56" i="2" s="1"/>
  <c r="R56" i="2" s="1"/>
  <c r="D48" i="2"/>
  <c r="Q48" i="2" s="1"/>
  <c r="R48" i="2" s="1"/>
  <c r="D40" i="2"/>
  <c r="Q40" i="2" s="1"/>
  <c r="R40" i="2" s="1"/>
  <c r="D32" i="2"/>
  <c r="Q32" i="2" s="1"/>
  <c r="R32" i="2" s="1"/>
  <c r="J69" i="2"/>
  <c r="F141" i="2"/>
  <c r="I141" i="2" s="1"/>
  <c r="F133" i="2"/>
  <c r="I133" i="2" s="1"/>
  <c r="F125" i="2"/>
  <c r="I125" i="2" s="1"/>
  <c r="F117" i="2"/>
  <c r="I117" i="2" s="1"/>
  <c r="F109" i="2"/>
  <c r="I109" i="2" s="1"/>
  <c r="F101" i="2"/>
  <c r="I101" i="2" s="1"/>
  <c r="F87" i="2"/>
  <c r="F79" i="2"/>
  <c r="F71" i="2"/>
  <c r="F63" i="2"/>
  <c r="F55" i="2"/>
  <c r="F47" i="2"/>
  <c r="F39" i="2"/>
  <c r="F31" i="2"/>
  <c r="D143" i="2"/>
  <c r="Q143" i="2" s="1"/>
  <c r="R143" i="2" s="1"/>
  <c r="D135" i="2"/>
  <c r="Q135" i="2" s="1"/>
  <c r="R135" i="2" s="1"/>
  <c r="D127" i="2"/>
  <c r="Q127" i="2" s="1"/>
  <c r="R127" i="2" s="1"/>
  <c r="D119" i="2"/>
  <c r="Q119" i="2" s="1"/>
  <c r="R119" i="2" s="1"/>
  <c r="D111" i="2"/>
  <c r="Q111" i="2" s="1"/>
  <c r="R111" i="2" s="1"/>
  <c r="D103" i="2"/>
  <c r="Q103" i="2" s="1"/>
  <c r="R103" i="2" s="1"/>
  <c r="D95" i="2"/>
  <c r="Q95" i="2" s="1"/>
  <c r="R95" i="2" s="1"/>
  <c r="D87" i="2"/>
  <c r="Q87" i="2" s="1"/>
  <c r="R87" i="2" s="1"/>
  <c r="D79" i="2"/>
  <c r="Q79" i="2" s="1"/>
  <c r="R79" i="2" s="1"/>
  <c r="D71" i="2"/>
  <c r="Q71" i="2" s="1"/>
  <c r="R71" i="2" s="1"/>
  <c r="D63" i="2"/>
  <c r="Q63" i="2" s="1"/>
  <c r="R63" i="2" s="1"/>
  <c r="D55" i="2"/>
  <c r="Q55" i="2" s="1"/>
  <c r="R55" i="2" s="1"/>
  <c r="D47" i="2"/>
  <c r="Q47" i="2" s="1"/>
  <c r="R47" i="2" s="1"/>
  <c r="D39" i="2"/>
  <c r="Q39" i="2" s="1"/>
  <c r="R39" i="2" s="1"/>
  <c r="D31" i="2"/>
  <c r="Q31" i="2" s="1"/>
  <c r="R31" i="2" s="1"/>
  <c r="F139" i="2"/>
  <c r="I139" i="2" s="1"/>
  <c r="F131" i="2"/>
  <c r="I131" i="2" s="1"/>
  <c r="F123" i="2"/>
  <c r="I123" i="2" s="1"/>
  <c r="F115" i="2"/>
  <c r="I115" i="2" s="1"/>
  <c r="F107" i="2"/>
  <c r="I107" i="2" s="1"/>
  <c r="F99" i="2"/>
  <c r="F85" i="2"/>
  <c r="F77" i="2"/>
  <c r="F69" i="2"/>
  <c r="F61" i="2"/>
  <c r="F53" i="2"/>
  <c r="F45" i="2"/>
  <c r="F37" i="2"/>
  <c r="F29" i="2"/>
  <c r="D141" i="2"/>
  <c r="Q141" i="2" s="1"/>
  <c r="R141" i="2" s="1"/>
  <c r="D133" i="2"/>
  <c r="Q133" i="2" s="1"/>
  <c r="R133" i="2" s="1"/>
  <c r="D125" i="2"/>
  <c r="Q125" i="2" s="1"/>
  <c r="R125" i="2" s="1"/>
  <c r="D117" i="2"/>
  <c r="Q117" i="2" s="1"/>
  <c r="R117" i="2" s="1"/>
  <c r="D109" i="2"/>
  <c r="Q109" i="2" s="1"/>
  <c r="R109" i="2" s="1"/>
  <c r="D101" i="2"/>
  <c r="Q101" i="2" s="1"/>
  <c r="R101" i="2" s="1"/>
  <c r="D93" i="2"/>
  <c r="Q93" i="2" s="1"/>
  <c r="R93" i="2" s="1"/>
  <c r="D85" i="2"/>
  <c r="Q85" i="2" s="1"/>
  <c r="R85" i="2" s="1"/>
  <c r="D77" i="2"/>
  <c r="Q77" i="2" s="1"/>
  <c r="R77" i="2" s="1"/>
  <c r="D69" i="2"/>
  <c r="Q69" i="2" s="1"/>
  <c r="R69" i="2" s="1"/>
  <c r="D61" i="2"/>
  <c r="Q61" i="2" s="1"/>
  <c r="R61" i="2" s="1"/>
  <c r="D53" i="2"/>
  <c r="Q53" i="2" s="1"/>
  <c r="R53" i="2" s="1"/>
  <c r="D45" i="2"/>
  <c r="Q45" i="2" s="1"/>
  <c r="R45" i="2" s="1"/>
  <c r="D37" i="2"/>
  <c r="Q37" i="2" s="1"/>
  <c r="R37" i="2" s="1"/>
  <c r="D29" i="2"/>
  <c r="Q29" i="2" s="1"/>
  <c r="R29" i="2" s="1"/>
  <c r="J74" i="2"/>
  <c r="F146" i="2"/>
  <c r="I146" i="2" s="1"/>
  <c r="F138" i="2"/>
  <c r="I138" i="2" s="1"/>
  <c r="F130" i="2"/>
  <c r="I130" i="2" s="1"/>
  <c r="F122" i="2"/>
  <c r="I122" i="2" s="1"/>
  <c r="F114" i="2"/>
  <c r="I114" i="2" s="1"/>
  <c r="F106" i="2"/>
  <c r="I106" i="2" s="1"/>
  <c r="F98" i="2"/>
  <c r="F84" i="2"/>
  <c r="F76" i="2"/>
  <c r="F68" i="2"/>
  <c r="F60" i="2"/>
  <c r="F52" i="2"/>
  <c r="F44" i="2"/>
  <c r="F36" i="2"/>
  <c r="F28" i="2"/>
  <c r="D140" i="2"/>
  <c r="Q140" i="2" s="1"/>
  <c r="R140" i="2" s="1"/>
  <c r="D132" i="2"/>
  <c r="Q132" i="2" s="1"/>
  <c r="R132" i="2" s="1"/>
  <c r="D124" i="2"/>
  <c r="Q124" i="2" s="1"/>
  <c r="R124" i="2" s="1"/>
  <c r="D116" i="2"/>
  <c r="Q116" i="2" s="1"/>
  <c r="R116" i="2" s="1"/>
  <c r="D108" i="2"/>
  <c r="Q108" i="2" s="1"/>
  <c r="R108" i="2" s="1"/>
  <c r="D100" i="2"/>
  <c r="Q100" i="2" s="1"/>
  <c r="R100" i="2" s="1"/>
  <c r="D92" i="2"/>
  <c r="Q92" i="2" s="1"/>
  <c r="R92" i="2" s="1"/>
  <c r="D84" i="2"/>
  <c r="Q84" i="2" s="1"/>
  <c r="R84" i="2" s="1"/>
  <c r="D76" i="2"/>
  <c r="Q76" i="2" s="1"/>
  <c r="R76" i="2" s="1"/>
  <c r="D68" i="2"/>
  <c r="Q68" i="2" s="1"/>
  <c r="R68" i="2" s="1"/>
  <c r="D60" i="2"/>
  <c r="Q60" i="2" s="1"/>
  <c r="R60" i="2" s="1"/>
  <c r="D52" i="2"/>
  <c r="Q52" i="2" s="1"/>
  <c r="R52" i="2" s="1"/>
  <c r="D44" i="2"/>
  <c r="Q44" i="2" s="1"/>
  <c r="R44" i="2" s="1"/>
  <c r="D36" i="2"/>
  <c r="Q36" i="2" s="1"/>
  <c r="R36" i="2" s="1"/>
  <c r="D28" i="2"/>
  <c r="Q28" i="2" s="1"/>
  <c r="R28" i="2" s="1"/>
  <c r="F108" i="2"/>
  <c r="I108" i="2" s="1"/>
  <c r="F38" i="2"/>
  <c r="D94" i="2"/>
  <c r="Q94" i="2" s="1"/>
  <c r="R94" i="2" s="1"/>
  <c r="D30" i="2"/>
  <c r="Q30" i="2" s="1"/>
  <c r="R30" i="2" s="1"/>
  <c r="F100" i="2"/>
  <c r="I100" i="2" s="1"/>
  <c r="F30" i="2"/>
  <c r="D86" i="2"/>
  <c r="Q86" i="2" s="1"/>
  <c r="R86" i="2" s="1"/>
  <c r="F86" i="2"/>
  <c r="D142" i="2"/>
  <c r="Q142" i="2" s="1"/>
  <c r="R142" i="2" s="1"/>
  <c r="D78" i="2"/>
  <c r="Q78" i="2" s="1"/>
  <c r="R78" i="2" s="1"/>
  <c r="F78" i="2"/>
  <c r="D134" i="2"/>
  <c r="Q134" i="2" s="1"/>
  <c r="R134" i="2" s="1"/>
  <c r="D70" i="2"/>
  <c r="Q70" i="2" s="1"/>
  <c r="R70" i="2" s="1"/>
  <c r="F140" i="2"/>
  <c r="I140" i="2" s="1"/>
  <c r="F70" i="2"/>
  <c r="D126" i="2"/>
  <c r="Q126" i="2" s="1"/>
  <c r="R126" i="2" s="1"/>
  <c r="D62" i="2"/>
  <c r="Q62" i="2" s="1"/>
  <c r="R62" i="2" s="1"/>
  <c r="C58" i="2"/>
  <c r="M35" i="5" s="1"/>
  <c r="C66" i="2"/>
  <c r="M43" i="5" s="1"/>
  <c r="C74" i="2"/>
  <c r="M51" i="5" s="1"/>
  <c r="C82" i="2"/>
  <c r="M59" i="5" s="1"/>
  <c r="U59" i="5" s="1"/>
  <c r="C90" i="2"/>
  <c r="M67" i="5" s="1"/>
  <c r="U67" i="5" s="1"/>
  <c r="C98" i="2"/>
  <c r="M75" i="5" s="1"/>
  <c r="U75" i="5" s="1"/>
  <c r="C106" i="2"/>
  <c r="M83" i="5" s="1"/>
  <c r="U83" i="5" s="1"/>
  <c r="C114" i="2"/>
  <c r="M91" i="5" s="1"/>
  <c r="U91" i="5" s="1"/>
  <c r="C122" i="2"/>
  <c r="M99" i="5" s="1"/>
  <c r="U99" i="5" s="1"/>
  <c r="C130" i="2"/>
  <c r="M107" i="5" s="1"/>
  <c r="U107" i="5" s="1"/>
  <c r="C138" i="2"/>
  <c r="M115" i="5" s="1"/>
  <c r="U115" i="5" s="1"/>
  <c r="C33" i="2"/>
  <c r="M10" i="5" s="1"/>
  <c r="C41" i="2"/>
  <c r="M18" i="5" s="1"/>
  <c r="C49" i="2"/>
  <c r="M26" i="5" s="1"/>
  <c r="C31" i="2"/>
  <c r="M8" i="5" s="1"/>
  <c r="C59" i="2"/>
  <c r="M36" i="5" s="1"/>
  <c r="C67" i="2"/>
  <c r="M44" i="5" s="1"/>
  <c r="C75" i="2"/>
  <c r="M52" i="5" s="1"/>
  <c r="U52" i="5" s="1"/>
  <c r="C83" i="2"/>
  <c r="M60" i="5" s="1"/>
  <c r="U60" i="5" s="1"/>
  <c r="C91" i="2"/>
  <c r="M68" i="5" s="1"/>
  <c r="U68" i="5" s="1"/>
  <c r="C99" i="2"/>
  <c r="M76" i="5" s="1"/>
  <c r="U76" i="5" s="1"/>
  <c r="C107" i="2"/>
  <c r="M84" i="5" s="1"/>
  <c r="U84" i="5" s="1"/>
  <c r="C115" i="2"/>
  <c r="M92" i="5" s="1"/>
  <c r="U92" i="5" s="1"/>
  <c r="C123" i="2"/>
  <c r="M100" i="5" s="1"/>
  <c r="U100" i="5" s="1"/>
  <c r="C131" i="2"/>
  <c r="M108" i="5" s="1"/>
  <c r="U108" i="5" s="1"/>
  <c r="C139" i="2"/>
  <c r="M116" i="5" s="1"/>
  <c r="U116" i="5" s="1"/>
  <c r="C34" i="2"/>
  <c r="M11" i="5" s="1"/>
  <c r="C42" i="2"/>
  <c r="M19" i="5" s="1"/>
  <c r="C50" i="2"/>
  <c r="M27" i="5" s="1"/>
  <c r="C30" i="2"/>
  <c r="M7" i="5" s="1"/>
  <c r="F132" i="2"/>
  <c r="I132" i="2" s="1"/>
  <c r="F62" i="2"/>
  <c r="D118" i="2"/>
  <c r="Q118" i="2" s="1"/>
  <c r="R118" i="2" s="1"/>
  <c r="D54" i="2"/>
  <c r="Q54" i="2" s="1"/>
  <c r="R54" i="2" s="1"/>
  <c r="C52" i="2"/>
  <c r="M29" i="5" s="1"/>
  <c r="C40" i="2"/>
  <c r="M17" i="5" s="1"/>
  <c r="C143" i="2"/>
  <c r="M120" i="5" s="1"/>
  <c r="U120" i="5" s="1"/>
  <c r="C133" i="2"/>
  <c r="M110" i="5" s="1"/>
  <c r="U110" i="5" s="1"/>
  <c r="C121" i="2"/>
  <c r="M98" i="5" s="1"/>
  <c r="U98" i="5" s="1"/>
  <c r="C111" i="2"/>
  <c r="M88" i="5" s="1"/>
  <c r="U88" i="5" s="1"/>
  <c r="C101" i="2"/>
  <c r="M78" i="5" s="1"/>
  <c r="U78" i="5" s="1"/>
  <c r="C89" i="2"/>
  <c r="M66" i="5" s="1"/>
  <c r="U66" i="5" s="1"/>
  <c r="C79" i="2"/>
  <c r="M56" i="5" s="1"/>
  <c r="U56" i="5" s="1"/>
  <c r="C69" i="2"/>
  <c r="M46" i="5" s="1"/>
  <c r="C57" i="2"/>
  <c r="F95" i="2"/>
  <c r="L479" i="35"/>
  <c r="M479" i="35" s="1"/>
  <c r="L471" i="35"/>
  <c r="M471" i="35" s="1"/>
  <c r="L463" i="35"/>
  <c r="M463" i="35" s="1"/>
  <c r="L455" i="35"/>
  <c r="M455" i="35" s="1"/>
  <c r="L447" i="35"/>
  <c r="M447" i="35" s="1"/>
  <c r="L439" i="35"/>
  <c r="M439" i="35" s="1"/>
  <c r="L431" i="35"/>
  <c r="M431" i="35" s="1"/>
  <c r="L423" i="35"/>
  <c r="M423" i="35" s="1"/>
  <c r="L415" i="35"/>
  <c r="M415" i="35" s="1"/>
  <c r="L407" i="35"/>
  <c r="M407" i="35" s="1"/>
  <c r="L399" i="35"/>
  <c r="M399" i="35" s="1"/>
  <c r="L391" i="35"/>
  <c r="M391" i="35" s="1"/>
  <c r="L383" i="35"/>
  <c r="M383" i="35" s="1"/>
  <c r="L375" i="35"/>
  <c r="M375" i="35" s="1"/>
  <c r="L367" i="35"/>
  <c r="M367" i="35" s="1"/>
  <c r="L359" i="35"/>
  <c r="M359" i="35" s="1"/>
  <c r="L351" i="35"/>
  <c r="M351" i="35" s="1"/>
  <c r="L343" i="35"/>
  <c r="M343" i="35" s="1"/>
  <c r="L335" i="35"/>
  <c r="M335" i="35" s="1"/>
  <c r="L327" i="35"/>
  <c r="M327" i="35" s="1"/>
  <c r="L319" i="35"/>
  <c r="M319" i="35" s="1"/>
  <c r="L311" i="35"/>
  <c r="M311" i="35" s="1"/>
  <c r="L303" i="35"/>
  <c r="M303" i="35" s="1"/>
  <c r="L295" i="35"/>
  <c r="M295" i="35" s="1"/>
  <c r="L287" i="35"/>
  <c r="M287" i="35" s="1"/>
  <c r="L279" i="35"/>
  <c r="M279" i="35" s="1"/>
  <c r="L271" i="35"/>
  <c r="M271" i="35" s="1"/>
  <c r="L263" i="35"/>
  <c r="M263" i="35" s="1"/>
  <c r="L255" i="35"/>
  <c r="M255" i="35" s="1"/>
  <c r="L247" i="35"/>
  <c r="M247" i="35" s="1"/>
  <c r="L239" i="35"/>
  <c r="M239" i="35" s="1"/>
  <c r="L231" i="35"/>
  <c r="M231" i="35" s="1"/>
  <c r="L223" i="35"/>
  <c r="M223" i="35" s="1"/>
  <c r="L215" i="35"/>
  <c r="M215" i="35" s="1"/>
  <c r="L207" i="35"/>
  <c r="M207" i="35" s="1"/>
  <c r="L199" i="35"/>
  <c r="M199" i="35" s="1"/>
  <c r="L191" i="35"/>
  <c r="M191" i="35" s="1"/>
  <c r="L183" i="35"/>
  <c r="M183" i="35" s="1"/>
  <c r="L175" i="35"/>
  <c r="M175" i="35" s="1"/>
  <c r="L167" i="35"/>
  <c r="M167" i="35" s="1"/>
  <c r="L159" i="35"/>
  <c r="M159" i="35" s="1"/>
  <c r="L151" i="35"/>
  <c r="M151" i="35" s="1"/>
  <c r="L143" i="35"/>
  <c r="M143" i="35" s="1"/>
  <c r="L135" i="35"/>
  <c r="M135" i="35" s="1"/>
  <c r="F54" i="2"/>
  <c r="C51" i="2"/>
  <c r="M28" i="5" s="1"/>
  <c r="C39" i="2"/>
  <c r="M16" i="5" s="1"/>
  <c r="C142" i="2"/>
  <c r="M119" i="5" s="1"/>
  <c r="U119" i="5" s="1"/>
  <c r="C132" i="2"/>
  <c r="M109" i="5" s="1"/>
  <c r="U109" i="5" s="1"/>
  <c r="C110" i="2"/>
  <c r="M87" i="5" s="1"/>
  <c r="U87" i="5" s="1"/>
  <c r="C88" i="2"/>
  <c r="M65" i="5" s="1"/>
  <c r="U65" i="5" s="1"/>
  <c r="C78" i="2"/>
  <c r="M55" i="5" s="1"/>
  <c r="U55" i="5" s="1"/>
  <c r="C68" i="2"/>
  <c r="M45" i="5" s="1"/>
  <c r="C56" i="2"/>
  <c r="M33" i="5" s="1"/>
  <c r="F94" i="2"/>
  <c r="L462" i="35"/>
  <c r="M462" i="35" s="1"/>
  <c r="L454" i="35"/>
  <c r="M454" i="35" s="1"/>
  <c r="L446" i="35"/>
  <c r="M446" i="35" s="1"/>
  <c r="L438" i="35"/>
  <c r="M438" i="35" s="1"/>
  <c r="L430" i="35"/>
  <c r="M430" i="35" s="1"/>
  <c r="L422" i="35"/>
  <c r="M422" i="35" s="1"/>
  <c r="L414" i="35"/>
  <c r="M414" i="35" s="1"/>
  <c r="L406" i="35"/>
  <c r="M406" i="35" s="1"/>
  <c r="L398" i="35"/>
  <c r="M398" i="35" s="1"/>
  <c r="L390" i="35"/>
  <c r="M390" i="35" s="1"/>
  <c r="L382" i="35"/>
  <c r="M382" i="35" s="1"/>
  <c r="L374" i="35"/>
  <c r="M374" i="35" s="1"/>
  <c r="L366" i="35"/>
  <c r="M366" i="35" s="1"/>
  <c r="L358" i="35"/>
  <c r="M358" i="35" s="1"/>
  <c r="L350" i="35"/>
  <c r="M350" i="35" s="1"/>
  <c r="L342" i="35"/>
  <c r="M342" i="35" s="1"/>
  <c r="L334" i="35"/>
  <c r="M334" i="35" s="1"/>
  <c r="L326" i="35"/>
  <c r="M326" i="35" s="1"/>
  <c r="L318" i="35"/>
  <c r="M318" i="35" s="1"/>
  <c r="L310" i="35"/>
  <c r="M310" i="35" s="1"/>
  <c r="L302" i="35"/>
  <c r="M302" i="35" s="1"/>
  <c r="L294" i="35"/>
  <c r="M294" i="35" s="1"/>
  <c r="L286" i="35"/>
  <c r="M286" i="35" s="1"/>
  <c r="L278" i="35"/>
  <c r="M278" i="35" s="1"/>
  <c r="L270" i="35"/>
  <c r="M270" i="35" s="1"/>
  <c r="L262" i="35"/>
  <c r="M262" i="35" s="1"/>
  <c r="L254" i="35"/>
  <c r="M254" i="35" s="1"/>
  <c r="L246" i="35"/>
  <c r="M246" i="35" s="1"/>
  <c r="F116" i="2"/>
  <c r="I116" i="2" s="1"/>
  <c r="C48" i="2"/>
  <c r="M25" i="5" s="1"/>
  <c r="C38" i="2"/>
  <c r="M15" i="5" s="1"/>
  <c r="C141" i="2"/>
  <c r="M118" i="5" s="1"/>
  <c r="U118" i="5" s="1"/>
  <c r="C129" i="2"/>
  <c r="M106" i="5" s="1"/>
  <c r="U106" i="5" s="1"/>
  <c r="C119" i="2"/>
  <c r="M96" i="5" s="1"/>
  <c r="U96" i="5" s="1"/>
  <c r="C109" i="2"/>
  <c r="M86" i="5" s="1"/>
  <c r="U86" i="5" s="1"/>
  <c r="C97" i="2"/>
  <c r="M74" i="5" s="1"/>
  <c r="U74" i="5" s="1"/>
  <c r="C87" i="2"/>
  <c r="M64" i="5" s="1"/>
  <c r="U64" i="5" s="1"/>
  <c r="C77" i="2"/>
  <c r="M54" i="5" s="1"/>
  <c r="U54" i="5" s="1"/>
  <c r="C65" i="2"/>
  <c r="M42" i="5" s="1"/>
  <c r="C146" i="2"/>
  <c r="M123" i="5" s="1"/>
  <c r="U123" i="5" s="1"/>
  <c r="F93" i="2"/>
  <c r="L477" i="35"/>
  <c r="M477" i="35" s="1"/>
  <c r="L469" i="35"/>
  <c r="M469" i="35" s="1"/>
  <c r="L461" i="35"/>
  <c r="M461" i="35" s="1"/>
  <c r="L453" i="35"/>
  <c r="M453" i="35" s="1"/>
  <c r="L445" i="35"/>
  <c r="M445" i="35" s="1"/>
  <c r="L437" i="35"/>
  <c r="M437" i="35" s="1"/>
  <c r="L429" i="35"/>
  <c r="M429" i="35" s="1"/>
  <c r="L421" i="35"/>
  <c r="M421" i="35" s="1"/>
  <c r="L413" i="35"/>
  <c r="M413" i="35" s="1"/>
  <c r="L405" i="35"/>
  <c r="M405" i="35" s="1"/>
  <c r="L397" i="35"/>
  <c r="M397" i="35" s="1"/>
  <c r="L389" i="35"/>
  <c r="M389" i="35" s="1"/>
  <c r="L381" i="35"/>
  <c r="M381" i="35" s="1"/>
  <c r="L373" i="35"/>
  <c r="M373" i="35" s="1"/>
  <c r="L365" i="35"/>
  <c r="M365" i="35" s="1"/>
  <c r="L357" i="35"/>
  <c r="M357" i="35" s="1"/>
  <c r="L349" i="35"/>
  <c r="M349" i="35" s="1"/>
  <c r="L341" i="35"/>
  <c r="M341" i="35" s="1"/>
  <c r="L333" i="35"/>
  <c r="M333" i="35" s="1"/>
  <c r="L325" i="35"/>
  <c r="M325" i="35" s="1"/>
  <c r="L317" i="35"/>
  <c r="M317" i="35" s="1"/>
  <c r="L309" i="35"/>
  <c r="M309" i="35" s="1"/>
  <c r="L301" i="35"/>
  <c r="M301" i="35" s="1"/>
  <c r="L293" i="35"/>
  <c r="M293" i="35" s="1"/>
  <c r="L285" i="35"/>
  <c r="M285" i="35" s="1"/>
  <c r="L277" i="35"/>
  <c r="M277" i="35" s="1"/>
  <c r="L269" i="35"/>
  <c r="M269" i="35" s="1"/>
  <c r="L261" i="35"/>
  <c r="M261" i="35" s="1"/>
  <c r="L253" i="35"/>
  <c r="M253" i="35" s="1"/>
  <c r="L245" i="35"/>
  <c r="M245" i="35" s="1"/>
  <c r="F124" i="2"/>
  <c r="I124" i="2" s="1"/>
  <c r="C47" i="2"/>
  <c r="M24" i="5" s="1"/>
  <c r="C37" i="2"/>
  <c r="M14" i="5" s="1"/>
  <c r="C140" i="2"/>
  <c r="M117" i="5" s="1"/>
  <c r="U117" i="5" s="1"/>
  <c r="C128" i="2"/>
  <c r="M105" i="5" s="1"/>
  <c r="U105" i="5" s="1"/>
  <c r="C118" i="2"/>
  <c r="M95" i="5" s="1"/>
  <c r="U95" i="5" s="1"/>
  <c r="C108" i="2"/>
  <c r="M85" i="5" s="1"/>
  <c r="U85" i="5" s="1"/>
  <c r="C96" i="2"/>
  <c r="M73" i="5" s="1"/>
  <c r="U73" i="5" s="1"/>
  <c r="C86" i="2"/>
  <c r="M63" i="5" s="1"/>
  <c r="U63" i="5" s="1"/>
  <c r="C76" i="2"/>
  <c r="M53" i="5" s="1"/>
  <c r="U53" i="5" s="1"/>
  <c r="C64" i="2"/>
  <c r="M41" i="5" s="1"/>
  <c r="F92" i="2"/>
  <c r="L476" i="35"/>
  <c r="M476" i="35" s="1"/>
  <c r="L468" i="35"/>
  <c r="M468" i="35" s="1"/>
  <c r="L460" i="35"/>
  <c r="M460" i="35" s="1"/>
  <c r="L452" i="35"/>
  <c r="M452" i="35" s="1"/>
  <c r="L444" i="35"/>
  <c r="M444" i="35" s="1"/>
  <c r="L436" i="35"/>
  <c r="M436" i="35" s="1"/>
  <c r="L428" i="35"/>
  <c r="M428" i="35" s="1"/>
  <c r="L420" i="35"/>
  <c r="M420" i="35" s="1"/>
  <c r="L412" i="35"/>
  <c r="M412" i="35" s="1"/>
  <c r="L404" i="35"/>
  <c r="M404" i="35" s="1"/>
  <c r="L396" i="35"/>
  <c r="M396" i="35" s="1"/>
  <c r="L388" i="35"/>
  <c r="M388" i="35" s="1"/>
  <c r="L380" i="35"/>
  <c r="M380" i="35" s="1"/>
  <c r="L372" i="35"/>
  <c r="M372" i="35" s="1"/>
  <c r="L364" i="35"/>
  <c r="M364" i="35" s="1"/>
  <c r="L356" i="35"/>
  <c r="M356" i="35" s="1"/>
  <c r="L348" i="35"/>
  <c r="M348" i="35" s="1"/>
  <c r="L340" i="35"/>
  <c r="M340" i="35" s="1"/>
  <c r="L332" i="35"/>
  <c r="M332" i="35" s="1"/>
  <c r="L324" i="35"/>
  <c r="M324" i="35" s="1"/>
  <c r="L316" i="35"/>
  <c r="M316" i="35" s="1"/>
  <c r="L308" i="35"/>
  <c r="M308" i="35" s="1"/>
  <c r="L300" i="35"/>
  <c r="M300" i="35" s="1"/>
  <c r="L292" i="35"/>
  <c r="M292" i="35" s="1"/>
  <c r="L284" i="35"/>
  <c r="M284" i="35" s="1"/>
  <c r="L276" i="35"/>
  <c r="M276" i="35" s="1"/>
  <c r="L268" i="35"/>
  <c r="M268" i="35" s="1"/>
  <c r="L260" i="35"/>
  <c r="M260" i="35" s="1"/>
  <c r="L252" i="35"/>
  <c r="M252" i="35" s="1"/>
  <c r="L244" i="35"/>
  <c r="D38" i="2"/>
  <c r="Q38" i="2" s="1"/>
  <c r="R38" i="2" s="1"/>
  <c r="C32" i="2"/>
  <c r="M9" i="5" s="1"/>
  <c r="C46" i="2"/>
  <c r="M23" i="5" s="1"/>
  <c r="C36" i="2"/>
  <c r="M13" i="5" s="1"/>
  <c r="C137" i="2"/>
  <c r="M114" i="5" s="1"/>
  <c r="U114" i="5" s="1"/>
  <c r="C127" i="2"/>
  <c r="M104" i="5" s="1"/>
  <c r="U104" i="5" s="1"/>
  <c r="C117" i="2"/>
  <c r="M94" i="5" s="1"/>
  <c r="U94" i="5" s="1"/>
  <c r="C105" i="2"/>
  <c r="M82" i="5" s="1"/>
  <c r="U82" i="5" s="1"/>
  <c r="C95" i="2"/>
  <c r="M72" i="5" s="1"/>
  <c r="U72" i="5" s="1"/>
  <c r="C85" i="2"/>
  <c r="M62" i="5" s="1"/>
  <c r="U62" i="5" s="1"/>
  <c r="C73" i="2"/>
  <c r="M50" i="5" s="1"/>
  <c r="L483" i="35"/>
  <c r="M483" i="35" s="1"/>
  <c r="L475" i="35"/>
  <c r="M475" i="35" s="1"/>
  <c r="L467" i="35"/>
  <c r="M467" i="35" s="1"/>
  <c r="L459" i="35"/>
  <c r="M459" i="35" s="1"/>
  <c r="L451" i="35"/>
  <c r="M451" i="35" s="1"/>
  <c r="L443" i="35"/>
  <c r="M443" i="35" s="1"/>
  <c r="L435" i="35"/>
  <c r="M435" i="35" s="1"/>
  <c r="L427" i="35"/>
  <c r="M427" i="35" s="1"/>
  <c r="L419" i="35"/>
  <c r="M419" i="35" s="1"/>
  <c r="L411" i="35"/>
  <c r="M411" i="35" s="1"/>
  <c r="L403" i="35"/>
  <c r="M403" i="35" s="1"/>
  <c r="L395" i="35"/>
  <c r="M395" i="35" s="1"/>
  <c r="L387" i="35"/>
  <c r="M387" i="35" s="1"/>
  <c r="L379" i="35"/>
  <c r="M379" i="35" s="1"/>
  <c r="L371" i="35"/>
  <c r="M371" i="35" s="1"/>
  <c r="L363" i="35"/>
  <c r="M363" i="35" s="1"/>
  <c r="L355" i="35"/>
  <c r="M355" i="35" s="1"/>
  <c r="L347" i="35"/>
  <c r="M347" i="35" s="1"/>
  <c r="L339" i="35"/>
  <c r="M339" i="35" s="1"/>
  <c r="L331" i="35"/>
  <c r="M331" i="35" s="1"/>
  <c r="L323" i="35"/>
  <c r="M323" i="35" s="1"/>
  <c r="L315" i="35"/>
  <c r="M315" i="35" s="1"/>
  <c r="L307" i="35"/>
  <c r="M307" i="35" s="1"/>
  <c r="L299" i="35"/>
  <c r="M299" i="35" s="1"/>
  <c r="L291" i="35"/>
  <c r="M291" i="35" s="1"/>
  <c r="L283" i="35"/>
  <c r="M283" i="35" s="1"/>
  <c r="L275" i="35"/>
  <c r="M275" i="35" s="1"/>
  <c r="L267" i="35"/>
  <c r="M267" i="35" s="1"/>
  <c r="L259" i="35"/>
  <c r="M259" i="35" s="1"/>
  <c r="L251" i="35"/>
  <c r="M251" i="35" s="1"/>
  <c r="D46" i="2"/>
  <c r="Q46" i="2" s="1"/>
  <c r="R46" i="2" s="1"/>
  <c r="L129" i="35"/>
  <c r="M129" i="35" s="1"/>
  <c r="F96" i="2"/>
  <c r="L480" i="35"/>
  <c r="M480" i="35" s="1"/>
  <c r="L472" i="35"/>
  <c r="M472" i="35" s="1"/>
  <c r="L464" i="35"/>
  <c r="M464" i="35" s="1"/>
  <c r="L456" i="35"/>
  <c r="M456" i="35" s="1"/>
  <c r="L448" i="35"/>
  <c r="M448" i="35" s="1"/>
  <c r="L440" i="35"/>
  <c r="M440" i="35" s="1"/>
  <c r="L432" i="35"/>
  <c r="M432" i="35" s="1"/>
  <c r="L424" i="35"/>
  <c r="M424" i="35" s="1"/>
  <c r="L416" i="35"/>
  <c r="M416" i="35" s="1"/>
  <c r="L408" i="35"/>
  <c r="M408" i="35" s="1"/>
  <c r="L400" i="35"/>
  <c r="M400" i="35" s="1"/>
  <c r="L392" i="35"/>
  <c r="M392" i="35" s="1"/>
  <c r="L384" i="35"/>
  <c r="M384" i="35" s="1"/>
  <c r="L376" i="35"/>
  <c r="M376" i="35" s="1"/>
  <c r="L368" i="35"/>
  <c r="M368" i="35" s="1"/>
  <c r="L360" i="35"/>
  <c r="M360" i="35" s="1"/>
  <c r="L352" i="35"/>
  <c r="M352" i="35" s="1"/>
  <c r="L344" i="35"/>
  <c r="M344" i="35" s="1"/>
  <c r="L336" i="35"/>
  <c r="M336" i="35" s="1"/>
  <c r="L328" i="35"/>
  <c r="M328" i="35" s="1"/>
  <c r="L320" i="35"/>
  <c r="M320" i="35" s="1"/>
  <c r="L312" i="35"/>
  <c r="M312" i="35" s="1"/>
  <c r="L304" i="35"/>
  <c r="M304" i="35" s="1"/>
  <c r="L296" i="35"/>
  <c r="M296" i="35" s="1"/>
  <c r="L288" i="35"/>
  <c r="M288" i="35" s="1"/>
  <c r="L280" i="35"/>
  <c r="M280" i="35" s="1"/>
  <c r="L272" i="35"/>
  <c r="M272" i="35" s="1"/>
  <c r="L264" i="35"/>
  <c r="M264" i="35" s="1"/>
  <c r="L256" i="35"/>
  <c r="M256" i="35" s="1"/>
  <c r="L248" i="35"/>
  <c r="M248" i="35" s="1"/>
  <c r="L127" i="35"/>
  <c r="M127" i="35" s="1"/>
  <c r="L124" i="35"/>
  <c r="F91" i="2"/>
  <c r="R23" i="2"/>
  <c r="H23" i="2"/>
  <c r="Q4" i="5" l="1"/>
  <c r="G27" i="2"/>
  <c r="L4" i="35"/>
  <c r="M4" i="35" s="1"/>
  <c r="V4" i="35" s="1"/>
  <c r="G108" i="2"/>
  <c r="L8" i="35"/>
  <c r="U8" i="35" s="1"/>
  <c r="G106" i="2"/>
  <c r="G52" i="2"/>
  <c r="G97" i="2"/>
  <c r="G136" i="2"/>
  <c r="G116" i="2"/>
  <c r="G100" i="2"/>
  <c r="L6" i="35"/>
  <c r="U6" i="35" s="1"/>
  <c r="L13" i="35"/>
  <c r="M13" i="35" s="1"/>
  <c r="V13" i="35" s="1"/>
  <c r="L5" i="35"/>
  <c r="U5" i="35" s="1"/>
  <c r="L9" i="35"/>
  <c r="U9" i="35" s="1"/>
  <c r="L14" i="35"/>
  <c r="U14" i="35" s="1"/>
  <c r="G105" i="2"/>
  <c r="L7" i="35"/>
  <c r="M7" i="35" s="1"/>
  <c r="V7" i="35" s="1"/>
  <c r="G114" i="2"/>
  <c r="G103" i="2"/>
  <c r="G58" i="2"/>
  <c r="G66" i="2"/>
  <c r="G130" i="2"/>
  <c r="G131" i="2"/>
  <c r="G55" i="2"/>
  <c r="G119" i="2"/>
  <c r="G83" i="2"/>
  <c r="G92" i="2"/>
  <c r="G101" i="2"/>
  <c r="Q58" i="5"/>
  <c r="Z58" i="5" s="1"/>
  <c r="T58" i="35"/>
  <c r="AB58" i="35" s="1"/>
  <c r="AC58" i="35" s="1"/>
  <c r="AD58" i="35" s="1"/>
  <c r="L24" i="35"/>
  <c r="T24" i="35"/>
  <c r="AB24" i="35" s="1"/>
  <c r="AC24" i="35" s="1"/>
  <c r="AD24" i="35" s="1"/>
  <c r="Q19" i="5"/>
  <c r="T19" i="35"/>
  <c r="AB19" i="35" s="1"/>
  <c r="AC19" i="35" s="1"/>
  <c r="AD19" i="35" s="1"/>
  <c r="L78" i="35"/>
  <c r="T78" i="35"/>
  <c r="AB78" i="35" s="1"/>
  <c r="AC78" i="35" s="1"/>
  <c r="AD78" i="35" s="1"/>
  <c r="Q15" i="5"/>
  <c r="T15" i="35"/>
  <c r="AB15" i="35" s="1"/>
  <c r="AC15" i="35" s="1"/>
  <c r="AD15" i="35" s="1"/>
  <c r="Q79" i="5"/>
  <c r="Z79" i="5" s="1"/>
  <c r="T79" i="35"/>
  <c r="AB79" i="35" s="1"/>
  <c r="AC79" i="35" s="1"/>
  <c r="AD79" i="35" s="1"/>
  <c r="Q49" i="5"/>
  <c r="T49" i="35"/>
  <c r="AB49" i="35" s="1"/>
  <c r="AC49" i="35" s="1"/>
  <c r="AD49" i="35" s="1"/>
  <c r="Q113" i="5"/>
  <c r="Z113" i="5" s="1"/>
  <c r="T113" i="35"/>
  <c r="AB113" i="35" s="1"/>
  <c r="AC113" i="35" s="1"/>
  <c r="AD113" i="35" s="1"/>
  <c r="Q74" i="5"/>
  <c r="Z74" i="5" s="1"/>
  <c r="T74" i="35"/>
  <c r="AB74" i="35" s="1"/>
  <c r="AC74" i="35" s="1"/>
  <c r="AD74" i="35" s="1"/>
  <c r="L116" i="35"/>
  <c r="T116" i="35"/>
  <c r="AB116" i="35" s="1"/>
  <c r="AC116" i="35" s="1"/>
  <c r="AD116" i="35" s="1"/>
  <c r="Q77" i="5"/>
  <c r="Z77" i="5" s="1"/>
  <c r="T77" i="35"/>
  <c r="AB77" i="35" s="1"/>
  <c r="AC77" i="35" s="1"/>
  <c r="AD77" i="35" s="1"/>
  <c r="Q63" i="5"/>
  <c r="Z63" i="5" s="1"/>
  <c r="T63" i="35"/>
  <c r="AB63" i="35" s="1"/>
  <c r="AC63" i="35" s="1"/>
  <c r="AD63" i="35" s="1"/>
  <c r="M5" i="35"/>
  <c r="V5" i="35" s="1"/>
  <c r="L88" i="35"/>
  <c r="T88" i="35"/>
  <c r="AB88" i="35" s="1"/>
  <c r="AC88" i="35" s="1"/>
  <c r="AD88" i="35" s="1"/>
  <c r="Q22" i="5"/>
  <c r="T22" i="35"/>
  <c r="AB22" i="35" s="1"/>
  <c r="AC22" i="35" s="1"/>
  <c r="AD22" i="35" s="1"/>
  <c r="Q86" i="5"/>
  <c r="Z86" i="5" s="1"/>
  <c r="T86" i="35"/>
  <c r="AB86" i="35" s="1"/>
  <c r="AC86" i="35" s="1"/>
  <c r="AD86" i="35" s="1"/>
  <c r="Q87" i="5"/>
  <c r="Z87" i="5" s="1"/>
  <c r="T87" i="35"/>
  <c r="AB87" i="35" s="1"/>
  <c r="AC87" i="35" s="1"/>
  <c r="AD87" i="35" s="1"/>
  <c r="Q57" i="5"/>
  <c r="Z57" i="5" s="1"/>
  <c r="T57" i="35"/>
  <c r="AB57" i="35" s="1"/>
  <c r="AC57" i="35" s="1"/>
  <c r="AD57" i="35" s="1"/>
  <c r="Q121" i="5"/>
  <c r="Z121" i="5" s="1"/>
  <c r="T121" i="35"/>
  <c r="AB121" i="35" s="1"/>
  <c r="AC121" i="35" s="1"/>
  <c r="AD121" i="35" s="1"/>
  <c r="L60" i="35"/>
  <c r="H83" i="2" s="1"/>
  <c r="T60" i="35"/>
  <c r="AB60" i="35" s="1"/>
  <c r="AC60" i="35" s="1"/>
  <c r="AD60" i="35" s="1"/>
  <c r="Q31" i="5"/>
  <c r="T31" i="35"/>
  <c r="AB31" i="35" s="1"/>
  <c r="AC31" i="35" s="1"/>
  <c r="AD31" i="35" s="1"/>
  <c r="Q95" i="5"/>
  <c r="Z95" i="5" s="1"/>
  <c r="T95" i="35"/>
  <c r="AB95" i="35" s="1"/>
  <c r="AC95" i="35" s="1"/>
  <c r="AD95" i="35" s="1"/>
  <c r="Q65" i="5"/>
  <c r="Z65" i="5" s="1"/>
  <c r="T65" i="35"/>
  <c r="AB65" i="35" s="1"/>
  <c r="AC65" i="35" s="1"/>
  <c r="AD65" i="35" s="1"/>
  <c r="L43" i="35"/>
  <c r="H66" i="2" s="1"/>
  <c r="T43" i="35"/>
  <c r="AB43" i="35" s="1"/>
  <c r="AC43" i="35" s="1"/>
  <c r="AD43" i="35" s="1"/>
  <c r="L107" i="35"/>
  <c r="T107" i="35"/>
  <c r="AB107" i="35" s="1"/>
  <c r="AC107" i="35" s="1"/>
  <c r="AD107" i="35" s="1"/>
  <c r="Q68" i="5"/>
  <c r="Z68" i="5" s="1"/>
  <c r="T68" i="35"/>
  <c r="AB68" i="35" s="1"/>
  <c r="AC68" i="35" s="1"/>
  <c r="AD68" i="35" s="1"/>
  <c r="Q29" i="5"/>
  <c r="T29" i="35"/>
  <c r="AB29" i="35" s="1"/>
  <c r="AC29" i="35" s="1"/>
  <c r="AD29" i="35" s="1"/>
  <c r="Q93" i="5"/>
  <c r="Z93" i="5" s="1"/>
  <c r="T93" i="35"/>
  <c r="AB93" i="35" s="1"/>
  <c r="AC93" i="35" s="1"/>
  <c r="AD93" i="35" s="1"/>
  <c r="Q122" i="5"/>
  <c r="Z122" i="5" s="1"/>
  <c r="T122" i="35"/>
  <c r="AB122" i="35" s="1"/>
  <c r="AC122" i="35" s="1"/>
  <c r="AD122" i="35" s="1"/>
  <c r="Q71" i="5"/>
  <c r="Z71" i="5" s="1"/>
  <c r="T71" i="35"/>
  <c r="AB71" i="35" s="1"/>
  <c r="AC71" i="35" s="1"/>
  <c r="AD71" i="35" s="1"/>
  <c r="L105" i="35"/>
  <c r="T105" i="35"/>
  <c r="AB105" i="35" s="1"/>
  <c r="AC105" i="35" s="1"/>
  <c r="AD105" i="35" s="1"/>
  <c r="Q83" i="5"/>
  <c r="Z83" i="5" s="1"/>
  <c r="T83" i="35"/>
  <c r="AB83" i="35" s="1"/>
  <c r="AC83" i="35" s="1"/>
  <c r="AD83" i="35" s="1"/>
  <c r="L108" i="35"/>
  <c r="T108" i="35"/>
  <c r="AB108" i="35" s="1"/>
  <c r="AC108" i="35" s="1"/>
  <c r="AD108" i="35" s="1"/>
  <c r="Q38" i="5"/>
  <c r="T38" i="35"/>
  <c r="AB38" i="35" s="1"/>
  <c r="AC38" i="35" s="1"/>
  <c r="AD38" i="35" s="1"/>
  <c r="Q102" i="5"/>
  <c r="Z102" i="5" s="1"/>
  <c r="T102" i="35"/>
  <c r="AB102" i="35" s="1"/>
  <c r="AC102" i="35" s="1"/>
  <c r="AD102" i="35" s="1"/>
  <c r="Q39" i="5"/>
  <c r="T39" i="35"/>
  <c r="AB39" i="35" s="1"/>
  <c r="AC39" i="35" s="1"/>
  <c r="AD39" i="35" s="1"/>
  <c r="Q103" i="5"/>
  <c r="Z103" i="5" s="1"/>
  <c r="T103" i="35"/>
  <c r="AB103" i="35" s="1"/>
  <c r="AC103" i="35" s="1"/>
  <c r="AD103" i="35" s="1"/>
  <c r="Q73" i="5"/>
  <c r="Z73" i="5" s="1"/>
  <c r="T73" i="35"/>
  <c r="AB73" i="35" s="1"/>
  <c r="AC73" i="35" s="1"/>
  <c r="AD73" i="35" s="1"/>
  <c r="L34" i="35"/>
  <c r="T34" i="35"/>
  <c r="AB34" i="35" s="1"/>
  <c r="AC34" i="35" s="1"/>
  <c r="AD34" i="35" s="1"/>
  <c r="L98" i="35"/>
  <c r="T98" i="35"/>
  <c r="AB98" i="35" s="1"/>
  <c r="AC98" i="35" s="1"/>
  <c r="AD98" i="35" s="1"/>
  <c r="Q47" i="5"/>
  <c r="T47" i="35"/>
  <c r="AB47" i="35" s="1"/>
  <c r="AC47" i="35" s="1"/>
  <c r="AD47" i="35" s="1"/>
  <c r="Q111" i="5"/>
  <c r="Z111" i="5" s="1"/>
  <c r="T111" i="35"/>
  <c r="AB111" i="35" s="1"/>
  <c r="AC111" i="35" s="1"/>
  <c r="AD111" i="35" s="1"/>
  <c r="L106" i="35"/>
  <c r="T106" i="35"/>
  <c r="AB106" i="35" s="1"/>
  <c r="AC106" i="35" s="1"/>
  <c r="AD106" i="35" s="1"/>
  <c r="Q84" i="5"/>
  <c r="Z84" i="5" s="1"/>
  <c r="T84" i="35"/>
  <c r="AB84" i="35" s="1"/>
  <c r="AC84" i="35" s="1"/>
  <c r="AD84" i="35" s="1"/>
  <c r="L44" i="35"/>
  <c r="H67" i="2" s="1"/>
  <c r="T44" i="35"/>
  <c r="AB44" i="35" s="1"/>
  <c r="AC44" i="35" s="1"/>
  <c r="AD44" i="35" s="1"/>
  <c r="Q55" i="5"/>
  <c r="Z55" i="5" s="1"/>
  <c r="T55" i="35"/>
  <c r="AB55" i="35" s="1"/>
  <c r="AC55" i="35" s="1"/>
  <c r="AD55" i="35" s="1"/>
  <c r="Q119" i="5"/>
  <c r="Z119" i="5" s="1"/>
  <c r="T119" i="35"/>
  <c r="AB119" i="35" s="1"/>
  <c r="AC119" i="35" s="1"/>
  <c r="AD119" i="35" s="1"/>
  <c r="L11" i="35"/>
  <c r="H34" i="2" s="1"/>
  <c r="T11" i="35"/>
  <c r="AB11" i="35" s="1"/>
  <c r="AC11" i="35" s="1"/>
  <c r="AD11" i="35" s="1"/>
  <c r="Q67" i="5"/>
  <c r="Z67" i="5" s="1"/>
  <c r="T67" i="35"/>
  <c r="AB67" i="35" s="1"/>
  <c r="AC67" i="35" s="1"/>
  <c r="AD67" i="35" s="1"/>
  <c r="Q28" i="5"/>
  <c r="T28" i="35"/>
  <c r="AB28" i="35" s="1"/>
  <c r="AC28" i="35" s="1"/>
  <c r="AD28" i="35" s="1"/>
  <c r="Q92" i="5"/>
  <c r="Z92" i="5" s="1"/>
  <c r="T92" i="35"/>
  <c r="AB92" i="35" s="1"/>
  <c r="AC92" i="35" s="1"/>
  <c r="AD92" i="35" s="1"/>
  <c r="G50" i="2"/>
  <c r="Q6" i="5"/>
  <c r="Q5" i="5"/>
  <c r="G33" i="2"/>
  <c r="G44" i="2"/>
  <c r="Q10" i="5"/>
  <c r="G39" i="2"/>
  <c r="G47" i="2"/>
  <c r="G32" i="2"/>
  <c r="Q9" i="5"/>
  <c r="G35" i="2"/>
  <c r="G37" i="2"/>
  <c r="Q13" i="5"/>
  <c r="Q8" i="5"/>
  <c r="Q7" i="5"/>
  <c r="G30" i="2"/>
  <c r="G41" i="2"/>
  <c r="G36" i="2"/>
  <c r="Q23" i="5"/>
  <c r="Q20" i="5"/>
  <c r="G38" i="2"/>
  <c r="L136" i="35"/>
  <c r="M136" i="35" s="1"/>
  <c r="Q46" i="5"/>
  <c r="Q110" i="5"/>
  <c r="Z110" i="5" s="1"/>
  <c r="Q18" i="5"/>
  <c r="Q82" i="5"/>
  <c r="Z82" i="5" s="1"/>
  <c r="Q27" i="5"/>
  <c r="Q91" i="5"/>
  <c r="Z91" i="5" s="1"/>
  <c r="Q37" i="5"/>
  <c r="Q101" i="5"/>
  <c r="Z101" i="5" s="1"/>
  <c r="L144" i="35"/>
  <c r="M144" i="35" s="1"/>
  <c r="L189" i="35"/>
  <c r="M189" i="35" s="1"/>
  <c r="G56" i="2"/>
  <c r="G113" i="2"/>
  <c r="Q32" i="5"/>
  <c r="Q96" i="5"/>
  <c r="Z96" i="5" s="1"/>
  <c r="Q26" i="5"/>
  <c r="Q90" i="5"/>
  <c r="Z90" i="5" s="1"/>
  <c r="Q35" i="5"/>
  <c r="Q99" i="5"/>
  <c r="Z99" i="5" s="1"/>
  <c r="G49" i="2"/>
  <c r="L152" i="35"/>
  <c r="M152" i="35" s="1"/>
  <c r="L155" i="35"/>
  <c r="M155" i="35" s="1"/>
  <c r="L216" i="35"/>
  <c r="M216" i="35" s="1"/>
  <c r="Q17" i="5"/>
  <c r="Q81" i="5"/>
  <c r="Z81" i="5" s="1"/>
  <c r="Q45" i="5"/>
  <c r="Q109" i="5"/>
  <c r="Z109" i="5" s="1"/>
  <c r="G141" i="2"/>
  <c r="G122" i="2"/>
  <c r="Q54" i="5"/>
  <c r="Z54" i="5" s="1"/>
  <c r="Q118" i="5"/>
  <c r="Z118" i="5" s="1"/>
  <c r="Q36" i="5"/>
  <c r="Q100" i="5"/>
  <c r="Z100" i="5" s="1"/>
  <c r="Q48" i="5"/>
  <c r="Q112" i="5"/>
  <c r="Z112" i="5" s="1"/>
  <c r="Q40" i="5"/>
  <c r="Q104" i="5"/>
  <c r="Z104" i="5" s="1"/>
  <c r="Q30" i="5"/>
  <c r="Q85" i="5"/>
  <c r="Z85" i="5" s="1"/>
  <c r="L132" i="35"/>
  <c r="M132" i="35" s="1"/>
  <c r="Q94" i="5"/>
  <c r="Z94" i="5" s="1"/>
  <c r="Q21" i="5"/>
  <c r="Q76" i="5"/>
  <c r="Z76" i="5" s="1"/>
  <c r="Q66" i="5"/>
  <c r="Z66" i="5" s="1"/>
  <c r="Q75" i="5"/>
  <c r="Z75" i="5" s="1"/>
  <c r="Q12" i="5"/>
  <c r="L15" i="35"/>
  <c r="H38" i="2" s="1"/>
  <c r="H102" i="2"/>
  <c r="L12" i="35"/>
  <c r="L79" i="35"/>
  <c r="L49" i="35"/>
  <c r="H72" i="2" s="1"/>
  <c r="G74" i="2"/>
  <c r="H107" i="2"/>
  <c r="L32" i="35"/>
  <c r="H55" i="2" s="1"/>
  <c r="L113" i="35"/>
  <c r="L126" i="35"/>
  <c r="M126" i="35" s="1"/>
  <c r="L27" i="35"/>
  <c r="H50" i="2" s="1"/>
  <c r="Q33" i="5"/>
  <c r="Q97" i="5"/>
  <c r="Z97" i="5" s="1"/>
  <c r="H114" i="2"/>
  <c r="L10" i="35"/>
  <c r="H33" i="2" s="1"/>
  <c r="H103" i="2"/>
  <c r="L96" i="35"/>
  <c r="L26" i="35"/>
  <c r="H49" i="2" s="1"/>
  <c r="L40" i="35"/>
  <c r="H63" i="2" s="1"/>
  <c r="L77" i="35"/>
  <c r="L99" i="35"/>
  <c r="L23" i="35"/>
  <c r="H46" i="2" s="1"/>
  <c r="M46" i="2" s="1"/>
  <c r="N46" i="2" s="1"/>
  <c r="H145" i="2"/>
  <c r="H136" i="2"/>
  <c r="H111" i="2"/>
  <c r="H119" i="2"/>
  <c r="H115" i="2"/>
  <c r="L21" i="35"/>
  <c r="H44" i="2" s="1"/>
  <c r="Q14" i="5"/>
  <c r="Q41" i="5"/>
  <c r="Q105" i="5"/>
  <c r="Z105" i="5" s="1"/>
  <c r="L85" i="35"/>
  <c r="G28" i="2"/>
  <c r="L198" i="35"/>
  <c r="M198" i="35" s="1"/>
  <c r="G31" i="2"/>
  <c r="Q72" i="5"/>
  <c r="Z72" i="5" s="1"/>
  <c r="Q50" i="5"/>
  <c r="Q114" i="5"/>
  <c r="Z114" i="5" s="1"/>
  <c r="Q59" i="5"/>
  <c r="Z59" i="5" s="1"/>
  <c r="Q123" i="5"/>
  <c r="Z123" i="5" s="1"/>
  <c r="L128" i="35"/>
  <c r="M128" i="35" s="1"/>
  <c r="L125" i="35"/>
  <c r="M125" i="35" s="1"/>
  <c r="Q78" i="5"/>
  <c r="Z78" i="5" s="1"/>
  <c r="H106" i="2"/>
  <c r="Q69" i="5"/>
  <c r="Z69" i="5" s="1"/>
  <c r="L67" i="35"/>
  <c r="H90" i="2" s="1"/>
  <c r="L180" i="35"/>
  <c r="M180" i="35" s="1"/>
  <c r="L134" i="35"/>
  <c r="M134" i="35" s="1"/>
  <c r="Q60" i="5"/>
  <c r="Z60" i="5" s="1"/>
  <c r="H132" i="2"/>
  <c r="L33" i="35"/>
  <c r="H56" i="2" s="1"/>
  <c r="G85" i="2"/>
  <c r="G57" i="2"/>
  <c r="G65" i="2"/>
  <c r="L93" i="35"/>
  <c r="L41" i="35"/>
  <c r="H64" i="2" s="1"/>
  <c r="Q61" i="5"/>
  <c r="Z61" i="5" s="1"/>
  <c r="L68" i="35"/>
  <c r="H91" i="2" s="1"/>
  <c r="L71" i="35"/>
  <c r="H94" i="2" s="1"/>
  <c r="L29" i="35"/>
  <c r="H52" i="2" s="1"/>
  <c r="Q56" i="5"/>
  <c r="Z56" i="5" s="1"/>
  <c r="Q120" i="5"/>
  <c r="Z120" i="5" s="1"/>
  <c r="Q64" i="5"/>
  <c r="Z64" i="5" s="1"/>
  <c r="Q25" i="5"/>
  <c r="Q89" i="5"/>
  <c r="Z89" i="5" s="1"/>
  <c r="G121" i="2"/>
  <c r="Q70" i="5"/>
  <c r="Z70" i="5" s="1"/>
  <c r="Q24" i="5"/>
  <c r="Q88" i="5"/>
  <c r="Z88" i="5" s="1"/>
  <c r="Q52" i="5"/>
  <c r="Z52" i="5" s="1"/>
  <c r="Q116" i="5"/>
  <c r="Z116" i="5" s="1"/>
  <c r="L18" i="35"/>
  <c r="H41" i="2" s="1"/>
  <c r="G67" i="2"/>
  <c r="L163" i="35"/>
  <c r="M163" i="35" s="1"/>
  <c r="L227" i="35"/>
  <c r="M227" i="35" s="1"/>
  <c r="L228" i="35"/>
  <c r="M228" i="35" s="1"/>
  <c r="Q34" i="5"/>
  <c r="Q98" i="5"/>
  <c r="Z98" i="5" s="1"/>
  <c r="Q43" i="5"/>
  <c r="Q107" i="5"/>
  <c r="Z107" i="5" s="1"/>
  <c r="Q80" i="5"/>
  <c r="Z80" i="5" s="1"/>
  <c r="Q108" i="5"/>
  <c r="Z108" i="5" s="1"/>
  <c r="G139" i="2"/>
  <c r="L91" i="35"/>
  <c r="L80" i="35"/>
  <c r="L69" i="35"/>
  <c r="H92" i="2" s="1"/>
  <c r="L200" i="35"/>
  <c r="M200" i="35" s="1"/>
  <c r="G29" i="2"/>
  <c r="Q42" i="5"/>
  <c r="Q106" i="5"/>
  <c r="Z106" i="5" s="1"/>
  <c r="Q51" i="5"/>
  <c r="Q115" i="5"/>
  <c r="Z115" i="5" s="1"/>
  <c r="Q62" i="5"/>
  <c r="Z62" i="5" s="1"/>
  <c r="Q16" i="5"/>
  <c r="Q44" i="5"/>
  <c r="L16" i="35"/>
  <c r="L82" i="35"/>
  <c r="G112" i="2"/>
  <c r="L83" i="35"/>
  <c r="L62" i="35"/>
  <c r="H85" i="2" s="1"/>
  <c r="L97" i="35"/>
  <c r="L100" i="35"/>
  <c r="L25" i="35"/>
  <c r="H48" i="2" s="1"/>
  <c r="G120" i="2"/>
  <c r="L63" i="35"/>
  <c r="H86" i="2" s="1"/>
  <c r="Q53" i="5"/>
  <c r="Z53" i="5" s="1"/>
  <c r="Q117" i="5"/>
  <c r="Z117" i="5" s="1"/>
  <c r="L75" i="35"/>
  <c r="H98" i="2" s="1"/>
  <c r="L36" i="35"/>
  <c r="H59" i="2" s="1"/>
  <c r="G123" i="2"/>
  <c r="L118" i="35"/>
  <c r="L72" i="35"/>
  <c r="H95" i="2" s="1"/>
  <c r="G48" i="2"/>
  <c r="G84" i="2"/>
  <c r="G142" i="2"/>
  <c r="L55" i="35"/>
  <c r="G42" i="2"/>
  <c r="G95" i="2"/>
  <c r="L54" i="35"/>
  <c r="H77" i="2" s="1"/>
  <c r="G77" i="2"/>
  <c r="L19" i="35"/>
  <c r="H42" i="2" s="1"/>
  <c r="L61" i="35"/>
  <c r="H84" i="2" s="1"/>
  <c r="G59" i="2"/>
  <c r="L74" i="35"/>
  <c r="H97" i="2" s="1"/>
  <c r="L119" i="35"/>
  <c r="L89" i="35"/>
  <c r="G78" i="2"/>
  <c r="G111" i="2"/>
  <c r="G64" i="2"/>
  <c r="G128" i="2"/>
  <c r="G94" i="2"/>
  <c r="H110" i="2"/>
  <c r="H137" i="2"/>
  <c r="L90" i="35"/>
  <c r="H108" i="2"/>
  <c r="H128" i="2"/>
  <c r="L35" i="35"/>
  <c r="H58" i="2" s="1"/>
  <c r="L52" i="35"/>
  <c r="H75" i="2" s="1"/>
  <c r="L70" i="35"/>
  <c r="G75" i="2"/>
  <c r="L38" i="35"/>
  <c r="G93" i="2"/>
  <c r="G109" i="2"/>
  <c r="G110" i="2"/>
  <c r="G45" i="2"/>
  <c r="G138" i="2"/>
  <c r="L51" i="35"/>
  <c r="G127" i="2"/>
  <c r="L42" i="35"/>
  <c r="H122" i="2"/>
  <c r="L87" i="35"/>
  <c r="G46" i="2"/>
  <c r="L121" i="35"/>
  <c r="G144" i="2"/>
  <c r="G91" i="2"/>
  <c r="L115" i="35"/>
  <c r="L104" i="35"/>
  <c r="L57" i="35"/>
  <c r="G80" i="2"/>
  <c r="L86" i="35"/>
  <c r="G63" i="2"/>
  <c r="H140" i="2"/>
  <c r="L22" i="35"/>
  <c r="H45" i="2" s="1"/>
  <c r="G129" i="2"/>
  <c r="L20" i="35"/>
  <c r="L84" i="35"/>
  <c r="G68" i="2"/>
  <c r="G126" i="2"/>
  <c r="L58" i="35"/>
  <c r="H81" i="2" s="1"/>
  <c r="H101" i="2"/>
  <c r="L122" i="35"/>
  <c r="L103" i="35"/>
  <c r="G61" i="2"/>
  <c r="H100" i="2"/>
  <c r="H139" i="2"/>
  <c r="H105" i="2"/>
  <c r="H118" i="2"/>
  <c r="G107" i="2"/>
  <c r="L102" i="35"/>
  <c r="L120" i="35"/>
  <c r="G81" i="2"/>
  <c r="G132" i="2"/>
  <c r="G143" i="2"/>
  <c r="L45" i="35"/>
  <c r="H68" i="2" s="1"/>
  <c r="G90" i="2"/>
  <c r="H117" i="2"/>
  <c r="H146" i="2"/>
  <c r="G43" i="2"/>
  <c r="L39" i="35"/>
  <c r="L56" i="35"/>
  <c r="H79" i="2" s="1"/>
  <c r="L73" i="35"/>
  <c r="G62" i="2"/>
  <c r="G125" i="2"/>
  <c r="G145" i="2"/>
  <c r="G79" i="2"/>
  <c r="G96" i="2"/>
  <c r="L109" i="35"/>
  <c r="L117" i="35"/>
  <c r="H120" i="2"/>
  <c r="G87" i="2"/>
  <c r="G99" i="2"/>
  <c r="L110" i="35"/>
  <c r="G51" i="2"/>
  <c r="L64" i="35"/>
  <c r="G98" i="2"/>
  <c r="G140" i="2"/>
  <c r="G70" i="2"/>
  <c r="G134" i="2"/>
  <c r="G69" i="2"/>
  <c r="L111" i="35"/>
  <c r="L53" i="35"/>
  <c r="H76" i="2" s="1"/>
  <c r="L81" i="35"/>
  <c r="L66" i="35"/>
  <c r="G104" i="2"/>
  <c r="G76" i="2"/>
  <c r="G133" i="2"/>
  <c r="L92" i="35"/>
  <c r="L17" i="35"/>
  <c r="U17" i="35" s="1"/>
  <c r="G89" i="2"/>
  <c r="L47" i="35"/>
  <c r="L28" i="35"/>
  <c r="G115" i="2"/>
  <c r="G40" i="2"/>
  <c r="L46" i="35"/>
  <c r="U46" i="35" s="1"/>
  <c r="H126" i="2"/>
  <c r="G54" i="2"/>
  <c r="H113" i="2"/>
  <c r="H143" i="2"/>
  <c r="L37" i="35"/>
  <c r="H60" i="2" s="1"/>
  <c r="G118" i="2"/>
  <c r="H109" i="2"/>
  <c r="J34" i="2"/>
  <c r="K34" i="2" s="1"/>
  <c r="J134" i="2"/>
  <c r="K134" i="2" s="1"/>
  <c r="L134" i="2" s="1"/>
  <c r="J127" i="2"/>
  <c r="O127" i="2" s="1"/>
  <c r="J106" i="2"/>
  <c r="M106" i="2" s="1"/>
  <c r="N106" i="2" s="1"/>
  <c r="J107" i="2"/>
  <c r="K107" i="2" s="1"/>
  <c r="L107" i="2" s="1"/>
  <c r="J139" i="2"/>
  <c r="K139" i="2" s="1"/>
  <c r="L139" i="2" s="1"/>
  <c r="J110" i="2"/>
  <c r="M110" i="2" s="1"/>
  <c r="N110" i="2" s="1"/>
  <c r="J138" i="2"/>
  <c r="M138" i="2" s="1"/>
  <c r="N138" i="2" s="1"/>
  <c r="J126" i="2"/>
  <c r="O126" i="2" s="1"/>
  <c r="J141" i="2"/>
  <c r="M141" i="2" s="1"/>
  <c r="N141" i="2" s="1"/>
  <c r="J112" i="2"/>
  <c r="M112" i="2" s="1"/>
  <c r="N112" i="2" s="1"/>
  <c r="L95" i="35"/>
  <c r="J133" i="2"/>
  <c r="K133" i="2" s="1"/>
  <c r="L133" i="2" s="1"/>
  <c r="G117" i="2"/>
  <c r="J128" i="2"/>
  <c r="K128" i="2" s="1"/>
  <c r="L128" i="2" s="1"/>
  <c r="J33" i="2"/>
  <c r="K33" i="2" s="1"/>
  <c r="J50" i="2"/>
  <c r="K50" i="2" s="1"/>
  <c r="J39" i="2"/>
  <c r="K39" i="2" s="1"/>
  <c r="J103" i="2"/>
  <c r="K103" i="2" s="1"/>
  <c r="L103" i="2" s="1"/>
  <c r="L112" i="35"/>
  <c r="J92" i="2"/>
  <c r="J132" i="2"/>
  <c r="O132" i="2" s="1"/>
  <c r="L123" i="35"/>
  <c r="G53" i="2"/>
  <c r="G82" i="2"/>
  <c r="G137" i="2"/>
  <c r="J121" i="2"/>
  <c r="M121" i="2" s="1"/>
  <c r="N121" i="2" s="1"/>
  <c r="L101" i="35"/>
  <c r="J140" i="2"/>
  <c r="K140" i="2" s="1"/>
  <c r="L140" i="2" s="1"/>
  <c r="L48" i="35"/>
  <c r="J70" i="2"/>
  <c r="K70" i="2" s="1"/>
  <c r="J51" i="2"/>
  <c r="K51" i="2" s="1"/>
  <c r="J83" i="2"/>
  <c r="J115" i="2"/>
  <c r="M115" i="2" s="1"/>
  <c r="N115" i="2" s="1"/>
  <c r="L114" i="35"/>
  <c r="G71" i="2"/>
  <c r="G135" i="2"/>
  <c r="J105" i="2"/>
  <c r="M105" i="2" s="1"/>
  <c r="N105" i="2" s="1"/>
  <c r="L65" i="35"/>
  <c r="J120" i="2"/>
  <c r="K120" i="2" s="1"/>
  <c r="L120" i="2" s="1"/>
  <c r="J145" i="2"/>
  <c r="M145" i="2" s="1"/>
  <c r="N145" i="2" s="1"/>
  <c r="J100" i="2"/>
  <c r="M100" i="2" s="1"/>
  <c r="N100" i="2" s="1"/>
  <c r="G60" i="2"/>
  <c r="G124" i="2"/>
  <c r="J62" i="2"/>
  <c r="O62" i="2" s="1"/>
  <c r="J77" i="2"/>
  <c r="O77" i="2" s="1"/>
  <c r="J47" i="2"/>
  <c r="K47" i="2" s="1"/>
  <c r="J79" i="2"/>
  <c r="K79" i="2" s="1"/>
  <c r="J111" i="2"/>
  <c r="K111" i="2" s="1"/>
  <c r="L111" i="2" s="1"/>
  <c r="J143" i="2"/>
  <c r="M143" i="2" s="1"/>
  <c r="N143" i="2" s="1"/>
  <c r="L94" i="35"/>
  <c r="G88" i="2"/>
  <c r="L30" i="35"/>
  <c r="J113" i="2"/>
  <c r="K113" i="2" s="1"/>
  <c r="L113" i="2" s="1"/>
  <c r="J98" i="2"/>
  <c r="J125" i="2"/>
  <c r="M125" i="2" s="1"/>
  <c r="N125" i="2" s="1"/>
  <c r="J114" i="2"/>
  <c r="K114" i="2" s="1"/>
  <c r="L114" i="2" s="1"/>
  <c r="J129" i="2"/>
  <c r="O129" i="2" s="1"/>
  <c r="G34" i="2"/>
  <c r="Q11" i="5"/>
  <c r="J123" i="2"/>
  <c r="O123" i="2" s="1"/>
  <c r="J60" i="2"/>
  <c r="K60" i="2" s="1"/>
  <c r="J130" i="2"/>
  <c r="O130" i="2" s="1"/>
  <c r="J136" i="2"/>
  <c r="O136" i="2" s="1"/>
  <c r="L59" i="35"/>
  <c r="J57" i="2"/>
  <c r="O57" i="2" s="1"/>
  <c r="J97" i="2"/>
  <c r="O97" i="2" s="1"/>
  <c r="L50" i="35"/>
  <c r="J102" i="2"/>
  <c r="M102" i="2" s="1"/>
  <c r="N102" i="2" s="1"/>
  <c r="J119" i="2"/>
  <c r="K119" i="2" s="1"/>
  <c r="L119" i="2" s="1"/>
  <c r="J142" i="2"/>
  <c r="M142" i="2" s="1"/>
  <c r="N142" i="2" s="1"/>
  <c r="G146" i="2"/>
  <c r="J59" i="2"/>
  <c r="K59" i="2" s="1"/>
  <c r="J109" i="2"/>
  <c r="M109" i="2" s="1"/>
  <c r="N109" i="2" s="1"/>
  <c r="H112" i="2"/>
  <c r="J122" i="2"/>
  <c r="M122" i="2" s="1"/>
  <c r="N122" i="2" s="1"/>
  <c r="L76" i="35"/>
  <c r="H99" i="2" s="1"/>
  <c r="J131" i="2"/>
  <c r="O131" i="2" s="1"/>
  <c r="J85" i="2"/>
  <c r="J101" i="2"/>
  <c r="O101" i="2" s="1"/>
  <c r="L31" i="35"/>
  <c r="J116" i="2"/>
  <c r="M116" i="2" s="1"/>
  <c r="N116" i="2" s="1"/>
  <c r="J104" i="2"/>
  <c r="M104" i="2" s="1"/>
  <c r="N104" i="2" s="1"/>
  <c r="J144" i="2"/>
  <c r="O144" i="2" s="1"/>
  <c r="J108" i="2"/>
  <c r="M108" i="2" s="1"/>
  <c r="N108" i="2" s="1"/>
  <c r="G73" i="2"/>
  <c r="K69" i="2"/>
  <c r="K40" i="2"/>
  <c r="H138" i="2"/>
  <c r="H142" i="2"/>
  <c r="J43" i="2"/>
  <c r="K43" i="2" s="1"/>
  <c r="H135" i="2"/>
  <c r="J36" i="2"/>
  <c r="K36" i="2" s="1"/>
  <c r="K46" i="2"/>
  <c r="H124" i="2"/>
  <c r="K74" i="2"/>
  <c r="J48" i="2"/>
  <c r="K48" i="2" s="1"/>
  <c r="H141" i="2"/>
  <c r="O74" i="2"/>
  <c r="H131" i="2"/>
  <c r="H123" i="2"/>
  <c r="H134" i="2"/>
  <c r="H144" i="2"/>
  <c r="H116" i="2"/>
  <c r="H130" i="2"/>
  <c r="H104" i="2"/>
  <c r="H127" i="2"/>
  <c r="J90" i="2"/>
  <c r="J54" i="2"/>
  <c r="K54" i="2" s="1"/>
  <c r="J87" i="2"/>
  <c r="J56" i="2"/>
  <c r="J81" i="2"/>
  <c r="J35" i="2"/>
  <c r="K35" i="2" s="1"/>
  <c r="J38" i="2"/>
  <c r="K38" i="2" s="1"/>
  <c r="J76" i="2"/>
  <c r="J28" i="2"/>
  <c r="K28" i="2" s="1"/>
  <c r="J52" i="2"/>
  <c r="K52" i="2" s="1"/>
  <c r="J29" i="2"/>
  <c r="K29" i="2" s="1"/>
  <c r="J93" i="2"/>
  <c r="J31" i="2"/>
  <c r="K31" i="2" s="1"/>
  <c r="J95" i="2"/>
  <c r="J64" i="2"/>
  <c r="J89" i="2"/>
  <c r="J42" i="2"/>
  <c r="K42" i="2" s="1"/>
  <c r="J67" i="2"/>
  <c r="J37" i="2"/>
  <c r="K37" i="2" s="1"/>
  <c r="J72" i="2"/>
  <c r="H129" i="2"/>
  <c r="J44" i="2"/>
  <c r="K44" i="2" s="1"/>
  <c r="J75" i="2"/>
  <c r="J45" i="2"/>
  <c r="K45" i="2" s="1"/>
  <c r="J78" i="2"/>
  <c r="J80" i="2"/>
  <c r="J41" i="2"/>
  <c r="K41" i="2" s="1"/>
  <c r="H133" i="2"/>
  <c r="H125" i="2"/>
  <c r="J58" i="2"/>
  <c r="J86" i="2"/>
  <c r="J55" i="2"/>
  <c r="K55" i="2" s="1"/>
  <c r="J88" i="2"/>
  <c r="J49" i="2"/>
  <c r="K49" i="2" s="1"/>
  <c r="J65" i="2"/>
  <c r="H121" i="2"/>
  <c r="O69" i="2"/>
  <c r="J68" i="2"/>
  <c r="J84" i="2"/>
  <c r="J66" i="2"/>
  <c r="J27" i="2"/>
  <c r="J91" i="2"/>
  <c r="J61" i="2"/>
  <c r="J30" i="2"/>
  <c r="K30" i="2" s="1"/>
  <c r="J94" i="2"/>
  <c r="J63" i="2"/>
  <c r="J32" i="2"/>
  <c r="K32" i="2" s="1"/>
  <c r="J96" i="2"/>
  <c r="H27" i="2"/>
  <c r="M8" i="35" l="1"/>
  <c r="V8" i="35" s="1"/>
  <c r="U4" i="35"/>
  <c r="H32" i="2"/>
  <c r="H57" i="2"/>
  <c r="M34" i="35"/>
  <c r="H30" i="2"/>
  <c r="L30" i="2" s="1"/>
  <c r="M98" i="2"/>
  <c r="N98" i="2" s="1"/>
  <c r="H35" i="2"/>
  <c r="L35" i="2" s="1"/>
  <c r="H47" i="2"/>
  <c r="M47" i="2" s="1"/>
  <c r="N47" i="2" s="1"/>
  <c r="I36" i="2"/>
  <c r="M6" i="35"/>
  <c r="V6" i="35" s="1"/>
  <c r="I27" i="2"/>
  <c r="H36" i="2"/>
  <c r="M36" i="2" s="1"/>
  <c r="N36" i="2" s="1"/>
  <c r="R13" i="5"/>
  <c r="I28" i="2"/>
  <c r="R4" i="5"/>
  <c r="H39" i="2"/>
  <c r="L39" i="2" s="1"/>
  <c r="M14" i="35"/>
  <c r="V14" i="35" s="1"/>
  <c r="M9" i="35"/>
  <c r="U13" i="35"/>
  <c r="U7" i="35"/>
  <c r="R7" i="5"/>
  <c r="I30" i="2"/>
  <c r="M42" i="35"/>
  <c r="I65" i="2" s="1"/>
  <c r="U42" i="35"/>
  <c r="M89" i="35"/>
  <c r="U89" i="35"/>
  <c r="M47" i="35"/>
  <c r="I70" i="2" s="1"/>
  <c r="U47" i="35"/>
  <c r="M119" i="35"/>
  <c r="U119" i="35"/>
  <c r="M58" i="35"/>
  <c r="I81" i="2" s="1"/>
  <c r="U58" i="35"/>
  <c r="M62" i="35"/>
  <c r="U62" i="35"/>
  <c r="M80" i="35"/>
  <c r="V80" i="35" s="1"/>
  <c r="U80" i="35"/>
  <c r="M96" i="35"/>
  <c r="U96" i="35"/>
  <c r="M113" i="35"/>
  <c r="U113" i="35"/>
  <c r="M15" i="35"/>
  <c r="U15" i="35"/>
  <c r="M122" i="35"/>
  <c r="U122" i="35"/>
  <c r="M25" i="35"/>
  <c r="U25" i="35"/>
  <c r="M100" i="35"/>
  <c r="U100" i="35"/>
  <c r="M64" i="35"/>
  <c r="R64" i="5" s="1"/>
  <c r="AA64" i="5" s="1"/>
  <c r="U64" i="35"/>
  <c r="M45" i="35"/>
  <c r="I68" i="2" s="1"/>
  <c r="U45" i="35"/>
  <c r="M52" i="35"/>
  <c r="U52" i="35"/>
  <c r="M30" i="35"/>
  <c r="V30" i="35" s="1"/>
  <c r="U30" i="35"/>
  <c r="M65" i="35"/>
  <c r="V65" i="35" s="1"/>
  <c r="U65" i="35"/>
  <c r="M48" i="35"/>
  <c r="R48" i="5" s="1"/>
  <c r="U48" i="35"/>
  <c r="M92" i="35"/>
  <c r="U92" i="35"/>
  <c r="M117" i="35"/>
  <c r="U117" i="35"/>
  <c r="M73" i="35"/>
  <c r="I96" i="2" s="1"/>
  <c r="U73" i="35"/>
  <c r="M121" i="35"/>
  <c r="U121" i="35"/>
  <c r="M35" i="35"/>
  <c r="R35" i="5" s="1"/>
  <c r="U35" i="35"/>
  <c r="M61" i="35"/>
  <c r="I84" i="2" s="1"/>
  <c r="U61" i="35"/>
  <c r="M83" i="35"/>
  <c r="U83" i="35"/>
  <c r="M91" i="35"/>
  <c r="U91" i="35"/>
  <c r="M41" i="35"/>
  <c r="U41" i="35"/>
  <c r="M85" i="35"/>
  <c r="U85" i="35"/>
  <c r="M32" i="35"/>
  <c r="U32" i="35"/>
  <c r="U34" i="35"/>
  <c r="M108" i="35"/>
  <c r="V108" i="35" s="1"/>
  <c r="U108" i="35"/>
  <c r="M107" i="35"/>
  <c r="V107" i="35" s="1"/>
  <c r="U107" i="35"/>
  <c r="M60" i="35"/>
  <c r="U60" i="35"/>
  <c r="M78" i="35"/>
  <c r="V78" i="35" s="1"/>
  <c r="U78" i="35"/>
  <c r="M112" i="35"/>
  <c r="V112" i="35" s="1"/>
  <c r="U112" i="35"/>
  <c r="M28" i="35"/>
  <c r="I51" i="2" s="1"/>
  <c r="U28" i="35"/>
  <c r="M38" i="35"/>
  <c r="I61" i="2" s="1"/>
  <c r="U38" i="35"/>
  <c r="M50" i="35"/>
  <c r="R50" i="5" s="1"/>
  <c r="U50" i="35"/>
  <c r="M22" i="35"/>
  <c r="U22" i="35"/>
  <c r="M111" i="35"/>
  <c r="U111" i="35"/>
  <c r="M31" i="35"/>
  <c r="V31" i="35" s="1"/>
  <c r="U31" i="35"/>
  <c r="M114" i="35"/>
  <c r="V114" i="35" s="1"/>
  <c r="U114" i="35"/>
  <c r="M123" i="35"/>
  <c r="V123" i="35" s="1"/>
  <c r="U123" i="35"/>
  <c r="M110" i="35"/>
  <c r="U110" i="35"/>
  <c r="M56" i="35"/>
  <c r="U56" i="35"/>
  <c r="M86" i="35"/>
  <c r="U86" i="35"/>
  <c r="M19" i="35"/>
  <c r="U19" i="35"/>
  <c r="M93" i="35"/>
  <c r="U93" i="35"/>
  <c r="M10" i="35"/>
  <c r="U10" i="35"/>
  <c r="M115" i="35"/>
  <c r="U115" i="35"/>
  <c r="M94" i="35"/>
  <c r="V94" i="35" s="1"/>
  <c r="U94" i="35"/>
  <c r="M101" i="35"/>
  <c r="V101" i="35" s="1"/>
  <c r="U101" i="35"/>
  <c r="M37" i="35"/>
  <c r="U37" i="35"/>
  <c r="M109" i="35"/>
  <c r="U109" i="35"/>
  <c r="M39" i="35"/>
  <c r="I62" i="2" s="1"/>
  <c r="U39" i="35"/>
  <c r="M84" i="35"/>
  <c r="U84" i="35"/>
  <c r="M87" i="35"/>
  <c r="U87" i="35"/>
  <c r="M72" i="35"/>
  <c r="U72" i="35"/>
  <c r="M63" i="35"/>
  <c r="U63" i="35"/>
  <c r="M82" i="35"/>
  <c r="U82" i="35"/>
  <c r="M67" i="35"/>
  <c r="I90" i="2" s="1"/>
  <c r="U67" i="35"/>
  <c r="M23" i="35"/>
  <c r="U23" i="35"/>
  <c r="M11" i="35"/>
  <c r="U11" i="35"/>
  <c r="M44" i="35"/>
  <c r="U44" i="35"/>
  <c r="M43" i="35"/>
  <c r="U43" i="35"/>
  <c r="M81" i="35"/>
  <c r="U81" i="35"/>
  <c r="M36" i="35"/>
  <c r="U36" i="35"/>
  <c r="M59" i="35"/>
  <c r="R59" i="5" s="1"/>
  <c r="AA59" i="5" s="1"/>
  <c r="U59" i="35"/>
  <c r="M95" i="35"/>
  <c r="V95" i="35" s="1"/>
  <c r="U95" i="35"/>
  <c r="M120" i="35"/>
  <c r="U120" i="35"/>
  <c r="M103" i="35"/>
  <c r="U103" i="35"/>
  <c r="M20" i="35"/>
  <c r="R20" i="5" s="1"/>
  <c r="U20" i="35"/>
  <c r="M57" i="35"/>
  <c r="R57" i="5" s="1"/>
  <c r="AA57" i="5" s="1"/>
  <c r="U57" i="35"/>
  <c r="M90" i="35"/>
  <c r="U90" i="35"/>
  <c r="M54" i="35"/>
  <c r="U54" i="35"/>
  <c r="M118" i="35"/>
  <c r="U118" i="35"/>
  <c r="M16" i="35"/>
  <c r="U16" i="35"/>
  <c r="M99" i="35"/>
  <c r="U99" i="35"/>
  <c r="M49" i="35"/>
  <c r="U49" i="35"/>
  <c r="M29" i="35"/>
  <c r="U29" i="35"/>
  <c r="M21" i="35"/>
  <c r="U21" i="35"/>
  <c r="M77" i="35"/>
  <c r="U77" i="35"/>
  <c r="M79" i="35"/>
  <c r="U79" i="35"/>
  <c r="M105" i="35"/>
  <c r="U105" i="35"/>
  <c r="M88" i="35"/>
  <c r="U88" i="35"/>
  <c r="M116" i="35"/>
  <c r="U116" i="35"/>
  <c r="M24" i="35"/>
  <c r="U24" i="35"/>
  <c r="M66" i="35"/>
  <c r="R66" i="5" s="1"/>
  <c r="AA66" i="5" s="1"/>
  <c r="U66" i="35"/>
  <c r="M102" i="35"/>
  <c r="U102" i="35"/>
  <c r="M104" i="35"/>
  <c r="U104" i="35"/>
  <c r="M71" i="35"/>
  <c r="U71" i="35"/>
  <c r="M33" i="35"/>
  <c r="U33" i="35"/>
  <c r="M40" i="35"/>
  <c r="U40" i="35"/>
  <c r="M27" i="35"/>
  <c r="U27" i="35"/>
  <c r="M12" i="35"/>
  <c r="V12" i="35" s="1"/>
  <c r="U12" i="35"/>
  <c r="M76" i="35"/>
  <c r="U76" i="35"/>
  <c r="M53" i="35"/>
  <c r="I76" i="2" s="1"/>
  <c r="U53" i="35"/>
  <c r="M51" i="35"/>
  <c r="I74" i="2" s="1"/>
  <c r="U51" i="35"/>
  <c r="M70" i="35"/>
  <c r="R70" i="5" s="1"/>
  <c r="AA70" i="5" s="1"/>
  <c r="U70" i="35"/>
  <c r="M74" i="35"/>
  <c r="I97" i="2" s="1"/>
  <c r="U74" i="35"/>
  <c r="M55" i="35"/>
  <c r="I78" i="2" s="1"/>
  <c r="U55" i="35"/>
  <c r="M75" i="35"/>
  <c r="I98" i="2" s="1"/>
  <c r="U75" i="35"/>
  <c r="M97" i="35"/>
  <c r="U97" i="35"/>
  <c r="M69" i="35"/>
  <c r="R69" i="5" s="1"/>
  <c r="AA69" i="5" s="1"/>
  <c r="U69" i="35"/>
  <c r="M18" i="35"/>
  <c r="U18" i="35"/>
  <c r="M68" i="35"/>
  <c r="I91" i="2" s="1"/>
  <c r="U68" i="35"/>
  <c r="M26" i="35"/>
  <c r="U26" i="35"/>
  <c r="M106" i="35"/>
  <c r="U106" i="35"/>
  <c r="M98" i="35"/>
  <c r="U98" i="35"/>
  <c r="L50" i="2"/>
  <c r="H29" i="2"/>
  <c r="L29" i="2" s="1"/>
  <c r="H28" i="2"/>
  <c r="M28" i="2" s="1"/>
  <c r="N28" i="2" s="1"/>
  <c r="M133" i="2"/>
  <c r="N133" i="2" s="1"/>
  <c r="H37" i="2"/>
  <c r="L37" i="2" s="1"/>
  <c r="H31" i="2"/>
  <c r="L31" i="2" s="1"/>
  <c r="R8" i="5"/>
  <c r="K138" i="2"/>
  <c r="L138" i="2" s="1"/>
  <c r="O138" i="2"/>
  <c r="K98" i="2"/>
  <c r="L98" i="2" s="1"/>
  <c r="R5" i="5"/>
  <c r="M34" i="2"/>
  <c r="N34" i="2" s="1"/>
  <c r="H74" i="2"/>
  <c r="L74" i="2" s="1"/>
  <c r="K141" i="2"/>
  <c r="L141" i="2" s="1"/>
  <c r="M139" i="2"/>
  <c r="N139" i="2" s="1"/>
  <c r="M50" i="2"/>
  <c r="N50" i="2" s="1"/>
  <c r="O139" i="2"/>
  <c r="H93" i="2"/>
  <c r="M93" i="2" s="1"/>
  <c r="N93" i="2" s="1"/>
  <c r="H78" i="2"/>
  <c r="M78" i="2" s="1"/>
  <c r="N78" i="2" s="1"/>
  <c r="M119" i="2"/>
  <c r="N119" i="2" s="1"/>
  <c r="H65" i="2"/>
  <c r="M65" i="2" s="1"/>
  <c r="N65" i="2" s="1"/>
  <c r="H61" i="2"/>
  <c r="M61" i="2" s="1"/>
  <c r="N61" i="2" s="1"/>
  <c r="M130" i="2"/>
  <c r="N130" i="2" s="1"/>
  <c r="H43" i="2"/>
  <c r="M43" i="2" s="1"/>
  <c r="N43" i="2" s="1"/>
  <c r="M144" i="2"/>
  <c r="N144" i="2" s="1"/>
  <c r="K101" i="2"/>
  <c r="L101" i="2" s="1"/>
  <c r="H80" i="2"/>
  <c r="M80" i="2" s="1"/>
  <c r="N80" i="2" s="1"/>
  <c r="M101" i="2"/>
  <c r="N101" i="2" s="1"/>
  <c r="K129" i="2"/>
  <c r="L129" i="2" s="1"/>
  <c r="M83" i="2"/>
  <c r="N83" i="2" s="1"/>
  <c r="K144" i="2"/>
  <c r="L144" i="2" s="1"/>
  <c r="M120" i="2"/>
  <c r="N120" i="2" s="1"/>
  <c r="K108" i="2"/>
  <c r="L108" i="2" s="1"/>
  <c r="H53" i="2"/>
  <c r="L46" i="2"/>
  <c r="H62" i="2"/>
  <c r="M62" i="2" s="1"/>
  <c r="N62" i="2" s="1"/>
  <c r="O142" i="2"/>
  <c r="H71" i="2"/>
  <c r="H96" i="2"/>
  <c r="M96" i="2" s="1"/>
  <c r="N96" i="2" s="1"/>
  <c r="O59" i="2"/>
  <c r="O145" i="2"/>
  <c r="M136" i="2"/>
  <c r="N136" i="2" s="1"/>
  <c r="O79" i="2"/>
  <c r="H73" i="2"/>
  <c r="K136" i="2"/>
  <c r="L136" i="2" s="1"/>
  <c r="H54" i="2"/>
  <c r="L54" i="2" s="1"/>
  <c r="K127" i="2"/>
  <c r="L127" i="2" s="1"/>
  <c r="M114" i="2"/>
  <c r="N114" i="2" s="1"/>
  <c r="O60" i="2"/>
  <c r="K122" i="2"/>
  <c r="L122" i="2" s="1"/>
  <c r="L45" i="2"/>
  <c r="H87" i="2"/>
  <c r="M87" i="2" s="1"/>
  <c r="N87" i="2" s="1"/>
  <c r="M79" i="2"/>
  <c r="N79" i="2" s="1"/>
  <c r="H89" i="2"/>
  <c r="M89" i="2" s="1"/>
  <c r="N89" i="2" s="1"/>
  <c r="O143" i="2"/>
  <c r="O98" i="2"/>
  <c r="M92" i="2"/>
  <c r="N92" i="2" s="1"/>
  <c r="M77" i="2"/>
  <c r="N77" i="2" s="1"/>
  <c r="L41" i="2"/>
  <c r="K142" i="2"/>
  <c r="L142" i="2" s="1"/>
  <c r="K130" i="2"/>
  <c r="L130" i="2" s="1"/>
  <c r="H51" i="2"/>
  <c r="L51" i="2" s="1"/>
  <c r="K102" i="2"/>
  <c r="L102" i="2" s="1"/>
  <c r="K62" i="2"/>
  <c r="K112" i="2"/>
  <c r="L112" i="2" s="1"/>
  <c r="M52" i="2"/>
  <c r="N52" i="2" s="1"/>
  <c r="K100" i="2"/>
  <c r="L100" i="2" s="1"/>
  <c r="O102" i="2"/>
  <c r="M111" i="2"/>
  <c r="N111" i="2" s="1"/>
  <c r="O83" i="2"/>
  <c r="O100" i="2"/>
  <c r="K106" i="2"/>
  <c r="L106" i="2" s="1"/>
  <c r="H70" i="2"/>
  <c r="M70" i="2" s="1"/>
  <c r="N70" i="2" s="1"/>
  <c r="K83" i="2"/>
  <c r="L83" i="2" s="1"/>
  <c r="M140" i="2"/>
  <c r="N140" i="2" s="1"/>
  <c r="O133" i="2"/>
  <c r="K131" i="2"/>
  <c r="L131" i="2" s="1"/>
  <c r="K77" i="2"/>
  <c r="L77" i="2" s="1"/>
  <c r="K143" i="2"/>
  <c r="L143" i="2" s="1"/>
  <c r="O92" i="2"/>
  <c r="M67" i="2"/>
  <c r="N67" i="2" s="1"/>
  <c r="M131" i="2"/>
  <c r="N131" i="2" s="1"/>
  <c r="K121" i="2"/>
  <c r="L121" i="2" s="1"/>
  <c r="K115" i="2"/>
  <c r="L115" i="2" s="1"/>
  <c r="M84" i="2"/>
  <c r="N84" i="2" s="1"/>
  <c r="M57" i="2"/>
  <c r="N57" i="2" s="1"/>
  <c r="K116" i="2"/>
  <c r="L116" i="2" s="1"/>
  <c r="K109" i="2"/>
  <c r="L109" i="2" s="1"/>
  <c r="O141" i="2"/>
  <c r="M33" i="2"/>
  <c r="N33" i="2" s="1"/>
  <c r="L60" i="2"/>
  <c r="K57" i="2"/>
  <c r="K92" i="2"/>
  <c r="L92" i="2" s="1"/>
  <c r="L33" i="2"/>
  <c r="M60" i="2"/>
  <c r="N60" i="2" s="1"/>
  <c r="H82" i="2"/>
  <c r="M129" i="2"/>
  <c r="N129" i="2" s="1"/>
  <c r="M113" i="2"/>
  <c r="N113" i="2" s="1"/>
  <c r="M128" i="2"/>
  <c r="N128" i="2" s="1"/>
  <c r="O103" i="2"/>
  <c r="O140" i="2"/>
  <c r="H88" i="2"/>
  <c r="M88" i="2" s="1"/>
  <c r="N88" i="2" s="1"/>
  <c r="M63" i="2"/>
  <c r="N63" i="2" s="1"/>
  <c r="K126" i="2"/>
  <c r="L126" i="2" s="1"/>
  <c r="L79" i="2"/>
  <c r="M134" i="2"/>
  <c r="N134" i="2" s="1"/>
  <c r="M126" i="2"/>
  <c r="N126" i="2" s="1"/>
  <c r="O104" i="2"/>
  <c r="M17" i="35"/>
  <c r="V17" i="35" s="1"/>
  <c r="H40" i="2"/>
  <c r="O134" i="2"/>
  <c r="K104" i="2"/>
  <c r="L104" i="2" s="1"/>
  <c r="M107" i="2"/>
  <c r="N107" i="2" s="1"/>
  <c r="O128" i="2"/>
  <c r="M103" i="2"/>
  <c r="N103" i="2" s="1"/>
  <c r="M46" i="35"/>
  <c r="V46" i="35" s="1"/>
  <c r="H69" i="2"/>
  <c r="O125" i="2"/>
  <c r="M123" i="2"/>
  <c r="N123" i="2" s="1"/>
  <c r="K125" i="2"/>
  <c r="L125" i="2" s="1"/>
  <c r="K105" i="2"/>
  <c r="L105" i="2" s="1"/>
  <c r="L59" i="2"/>
  <c r="K123" i="2"/>
  <c r="L123" i="2" s="1"/>
  <c r="M127" i="2"/>
  <c r="N127" i="2" s="1"/>
  <c r="K110" i="2"/>
  <c r="L110" i="2" s="1"/>
  <c r="M85" i="2"/>
  <c r="N85" i="2" s="1"/>
  <c r="K145" i="2"/>
  <c r="L145" i="2" s="1"/>
  <c r="L34" i="2"/>
  <c r="J117" i="2"/>
  <c r="L44" i="2"/>
  <c r="K97" i="2"/>
  <c r="L97" i="2" s="1"/>
  <c r="O70" i="2"/>
  <c r="M132" i="2"/>
  <c r="N132" i="2" s="1"/>
  <c r="J99" i="2"/>
  <c r="J71" i="2"/>
  <c r="J135" i="2"/>
  <c r="J118" i="2"/>
  <c r="M97" i="2"/>
  <c r="N97" i="2" s="1"/>
  <c r="K132" i="2"/>
  <c r="L132" i="2" s="1"/>
  <c r="K85" i="2"/>
  <c r="L85" i="2" s="1"/>
  <c r="L48" i="2"/>
  <c r="J82" i="2"/>
  <c r="O85" i="2"/>
  <c r="J73" i="2"/>
  <c r="J53" i="2"/>
  <c r="J137" i="2"/>
  <c r="J124" i="2"/>
  <c r="J146" i="2"/>
  <c r="M95" i="2"/>
  <c r="N95" i="2" s="1"/>
  <c r="M44" i="2"/>
  <c r="N44" i="2" s="1"/>
  <c r="L32" i="2"/>
  <c r="M32" i="2"/>
  <c r="N32" i="2" s="1"/>
  <c r="M55" i="2"/>
  <c r="N55" i="2" s="1"/>
  <c r="M48" i="2"/>
  <c r="N48" i="2" s="1"/>
  <c r="O86" i="2"/>
  <c r="K86" i="2"/>
  <c r="L86" i="2" s="1"/>
  <c r="K78" i="2"/>
  <c r="O78" i="2"/>
  <c r="M86" i="2"/>
  <c r="N86" i="2" s="1"/>
  <c r="O89" i="2"/>
  <c r="K89" i="2"/>
  <c r="O84" i="2"/>
  <c r="K84" i="2"/>
  <c r="L84" i="2" s="1"/>
  <c r="K75" i="2"/>
  <c r="L75" i="2" s="1"/>
  <c r="O75" i="2"/>
  <c r="O67" i="2"/>
  <c r="K67" i="2"/>
  <c r="L67" i="2" s="1"/>
  <c r="O64" i="2"/>
  <c r="K64" i="2"/>
  <c r="L64" i="2" s="1"/>
  <c r="O56" i="2"/>
  <c r="K56" i="2"/>
  <c r="L56" i="2" s="1"/>
  <c r="O66" i="2"/>
  <c r="K66" i="2"/>
  <c r="L66" i="2" s="1"/>
  <c r="K63" i="2"/>
  <c r="L63" i="2" s="1"/>
  <c r="O63" i="2"/>
  <c r="O68" i="2"/>
  <c r="K68" i="2"/>
  <c r="L68" i="2" s="1"/>
  <c r="O95" i="2"/>
  <c r="K95" i="2"/>
  <c r="L95" i="2" s="1"/>
  <c r="K90" i="2"/>
  <c r="L90" i="2" s="1"/>
  <c r="M90" i="2"/>
  <c r="N90" i="2" s="1"/>
  <c r="O90" i="2"/>
  <c r="K27" i="2"/>
  <c r="L27" i="2" s="1"/>
  <c r="O27" i="2"/>
  <c r="O58" i="2"/>
  <c r="K58" i="2"/>
  <c r="L58" i="2" s="1"/>
  <c r="K94" i="2"/>
  <c r="L94" i="2" s="1"/>
  <c r="O94" i="2"/>
  <c r="M94" i="2"/>
  <c r="N94" i="2" s="1"/>
  <c r="O65" i="2"/>
  <c r="K65" i="2"/>
  <c r="K76" i="2"/>
  <c r="L76" i="2" s="1"/>
  <c r="O76" i="2"/>
  <c r="M66" i="2"/>
  <c r="N66" i="2" s="1"/>
  <c r="M58" i="2"/>
  <c r="N58" i="2" s="1"/>
  <c r="O93" i="2"/>
  <c r="K93" i="2"/>
  <c r="K72" i="2"/>
  <c r="L72" i="2" s="1"/>
  <c r="O72" i="2"/>
  <c r="O96" i="2"/>
  <c r="K96" i="2"/>
  <c r="M27" i="2"/>
  <c r="N27" i="2" s="1"/>
  <c r="M45" i="2"/>
  <c r="N45" i="2" s="1"/>
  <c r="O61" i="2"/>
  <c r="K61" i="2"/>
  <c r="K88" i="2"/>
  <c r="O88" i="2"/>
  <c r="O87" i="2"/>
  <c r="K87" i="2"/>
  <c r="O91" i="2"/>
  <c r="M91" i="2"/>
  <c r="N91" i="2" s="1"/>
  <c r="K91" i="2"/>
  <c r="L91" i="2" s="1"/>
  <c r="K80" i="2"/>
  <c r="O80" i="2"/>
  <c r="K81" i="2"/>
  <c r="L81" i="2" s="1"/>
  <c r="O81" i="2"/>
  <c r="M59" i="2"/>
  <c r="N59" i="2" s="1"/>
  <c r="M64" i="2"/>
  <c r="N64" i="2" s="1"/>
  <c r="M72" i="2"/>
  <c r="N72" i="2" s="1"/>
  <c r="M81" i="2"/>
  <c r="N81" i="2" s="1"/>
  <c r="M76" i="2"/>
  <c r="N76" i="2" s="1"/>
  <c r="L55" i="2"/>
  <c r="L52" i="2"/>
  <c r="M68" i="2"/>
  <c r="N68" i="2" s="1"/>
  <c r="M41" i="2"/>
  <c r="N41" i="2" s="1"/>
  <c r="M56" i="2"/>
  <c r="N56" i="2" s="1"/>
  <c r="M75" i="2"/>
  <c r="N75" i="2" s="1"/>
  <c r="M38" i="2"/>
  <c r="N38" i="2" s="1"/>
  <c r="L38" i="2"/>
  <c r="L49" i="2"/>
  <c r="M49" i="2"/>
  <c r="N49" i="2" s="1"/>
  <c r="L42" i="2"/>
  <c r="M42" i="2"/>
  <c r="N42" i="2" s="1"/>
  <c r="L57" i="2" l="1"/>
  <c r="I31" i="2"/>
  <c r="M30" i="2"/>
  <c r="N30" i="2" s="1"/>
  <c r="M35" i="2"/>
  <c r="N35" i="2" s="1"/>
  <c r="V76" i="35"/>
  <c r="I99" i="2"/>
  <c r="L47" i="2"/>
  <c r="R95" i="5"/>
  <c r="AA95" i="5" s="1"/>
  <c r="R6" i="5"/>
  <c r="I29" i="2"/>
  <c r="L36" i="2"/>
  <c r="L93" i="2"/>
  <c r="R112" i="5"/>
  <c r="AA112" i="5" s="1"/>
  <c r="R101" i="5"/>
  <c r="AA101" i="5" s="1"/>
  <c r="R94" i="5"/>
  <c r="AA94" i="5" s="1"/>
  <c r="M39" i="2"/>
  <c r="N39" i="2" s="1"/>
  <c r="I53" i="2"/>
  <c r="R30" i="5"/>
  <c r="R76" i="5"/>
  <c r="AA76" i="5" s="1"/>
  <c r="R123" i="5"/>
  <c r="AA123" i="5" s="1"/>
  <c r="R31" i="5"/>
  <c r="I54" i="2"/>
  <c r="R65" i="5"/>
  <c r="AA65" i="5" s="1"/>
  <c r="L65" i="2"/>
  <c r="I88" i="2"/>
  <c r="R14" i="5"/>
  <c r="I37" i="2"/>
  <c r="V9" i="35"/>
  <c r="I32" i="2"/>
  <c r="R9" i="5"/>
  <c r="L61" i="2"/>
  <c r="L43" i="2"/>
  <c r="L96" i="2"/>
  <c r="I35" i="2"/>
  <c r="M74" i="2"/>
  <c r="N74" i="2" s="1"/>
  <c r="R114" i="5"/>
  <c r="AA114" i="5" s="1"/>
  <c r="R78" i="5"/>
  <c r="AA78" i="5" s="1"/>
  <c r="V75" i="35"/>
  <c r="R75" i="5"/>
  <c r="AA75" i="5" s="1"/>
  <c r="V27" i="35"/>
  <c r="R27" i="5"/>
  <c r="I50" i="2"/>
  <c r="V116" i="35"/>
  <c r="R116" i="5"/>
  <c r="AA116" i="5" s="1"/>
  <c r="V77" i="35"/>
  <c r="R77" i="5"/>
  <c r="AA77" i="5" s="1"/>
  <c r="V99" i="35"/>
  <c r="R99" i="5"/>
  <c r="AA99" i="5" s="1"/>
  <c r="V23" i="35"/>
  <c r="R23" i="5"/>
  <c r="I46" i="2"/>
  <c r="V72" i="35"/>
  <c r="I95" i="2"/>
  <c r="R72" i="5"/>
  <c r="AA72" i="5" s="1"/>
  <c r="V115" i="35"/>
  <c r="R115" i="5"/>
  <c r="AA115" i="5" s="1"/>
  <c r="V86" i="35"/>
  <c r="R86" i="5"/>
  <c r="AA86" i="5" s="1"/>
  <c r="V34" i="35"/>
  <c r="R34" i="5"/>
  <c r="I57" i="2"/>
  <c r="V91" i="35"/>
  <c r="R91" i="5"/>
  <c r="AA91" i="5" s="1"/>
  <c r="V121" i="35"/>
  <c r="R121" i="5"/>
  <c r="AA121" i="5" s="1"/>
  <c r="R80" i="5"/>
  <c r="AA80" i="5" s="1"/>
  <c r="V98" i="35"/>
  <c r="R98" i="5"/>
  <c r="AA98" i="5" s="1"/>
  <c r="V18" i="35"/>
  <c r="I41" i="2"/>
  <c r="R18" i="5"/>
  <c r="V40" i="35"/>
  <c r="R40" i="5"/>
  <c r="I63" i="2"/>
  <c r="V88" i="35"/>
  <c r="R88" i="5"/>
  <c r="AA88" i="5" s="1"/>
  <c r="V21" i="35"/>
  <c r="I44" i="2"/>
  <c r="R21" i="5"/>
  <c r="V16" i="35"/>
  <c r="R16" i="5"/>
  <c r="I39" i="2"/>
  <c r="V43" i="35"/>
  <c r="I66" i="2"/>
  <c r="V87" i="35"/>
  <c r="R87" i="5"/>
  <c r="AA87" i="5" s="1"/>
  <c r="V37" i="35"/>
  <c r="I60" i="2"/>
  <c r="R37" i="5"/>
  <c r="V10" i="35"/>
  <c r="I33" i="2"/>
  <c r="R10" i="5"/>
  <c r="V56" i="35"/>
  <c r="R56" i="5"/>
  <c r="AA56" i="5" s="1"/>
  <c r="I79" i="2"/>
  <c r="V60" i="35"/>
  <c r="I83" i="2"/>
  <c r="V32" i="35"/>
  <c r="I55" i="2"/>
  <c r="V83" i="35"/>
  <c r="R83" i="5"/>
  <c r="AA83" i="5" s="1"/>
  <c r="V15" i="35"/>
  <c r="I38" i="2"/>
  <c r="R15" i="5"/>
  <c r="V62" i="35"/>
  <c r="R62" i="5"/>
  <c r="AA62" i="5" s="1"/>
  <c r="I85" i="2"/>
  <c r="V89" i="35"/>
  <c r="R89" i="5"/>
  <c r="AA89" i="5" s="1"/>
  <c r="R43" i="5"/>
  <c r="R107" i="5"/>
  <c r="AA107" i="5" s="1"/>
  <c r="V106" i="35"/>
  <c r="R106" i="5"/>
  <c r="AA106" i="5" s="1"/>
  <c r="V69" i="35"/>
  <c r="I92" i="2"/>
  <c r="V33" i="35"/>
  <c r="I56" i="2"/>
  <c r="R33" i="5"/>
  <c r="V105" i="35"/>
  <c r="R105" i="5"/>
  <c r="AA105" i="5" s="1"/>
  <c r="V29" i="35"/>
  <c r="I52" i="2"/>
  <c r="R29" i="5"/>
  <c r="V118" i="35"/>
  <c r="R118" i="5"/>
  <c r="AA118" i="5" s="1"/>
  <c r="V44" i="35"/>
  <c r="I67" i="2"/>
  <c r="R44" i="5"/>
  <c r="V82" i="35"/>
  <c r="R82" i="5"/>
  <c r="AA82" i="5" s="1"/>
  <c r="V84" i="35"/>
  <c r="R84" i="5"/>
  <c r="AA84" i="5" s="1"/>
  <c r="V93" i="35"/>
  <c r="R93" i="5"/>
  <c r="AA93" i="5" s="1"/>
  <c r="V110" i="35"/>
  <c r="R110" i="5"/>
  <c r="AA110" i="5" s="1"/>
  <c r="V85" i="35"/>
  <c r="R85" i="5"/>
  <c r="AA85" i="5" s="1"/>
  <c r="V100" i="35"/>
  <c r="R100" i="5"/>
  <c r="AA100" i="5" s="1"/>
  <c r="V113" i="35"/>
  <c r="R113" i="5"/>
  <c r="AA113" i="5" s="1"/>
  <c r="R32" i="5"/>
  <c r="R60" i="5"/>
  <c r="AA60" i="5" s="1"/>
  <c r="V26" i="35"/>
  <c r="I49" i="2"/>
  <c r="R26" i="5"/>
  <c r="V97" i="35"/>
  <c r="R97" i="5"/>
  <c r="AA97" i="5" s="1"/>
  <c r="V71" i="35"/>
  <c r="I94" i="2"/>
  <c r="R71" i="5"/>
  <c r="AA71" i="5" s="1"/>
  <c r="V24" i="35"/>
  <c r="R24" i="5"/>
  <c r="I47" i="2"/>
  <c r="V79" i="35"/>
  <c r="R79" i="5"/>
  <c r="AA79" i="5" s="1"/>
  <c r="V49" i="35"/>
  <c r="I72" i="2"/>
  <c r="R49" i="5"/>
  <c r="V54" i="35"/>
  <c r="I77" i="2"/>
  <c r="R54" i="5"/>
  <c r="AA54" i="5" s="1"/>
  <c r="V36" i="35"/>
  <c r="I59" i="2"/>
  <c r="R36" i="5"/>
  <c r="V11" i="35"/>
  <c r="I34" i="2"/>
  <c r="R11" i="5"/>
  <c r="V63" i="35"/>
  <c r="I86" i="2"/>
  <c r="R63" i="5"/>
  <c r="AA63" i="5" s="1"/>
  <c r="V19" i="35"/>
  <c r="I42" i="2"/>
  <c r="R19" i="5"/>
  <c r="V22" i="35"/>
  <c r="I45" i="2"/>
  <c r="R22" i="5"/>
  <c r="V41" i="35"/>
  <c r="I64" i="2"/>
  <c r="R41" i="5"/>
  <c r="V35" i="35"/>
  <c r="I58" i="2"/>
  <c r="V52" i="35"/>
  <c r="I75" i="2"/>
  <c r="R52" i="5"/>
  <c r="AA52" i="5" s="1"/>
  <c r="V25" i="35"/>
  <c r="I48" i="2"/>
  <c r="R25" i="5"/>
  <c r="V96" i="35"/>
  <c r="R96" i="5"/>
  <c r="AA96" i="5" s="1"/>
  <c r="V119" i="35"/>
  <c r="R119" i="5"/>
  <c r="AA119" i="5" s="1"/>
  <c r="R12" i="5"/>
  <c r="R108" i="5"/>
  <c r="AA108" i="5" s="1"/>
  <c r="I93" i="2"/>
  <c r="V70" i="35"/>
  <c r="R103" i="5"/>
  <c r="AA103" i="5" s="1"/>
  <c r="V103" i="35"/>
  <c r="R39" i="5"/>
  <c r="V39" i="35"/>
  <c r="R92" i="5"/>
  <c r="AA92" i="5" s="1"/>
  <c r="V92" i="35"/>
  <c r="R68" i="5"/>
  <c r="AA68" i="5" s="1"/>
  <c r="V68" i="35"/>
  <c r="R51" i="5"/>
  <c r="V51" i="35"/>
  <c r="R104" i="5"/>
  <c r="AA104" i="5" s="1"/>
  <c r="V104" i="35"/>
  <c r="R90" i="5"/>
  <c r="AA90" i="5" s="1"/>
  <c r="V90" i="35"/>
  <c r="R120" i="5"/>
  <c r="AA120" i="5" s="1"/>
  <c r="V120" i="35"/>
  <c r="R81" i="5"/>
  <c r="AA81" i="5" s="1"/>
  <c r="V81" i="35"/>
  <c r="R109" i="5"/>
  <c r="AA109" i="5" s="1"/>
  <c r="V109" i="35"/>
  <c r="I73" i="2"/>
  <c r="V50" i="35"/>
  <c r="I71" i="2"/>
  <c r="V48" i="35"/>
  <c r="R45" i="5"/>
  <c r="V45" i="35"/>
  <c r="R122" i="5"/>
  <c r="AA122" i="5" s="1"/>
  <c r="V122" i="35"/>
  <c r="R47" i="5"/>
  <c r="V47" i="35"/>
  <c r="R55" i="5"/>
  <c r="AA55" i="5" s="1"/>
  <c r="V55" i="35"/>
  <c r="R53" i="5"/>
  <c r="AA53" i="5" s="1"/>
  <c r="V53" i="35"/>
  <c r="R102" i="5"/>
  <c r="AA102" i="5" s="1"/>
  <c r="V102" i="35"/>
  <c r="I80" i="2"/>
  <c r="V57" i="35"/>
  <c r="R67" i="5"/>
  <c r="AA67" i="5" s="1"/>
  <c r="V67" i="35"/>
  <c r="R38" i="5"/>
  <c r="V38" i="35"/>
  <c r="R73" i="5"/>
  <c r="AA73" i="5" s="1"/>
  <c r="V73" i="35"/>
  <c r="I87" i="2"/>
  <c r="V64" i="35"/>
  <c r="R74" i="5"/>
  <c r="AA74" i="5" s="1"/>
  <c r="V74" i="35"/>
  <c r="I89" i="2"/>
  <c r="V66" i="35"/>
  <c r="I43" i="2"/>
  <c r="V20" i="35"/>
  <c r="I82" i="2"/>
  <c r="V59" i="35"/>
  <c r="R111" i="5"/>
  <c r="AA111" i="5" s="1"/>
  <c r="V111" i="35"/>
  <c r="R28" i="5"/>
  <c r="V28" i="35"/>
  <c r="R61" i="5"/>
  <c r="AA61" i="5" s="1"/>
  <c r="V61" i="35"/>
  <c r="R117" i="5"/>
  <c r="AA117" i="5" s="1"/>
  <c r="V117" i="35"/>
  <c r="R58" i="5"/>
  <c r="AA58" i="5" s="1"/>
  <c r="V58" i="35"/>
  <c r="R42" i="5"/>
  <c r="V42" i="35"/>
  <c r="M51" i="2"/>
  <c r="N51" i="2" s="1"/>
  <c r="L78" i="2"/>
  <c r="L28" i="2"/>
  <c r="M31" i="2"/>
  <c r="N31" i="2" s="1"/>
  <c r="M29" i="2"/>
  <c r="N29" i="2" s="1"/>
  <c r="M37" i="2"/>
  <c r="N37" i="2" s="1"/>
  <c r="M54" i="2"/>
  <c r="N54" i="2" s="1"/>
  <c r="L80" i="2"/>
  <c r="L62" i="2"/>
  <c r="L87" i="2"/>
  <c r="M82" i="2"/>
  <c r="N82" i="2" s="1"/>
  <c r="L88" i="2"/>
  <c r="L89" i="2"/>
  <c r="L70" i="2"/>
  <c r="M69" i="2"/>
  <c r="N69" i="2" s="1"/>
  <c r="L69" i="2"/>
  <c r="I40" i="2"/>
  <c r="R17" i="5"/>
  <c r="R46" i="5"/>
  <c r="I69" i="2"/>
  <c r="L40" i="2"/>
  <c r="M40" i="2"/>
  <c r="N40" i="2" s="1"/>
  <c r="O73" i="2"/>
  <c r="K73" i="2"/>
  <c r="L73" i="2" s="1"/>
  <c r="M73" i="2"/>
  <c r="N73" i="2" s="1"/>
  <c r="O124" i="2"/>
  <c r="K124" i="2"/>
  <c r="L124" i="2" s="1"/>
  <c r="M124" i="2"/>
  <c r="N124" i="2" s="1"/>
  <c r="K118" i="2"/>
  <c r="L118" i="2" s="1"/>
  <c r="M118" i="2"/>
  <c r="N118" i="2" s="1"/>
  <c r="M137" i="2"/>
  <c r="N137" i="2" s="1"/>
  <c r="K137" i="2"/>
  <c r="L137" i="2" s="1"/>
  <c r="O137" i="2"/>
  <c r="M135" i="2"/>
  <c r="N135" i="2" s="1"/>
  <c r="O135" i="2"/>
  <c r="K135" i="2"/>
  <c r="L135" i="2" s="1"/>
  <c r="M71" i="2"/>
  <c r="N71" i="2" s="1"/>
  <c r="K71" i="2"/>
  <c r="L71" i="2" s="1"/>
  <c r="O71" i="2"/>
  <c r="M117" i="2"/>
  <c r="N117" i="2" s="1"/>
  <c r="K117" i="2"/>
  <c r="L117" i="2" s="1"/>
  <c r="M53" i="2"/>
  <c r="N53" i="2" s="1"/>
  <c r="K53" i="2"/>
  <c r="L53" i="2" s="1"/>
  <c r="M146" i="2"/>
  <c r="N146" i="2" s="1"/>
  <c r="K146" i="2"/>
  <c r="L146" i="2" s="1"/>
  <c r="O82" i="2"/>
  <c r="K82" i="2"/>
  <c r="L82" i="2" s="1"/>
  <c r="O99" i="2"/>
  <c r="M99" i="2"/>
  <c r="N99" i="2" s="1"/>
  <c r="K99" i="2"/>
  <c r="L99" i="2" s="1"/>
  <c r="B27" i="2" l="1"/>
  <c r="X3" i="5" l="1"/>
  <c r="Z50" i="5" l="1"/>
  <c r="X48" i="5"/>
  <c r="Y47" i="5"/>
  <c r="AA45" i="5"/>
  <c r="W44" i="5"/>
  <c r="Z42" i="5"/>
  <c r="X40" i="5"/>
  <c r="Y39" i="5"/>
  <c r="AA37" i="5"/>
  <c r="W36" i="5"/>
  <c r="Z34" i="5"/>
  <c r="X32" i="5"/>
  <c r="Y31" i="5"/>
  <c r="AA29" i="5"/>
  <c r="W28" i="5"/>
  <c r="Z26" i="5"/>
  <c r="X24" i="5"/>
  <c r="Y23" i="5"/>
  <c r="AA21" i="5"/>
  <c r="W20" i="5"/>
  <c r="Z18" i="5"/>
  <c r="X16" i="5"/>
  <c r="Y15" i="5"/>
  <c r="AA13" i="5"/>
  <c r="W12" i="5"/>
  <c r="Z10" i="5"/>
  <c r="X8" i="5"/>
  <c r="Y7" i="5"/>
  <c r="AA5" i="5"/>
  <c r="W4" i="5"/>
  <c r="Z5" i="5"/>
  <c r="W22" i="5"/>
  <c r="Z12" i="5"/>
  <c r="AA50" i="5"/>
  <c r="AA42" i="5"/>
  <c r="AA34" i="5"/>
  <c r="AA26" i="5"/>
  <c r="AA18" i="5"/>
  <c r="AA10" i="5"/>
  <c r="X5" i="5"/>
  <c r="X51" i="5"/>
  <c r="Y50" i="5"/>
  <c r="AA48" i="5"/>
  <c r="W47" i="5"/>
  <c r="Z45" i="5"/>
  <c r="X43" i="5"/>
  <c r="Y42" i="5"/>
  <c r="AA40" i="5"/>
  <c r="W39" i="5"/>
  <c r="Z37" i="5"/>
  <c r="X35" i="5"/>
  <c r="Y34" i="5"/>
  <c r="AA32" i="5"/>
  <c r="W31" i="5"/>
  <c r="Z29" i="5"/>
  <c r="X27" i="5"/>
  <c r="Y26" i="5"/>
  <c r="AA24" i="5"/>
  <c r="W23" i="5"/>
  <c r="Z21" i="5"/>
  <c r="X19" i="5"/>
  <c r="Y18" i="5"/>
  <c r="AA16" i="5"/>
  <c r="W15" i="5"/>
  <c r="Z13" i="5"/>
  <c r="X11" i="5"/>
  <c r="Y10" i="5"/>
  <c r="AA8" i="5"/>
  <c r="W7" i="5"/>
  <c r="AA22" i="5"/>
  <c r="Z19" i="5"/>
  <c r="Y16" i="5"/>
  <c r="W13" i="5"/>
  <c r="Y8" i="5"/>
  <c r="W5" i="5"/>
  <c r="Z36" i="5"/>
  <c r="Z28" i="5"/>
  <c r="Z20" i="5"/>
  <c r="W14" i="5"/>
  <c r="W6" i="5"/>
  <c r="X45" i="5"/>
  <c r="X37" i="5"/>
  <c r="X29" i="5"/>
  <c r="X21" i="5"/>
  <c r="X13" i="5"/>
  <c r="AA51" i="5"/>
  <c r="W50" i="5"/>
  <c r="Z48" i="5"/>
  <c r="X46" i="5"/>
  <c r="Y45" i="5"/>
  <c r="AA43" i="5"/>
  <c r="W42" i="5"/>
  <c r="Z40" i="5"/>
  <c r="X38" i="5"/>
  <c r="Y37" i="5"/>
  <c r="AA35" i="5"/>
  <c r="W34" i="5"/>
  <c r="Z32" i="5"/>
  <c r="X30" i="5"/>
  <c r="Y29" i="5"/>
  <c r="AA27" i="5"/>
  <c r="W26" i="5"/>
  <c r="Z24" i="5"/>
  <c r="X22" i="5"/>
  <c r="Y21" i="5"/>
  <c r="AA19" i="5"/>
  <c r="W18" i="5"/>
  <c r="Z16" i="5"/>
  <c r="X14" i="5"/>
  <c r="Y13" i="5"/>
  <c r="AA11" i="5"/>
  <c r="W10" i="5"/>
  <c r="Z8" i="5"/>
  <c r="X6" i="5"/>
  <c r="Z51" i="5"/>
  <c r="X49" i="5"/>
  <c r="Y48" i="5"/>
  <c r="AA46" i="5"/>
  <c r="W45" i="5"/>
  <c r="Z43" i="5"/>
  <c r="X41" i="5"/>
  <c r="Y40" i="5"/>
  <c r="AA38" i="5"/>
  <c r="W37" i="5"/>
  <c r="Z35" i="5"/>
  <c r="X33" i="5"/>
  <c r="Y32" i="5"/>
  <c r="AA30" i="5"/>
  <c r="W29" i="5"/>
  <c r="Z27" i="5"/>
  <c r="X25" i="5"/>
  <c r="Y24" i="5"/>
  <c r="W21" i="5"/>
  <c r="X17" i="5"/>
  <c r="AA14" i="5"/>
  <c r="Z11" i="5"/>
  <c r="X9" i="5"/>
  <c r="AA6" i="5"/>
  <c r="X26" i="5"/>
  <c r="X18" i="5"/>
  <c r="X10" i="5"/>
  <c r="Z4" i="5"/>
  <c r="Y44" i="5"/>
  <c r="Y36" i="5"/>
  <c r="Y28" i="5"/>
  <c r="Y20" i="5"/>
  <c r="Y12" i="5"/>
  <c r="Y51" i="5"/>
  <c r="AA49" i="5"/>
  <c r="W48" i="5"/>
  <c r="Z46" i="5"/>
  <c r="X44" i="5"/>
  <c r="Y43" i="5"/>
  <c r="AA41" i="5"/>
  <c r="W40" i="5"/>
  <c r="Z38" i="5"/>
  <c r="X36" i="5"/>
  <c r="Y35" i="5"/>
  <c r="AA33" i="5"/>
  <c r="W32" i="5"/>
  <c r="Z30" i="5"/>
  <c r="X28" i="5"/>
  <c r="Y27" i="5"/>
  <c r="AA25" i="5"/>
  <c r="W24" i="5"/>
  <c r="Z22" i="5"/>
  <c r="X20" i="5"/>
  <c r="Y19" i="5"/>
  <c r="AA17" i="5"/>
  <c r="W16" i="5"/>
  <c r="Z14" i="5"/>
  <c r="X12" i="5"/>
  <c r="Y11" i="5"/>
  <c r="AA9" i="5"/>
  <c r="W8" i="5"/>
  <c r="Z6" i="5"/>
  <c r="X4" i="5"/>
  <c r="Y6" i="5"/>
  <c r="X50" i="5"/>
  <c r="AA47" i="5"/>
  <c r="X42" i="5"/>
  <c r="AA39" i="5"/>
  <c r="Y33" i="5"/>
  <c r="W30" i="5"/>
  <c r="AA23" i="5"/>
  <c r="AA15" i="5"/>
  <c r="AA7" i="5"/>
  <c r="Z47" i="5"/>
  <c r="Z39" i="5"/>
  <c r="Z31" i="5"/>
  <c r="Z23" i="5"/>
  <c r="Z15" i="5"/>
  <c r="Z7" i="5"/>
  <c r="W51" i="5"/>
  <c r="Z49" i="5"/>
  <c r="X47" i="5"/>
  <c r="Y46" i="5"/>
  <c r="AA44" i="5"/>
  <c r="W43" i="5"/>
  <c r="Z41" i="5"/>
  <c r="X39" i="5"/>
  <c r="Y38" i="5"/>
  <c r="AA36" i="5"/>
  <c r="W35" i="5"/>
  <c r="Z33" i="5"/>
  <c r="X31" i="5"/>
  <c r="Y30" i="5"/>
  <c r="AA28" i="5"/>
  <c r="W27" i="5"/>
  <c r="Z25" i="5"/>
  <c r="X23" i="5"/>
  <c r="Y22" i="5"/>
  <c r="AA20" i="5"/>
  <c r="W19" i="5"/>
  <c r="Z17" i="5"/>
  <c r="X15" i="5"/>
  <c r="Y14" i="5"/>
  <c r="AA12" i="5"/>
  <c r="W11" i="5"/>
  <c r="Z9" i="5"/>
  <c r="X7" i="5"/>
  <c r="AA4" i="5"/>
  <c r="Y49" i="5"/>
  <c r="W46" i="5"/>
  <c r="Z44" i="5"/>
  <c r="Y41" i="5"/>
  <c r="W38" i="5"/>
  <c r="X34" i="5"/>
  <c r="AA31" i="5"/>
  <c r="Y25" i="5"/>
  <c r="Y17" i="5"/>
  <c r="Y9" i="5"/>
  <c r="W49" i="5"/>
  <c r="W41" i="5"/>
  <c r="W33" i="5"/>
  <c r="W25" i="5"/>
  <c r="W17" i="5"/>
  <c r="W9" i="5"/>
  <c r="O30" i="2"/>
  <c r="O119" i="2"/>
  <c r="O111" i="2"/>
  <c r="O54" i="2"/>
  <c r="O46" i="2"/>
  <c r="O38" i="2"/>
  <c r="O121" i="2"/>
  <c r="O113" i="2"/>
  <c r="O105" i="2"/>
  <c r="O48" i="2"/>
  <c r="O40" i="2"/>
  <c r="O32" i="2"/>
  <c r="O118" i="2"/>
  <c r="O110" i="2"/>
  <c r="O53" i="2"/>
  <c r="O146" i="2"/>
  <c r="O120" i="2"/>
  <c r="O112" i="2"/>
  <c r="O55" i="2"/>
  <c r="O47" i="2"/>
  <c r="O39" i="2"/>
  <c r="O31" i="2"/>
  <c r="O117" i="2"/>
  <c r="O109" i="2"/>
  <c r="O52" i="2"/>
  <c r="O44" i="2"/>
  <c r="O36" i="2"/>
  <c r="O28" i="2"/>
  <c r="O122" i="2"/>
  <c r="O114" i="2"/>
  <c r="O106" i="2"/>
  <c r="O49" i="2"/>
  <c r="O41" i="2"/>
  <c r="O33" i="2"/>
  <c r="O108" i="2"/>
  <c r="O29" i="2"/>
  <c r="O116" i="2"/>
  <c r="O50" i="2"/>
  <c r="O107" i="2"/>
  <c r="O42" i="2"/>
  <c r="O34" i="2"/>
  <c r="O115" i="2"/>
  <c r="O35" i="2"/>
  <c r="O51" i="2"/>
  <c r="O45" i="2"/>
  <c r="O43" i="2"/>
  <c r="O37" i="2"/>
  <c r="M4" i="5" l="1"/>
  <c r="U4" i="5" s="1"/>
  <c r="U14" i="5"/>
  <c r="V22" i="5"/>
  <c r="U21" i="5"/>
  <c r="V33" i="5"/>
  <c r="V46" i="5"/>
  <c r="U23" i="5"/>
  <c r="U26" i="5"/>
  <c r="V21" i="5"/>
  <c r="U49" i="5"/>
  <c r="U13" i="5"/>
  <c r="V23" i="5"/>
  <c r="V32" i="5"/>
  <c r="U48" i="5"/>
  <c r="U51" i="5"/>
  <c r="U39" i="5"/>
  <c r="V40" i="5"/>
  <c r="U17" i="5"/>
  <c r="U29" i="5"/>
  <c r="V42" i="5"/>
  <c r="V51" i="5"/>
  <c r="U15" i="5"/>
  <c r="U22" i="5"/>
  <c r="U45" i="5"/>
  <c r="U9" i="5"/>
  <c r="V28" i="5"/>
  <c r="U40" i="5"/>
  <c r="U35" i="5"/>
  <c r="V41" i="5"/>
  <c r="U30" i="5"/>
  <c r="V38" i="5"/>
  <c r="V39" i="5"/>
  <c r="U50" i="5"/>
  <c r="U18" i="5"/>
  <c r="U41" i="5"/>
  <c r="U5" i="5"/>
  <c r="U47" i="5"/>
  <c r="V24" i="5"/>
  <c r="U36" i="5"/>
  <c r="U27" i="5"/>
  <c r="V25" i="5"/>
  <c r="V19" i="5"/>
  <c r="U20" i="5"/>
  <c r="U12" i="5"/>
  <c r="V34" i="5"/>
  <c r="V45" i="5"/>
  <c r="V27" i="5"/>
  <c r="U46" i="5"/>
  <c r="V49" i="5"/>
  <c r="U37" i="5"/>
  <c r="U44" i="5"/>
  <c r="U11" i="5"/>
  <c r="V20" i="5"/>
  <c r="U32" i="5"/>
  <c r="U19" i="5"/>
  <c r="U34" i="5"/>
  <c r="U31" i="5"/>
  <c r="V36" i="5"/>
  <c r="V37" i="5"/>
  <c r="U42" i="5"/>
  <c r="U10" i="5"/>
  <c r="V43" i="5"/>
  <c r="U33" i="5"/>
  <c r="U16" i="5"/>
  <c r="V48" i="5"/>
  <c r="U28" i="5"/>
  <c r="U7" i="5"/>
  <c r="V47" i="5"/>
  <c r="V18" i="5"/>
  <c r="V35" i="5"/>
  <c r="V30" i="5"/>
  <c r="V26" i="5"/>
  <c r="V29" i="5"/>
  <c r="U43" i="5"/>
  <c r="U38" i="5"/>
  <c r="U6" i="5"/>
  <c r="V31" i="5"/>
  <c r="U25" i="5"/>
  <c r="U8" i="5"/>
  <c r="V44" i="5"/>
  <c r="U24" i="5"/>
  <c r="V50" i="5"/>
  <c r="H4" i="5" l="1" a="1"/>
  <c r="H4" i="5" s="1"/>
  <c r="E4" i="5" a="1"/>
  <c r="E4" i="5" s="1"/>
  <c r="C4" i="5" a="1"/>
  <c r="C4" i="5" s="1"/>
  <c r="K4" i="5" l="1" a="1"/>
  <c r="K4" i="5" s="1"/>
  <c r="F4" i="5" l="1" a="1"/>
  <c r="F4" i="5" s="1"/>
  <c r="G4" i="5" l="1" a="1"/>
  <c r="J4" i="5" a="1"/>
  <c r="J4" i="5" s="1"/>
  <c r="G4" i="5" l="1"/>
  <c r="I4" i="5" a="1"/>
  <c r="I4" i="5" s="1"/>
  <c r="V5" i="5" l="1"/>
  <c r="V4" i="5"/>
  <c r="V7" i="5" l="1"/>
  <c r="V6" i="5"/>
  <c r="V8" i="5" l="1"/>
  <c r="V9" i="5" l="1"/>
  <c r="V10" i="5" l="1"/>
  <c r="V11" i="5" l="1"/>
  <c r="V12" i="5" l="1"/>
  <c r="V13" i="5" l="1"/>
  <c r="V14" i="5" l="1"/>
  <c r="V15" i="5" l="1"/>
  <c r="V16" i="5" l="1"/>
  <c r="V17" i="5" l="1"/>
  <c r="D4" i="5" a="1"/>
  <c r="D4" i="5"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<sst xmlns="http://schemas.openxmlformats.org/spreadsheetml/2006/main" count="19403" uniqueCount="694">
  <si>
    <t>S&amp;P Dow Jones Indices EU Low Carbon Benchmark Regulation Metrics</t>
  </si>
  <si>
    <t>Corporate &amp; Sovereign Debt Indices</t>
  </si>
  <si>
    <r>
      <t xml:space="preserve">Following the U.K.’s exit from the EU, the U.K. government enacted all the provisions of the </t>
    </r>
    <r>
      <rPr>
        <i/>
        <sz val="12"/>
        <color theme="1"/>
        <rFont val="Arial"/>
        <family val="2"/>
      </rPr>
      <t xml:space="preserve">EU Benchmark Regulation </t>
    </r>
    <r>
      <rPr>
        <sz val="12"/>
        <color theme="1"/>
        <rFont val="Arial"/>
        <family val="2"/>
      </rPr>
      <t xml:space="preserve">directly into U.K. law under the </t>
    </r>
    <r>
      <rPr>
        <i/>
        <sz val="12"/>
        <color theme="1"/>
        <rFont val="Arial"/>
        <family val="2"/>
      </rPr>
      <t>Benchmark (Amendment and Transitional Provisions) (EU Exit) Regulations 2019</t>
    </r>
    <r>
      <rPr>
        <sz val="12"/>
        <color theme="1"/>
        <rFont val="Arial"/>
        <family val="2"/>
      </rPr>
      <t xml:space="preserve"> as amended by the </t>
    </r>
    <r>
      <rPr>
        <i/>
        <sz val="12"/>
        <color theme="1"/>
        <rFont val="Arial"/>
        <family val="2"/>
      </rPr>
      <t xml:space="preserve">Financial Services (Electronic Money, Payment Services and Miscellaneous Amendments) (EU Exit) Regulations 2019 </t>
    </r>
    <r>
      <rPr>
        <sz val="12"/>
        <color theme="1"/>
        <rFont val="Arial"/>
        <family val="2"/>
      </rPr>
      <t xml:space="preserve"> ('U.K. BMR').  The </t>
    </r>
    <r>
      <rPr>
        <i/>
        <sz val="12"/>
        <color theme="1"/>
        <rFont val="Arial"/>
        <family val="2"/>
      </rPr>
      <t>EU Benchmark Regulation</t>
    </r>
    <r>
      <rPr>
        <sz val="12"/>
        <color theme="1"/>
        <rFont val="Arial"/>
        <family val="2"/>
      </rPr>
      <t xml:space="preserve">, as amended by the </t>
    </r>
    <r>
      <rPr>
        <i/>
        <sz val="12"/>
        <color theme="1"/>
        <rFont val="Arial"/>
        <family val="2"/>
      </rPr>
      <t>EU Regulation on Climate Transition Benchmarks, EU Paris-Aligned Benchmarks and sustainability-related disclosures for benchmarks</t>
    </r>
    <r>
      <rPr>
        <sz val="12"/>
        <color theme="1"/>
        <rFont val="Arial"/>
        <family val="2"/>
      </rPr>
      <t xml:space="preserve">, came into effect in December 2020 (the </t>
    </r>
    <r>
      <rPr>
        <i/>
        <sz val="12"/>
        <color theme="1"/>
        <rFont val="Arial"/>
        <family val="2"/>
      </rPr>
      <t>EU Low Carbon Benchmark Regulation</t>
    </r>
    <r>
      <rPr>
        <sz val="12"/>
        <color theme="1"/>
        <rFont val="Arial"/>
        <family val="2"/>
      </rPr>
      <t xml:space="preserve">). The </t>
    </r>
    <r>
      <rPr>
        <i/>
        <sz val="12"/>
        <color theme="1"/>
        <rFont val="Arial"/>
        <family val="2"/>
      </rPr>
      <t>EU Low Carbon Benchmark Regulation</t>
    </r>
    <r>
      <rPr>
        <sz val="12"/>
        <color theme="1"/>
        <rFont val="Arial"/>
        <family val="2"/>
      </rPr>
      <t xml:space="preserve"> mandated various sustainability-related disclosures for Benchmark Administrators.
</t>
    </r>
  </si>
  <si>
    <t xml:space="preserve">Explanation of how ESG factors are reflected in the benchmark statement
</t>
  </si>
  <si>
    <r>
      <t>This report is in relation to the ESG Disclosures for the indices administered by S&amp;P Dow Jones Indices Limited, and is intended to meet the ESG Disclosures requirements under Regulation (EU) 2020/1816</t>
    </r>
    <r>
      <rPr>
        <vertAlign val="superscript"/>
        <sz val="12"/>
        <color theme="1"/>
        <rFont val="Arial"/>
        <family val="2"/>
      </rPr>
      <t xml:space="preserve">1   </t>
    </r>
    <r>
      <rPr>
        <sz val="12"/>
        <color theme="1"/>
        <rFont val="Arial"/>
        <family val="2"/>
      </rPr>
      <t xml:space="preserve">
This report supplements S&amp;P Dow Jones Indices’ disclosures under Delegated Regulation (EU) 2020/1816 (Delegated Regulation) supplementing Regulation (EU) 2016/1011</t>
    </r>
    <r>
      <rPr>
        <vertAlign val="superscript"/>
        <sz val="12"/>
        <color theme="1"/>
        <rFont val="Arial"/>
        <family val="2"/>
      </rPr>
      <t>2</t>
    </r>
    <r>
      <rPr>
        <sz val="12"/>
        <color theme="1"/>
        <rFont val="Arial"/>
        <family val="2"/>
      </rPr>
      <t xml:space="preserve"> of the European Parliament and of the Council as regards the explanation in the Benchmark Statement of how Environmental, Social and Governance factors are reflected in each benchmark provided and published. Specifically, the index-level ESG metrics for relevant indices in accordance with the Delegated Regulation. This report should be read in conjunction with the Benchmark Statements and index guides for the relevant indices.</t>
    </r>
  </si>
  <si>
    <r>
      <rPr>
        <b/>
        <sz val="14"/>
        <color theme="1"/>
        <rFont val="Arial"/>
        <family val="2"/>
      </rPr>
      <t xml:space="preserve">
Contents:</t>
    </r>
    <r>
      <rPr>
        <b/>
        <sz val="12"/>
        <color theme="1"/>
        <rFont val="Arial"/>
        <family val="2"/>
      </rPr>
      <t xml:space="preserve">
</t>
    </r>
    <r>
      <rPr>
        <b/>
        <sz val="12"/>
        <color rgb="FFC00000"/>
        <rFont val="Arial"/>
        <family val="2"/>
      </rPr>
      <t xml:space="preserve">I. Consideration of ESG Factors:   </t>
    </r>
    <r>
      <rPr>
        <i/>
        <sz val="12"/>
        <color rgb="FFC00000"/>
        <rFont val="Arial"/>
        <family val="2"/>
      </rPr>
      <t>I. ESG Factors Report - FI (1-3)</t>
    </r>
    <r>
      <rPr>
        <i/>
        <sz val="12"/>
        <color theme="1"/>
        <rFont val="Arial"/>
        <family val="2"/>
      </rPr>
      <t xml:space="preserve">
</t>
    </r>
    <r>
      <rPr>
        <sz val="12"/>
        <color theme="1"/>
        <rFont val="Arial"/>
        <family val="2"/>
      </rPr>
      <t>Delegated Regulation 2020/1816 specifies ESG metrics to be disclosed for ‘equity’, ‘fixed income’, ‘sovereign debt’, ‘commodity’ and ‘other’ asset class indices. The information disclosed in this section relates to the components of the Paris-Aligned or Climate Transition index that are minimum requirements for EU Paris-Aligned Benchmarks ('EU PAB') or Climate Transition Benchmarks ('EU CTB'), as defined by Regulation (EU) 2019/2089 of the European Parliament and of the Council of 27 November 2019 amending Regulation (EU) 2016/1011 as regards EU Climate Transition Benchmarks, EU Paris-Aligned Benchmarks and sustainability-related disclosures for benchmarks ('the Regulation' hereafter).</t>
    </r>
  </si>
  <si>
    <r>
      <rPr>
        <b/>
        <sz val="12"/>
        <color rgb="FFC00000"/>
        <rFont val="Arial"/>
        <family val="2"/>
      </rPr>
      <t xml:space="preserve">II. Additional Disclosure Requirements for EU CTBs and EU PABs:   </t>
    </r>
    <r>
      <rPr>
        <i/>
        <sz val="12"/>
        <color rgb="FFC00000"/>
        <rFont val="Arial"/>
        <family val="2"/>
      </rPr>
      <t>II. EU CTB &amp; PAB Report</t>
    </r>
    <r>
      <rPr>
        <b/>
        <sz val="12"/>
        <color theme="1"/>
        <rFont val="Arial"/>
        <family val="2"/>
      </rPr>
      <t xml:space="preserve">
</t>
    </r>
    <r>
      <rPr>
        <sz val="12"/>
        <color theme="1"/>
        <rFont val="Arial"/>
        <family val="2"/>
      </rPr>
      <t>Additional index-level metrics for EU CTBs and EU PABs as required by Section 2 of Annex I Regulation (EU) 2020/1816</t>
    </r>
  </si>
  <si>
    <t>To learn more about the EU Low Carbon Benchmark Regulation as it relates to S&amp;P DJI, please refer to the following resources:</t>
  </si>
  <si>
    <t>Frequently Asked Questions: EU Low Carbon Benchmark Regulation</t>
  </si>
  <si>
    <t>Frequently Asked Questions S&amp;P DJI’s Approach to the EU Low Carbon Benchmark Regulation Disclosure Requirements</t>
  </si>
  <si>
    <t>https://eur-lex.europa.eu/legal-content/EN/TXT/?uri=CELEX:32020R1816</t>
  </si>
  <si>
    <t>https://eur-lex.europa.eu/legal-content/EN/TXT/?uri=CELEX:32019R2089</t>
  </si>
  <si>
    <t>I. Consideration of ESG Factors Metrics</t>
  </si>
  <si>
    <t xml:space="preserve">The information in this section relates to the disclosure of ESG factors in the Benchmark Statement, as specified under Commission Delegated Regulation (EU) 2020/1816, specifically the ESG metrics to be disclosed for ‘equity’, ‘fixed income’, ‘sovereign debt’, ‘commodity’ and ‘other’ asset class indices under the 'Consideration of ESG Factors'. The metrics required for ‘fixed income’ (corporate bond) and 'sovereign debt' (sovereign bond) benchmarks are outlined in Annex II of Delegated Regulation 2020/1816, and shown and disclosed in the table below, alongside the metric used by S&amp;P DJI. </t>
  </si>
  <si>
    <t>Methodology:</t>
  </si>
  <si>
    <t>Index:</t>
  </si>
  <si>
    <t>iBoxx ABF Green Bonds Unconstrained</t>
  </si>
  <si>
    <t>&lt;&lt;&lt; Select Index</t>
  </si>
  <si>
    <t>Index Effective Date:</t>
  </si>
  <si>
    <r>
      <t>Key</t>
    </r>
    <r>
      <rPr>
        <sz val="11"/>
        <color theme="1"/>
        <rFont val="Arial"/>
        <family val="2"/>
      </rPr>
      <t>:</t>
    </r>
  </si>
  <si>
    <t>Metric Asset Class:   'F.I'.   =</t>
  </si>
  <si>
    <t>Corporate 'Fixed Income' EU BMR ESG Factor</t>
  </si>
  <si>
    <t>Index EU BMR Asset Type:</t>
  </si>
  <si>
    <t>Metric Asset Class:   'Sov.'   =</t>
  </si>
  <si>
    <t>'Sovereign Debt' EU BMR ESG Factor</t>
  </si>
  <si>
    <t>Index Constituent Count:</t>
  </si>
  <si>
    <t>Index Weight:</t>
  </si>
  <si>
    <t>Corporates, Collateralized, or Sub-Sovereign Debt:</t>
  </si>
  <si>
    <t>Sovereign Debt:</t>
  </si>
  <si>
    <t>Metric Data Source:</t>
  </si>
  <si>
    <t>Combined ESG Factors</t>
  </si>
  <si>
    <t>Metric 
Asset Class</t>
  </si>
  <si>
    <t>EU Benchmark Regulation 'ESG Factor'</t>
  </si>
  <si>
    <t>Index-level Metric Measure</t>
  </si>
  <si>
    <t>S&amp;P DJI ESG Metric</t>
  </si>
  <si>
    <t>S&amp;P DJI ESG Metric Description</t>
  </si>
  <si>
    <t>F.I. / Sov. (ESG)</t>
  </si>
  <si>
    <t>Weighted average ESG rating of the benchmark (voluntary).</t>
  </si>
  <si>
    <t>Weighted-Average ESG Score</t>
  </si>
  <si>
    <r>
      <rPr>
        <b/>
        <u/>
        <sz val="10"/>
        <color theme="1"/>
        <rFont val="Arial"/>
        <family val="2"/>
      </rPr>
      <t>Dataset Coverage:</t>
    </r>
    <r>
      <rPr>
        <i/>
        <sz val="10"/>
        <color theme="1"/>
        <rFont val="Arial"/>
        <family val="2"/>
      </rPr>
      <t xml:space="preserve">    Constituent Count:</t>
    </r>
  </si>
  <si>
    <t>Index Weight (%):</t>
  </si>
  <si>
    <t>F.I. / Sov. (Env.)</t>
  </si>
  <si>
    <t>Weighted average environmental rating of the benchmark (voluntary).</t>
  </si>
  <si>
    <t>Weighted-Average Environmental Score</t>
  </si>
  <si>
    <t>F.I. / Sov. (Soc.)</t>
  </si>
  <si>
    <t>Weighted average social rating of the benchmark (voluntary).</t>
  </si>
  <si>
    <t>Weighted-Average Social Score</t>
  </si>
  <si>
    <t>F.I. / Sov. (Gov.)</t>
  </si>
  <si>
    <t>Weighted average governance rating of the benchmark (voluntary).</t>
  </si>
  <si>
    <t>Weighted-Average Governance Score</t>
  </si>
  <si>
    <t>The percentage of underlying fund management companies signed up to international standards.</t>
  </si>
  <si>
    <t>International Standards signature exposures</t>
  </si>
  <si>
    <t>Index Weight of companies that signed up to international standard tracked by data vendors. (Sustainalytics or MSCI)</t>
  </si>
  <si>
    <t>Environmental Factors</t>
  </si>
  <si>
    <t>F.I. (Env.)</t>
  </si>
  <si>
    <t>Degree of exposure of the portfolio to the sectors listed in Sections A to H and Section L of Annex I to Regulation (EC) No 1893/2006 of the European Parliament and of the Council as a percentage of the total weight in the portfolio.</t>
  </si>
  <si>
    <r>
      <t xml:space="preserve">High Climate Impact NACE Sector Exposure 
</t>
    </r>
    <r>
      <rPr>
        <sz val="10"/>
        <color theme="1"/>
        <rFont val="Arial"/>
        <family val="2"/>
      </rPr>
      <t>(Index Weight, %)</t>
    </r>
  </si>
  <si>
    <t>The ‘High Climate Impact NACE Sector Exposure’ is the summed index weight of index constituents that are classified into NACE Sections A to H or Section L.</t>
  </si>
  <si>
    <t>Greenhouse gas (GHG) intensity of the benchmark.</t>
  </si>
  <si>
    <t xml:space="preserve">Carbon-to-Value Footprint 
</t>
  </si>
  <si>
    <t>Percentage of GHG emissions reported versus estimated.</t>
  </si>
  <si>
    <t>GHG Emissions Disclosed:</t>
  </si>
  <si>
    <t>The index weight of constituents that sufficiently disclose their greenhouse gas emissions.</t>
  </si>
  <si>
    <t>GHG Emissions Not Disclosed:</t>
  </si>
  <si>
    <t>The index weight of constituents whose greenhouse gas emissions are modeled.</t>
  </si>
  <si>
    <r>
      <t xml:space="preserve">GHG Emissions Not Covered:
</t>
    </r>
    <r>
      <rPr>
        <sz val="10"/>
        <color theme="1"/>
        <rFont val="Arial"/>
        <family val="2"/>
      </rPr>
      <t>(Index Weight, %)</t>
    </r>
  </si>
  <si>
    <t>The index weight of constituents without greenhouse gas emissions data (disclosed or modeled).</t>
  </si>
  <si>
    <t>Exposure of the benchmark portfolio to companies the activities of which fall under Divisions 05 to 09, 19 and 20 of Annex I to Regulation (EC) No 1893/2006.</t>
  </si>
  <si>
    <r>
      <t xml:space="preserve">High Emitting Sector Exposure 
</t>
    </r>
    <r>
      <rPr>
        <sz val="10"/>
        <rFont val="Arial"/>
        <family val="2"/>
      </rPr>
      <t>(Index Weight, %)</t>
    </r>
  </si>
  <si>
    <t>The ‘High Emitting Sector Exposure’ is the summed index weight of index constituents that are classified into NACE Division 05, 06, 07, 08, 09, 19 or 20.</t>
  </si>
  <si>
    <t>Percentage of green bonds in the benchmark portfolio.</t>
  </si>
  <si>
    <r>
      <t xml:space="preserve">Green Bond Exposure
</t>
    </r>
    <r>
      <rPr>
        <sz val="10"/>
        <color theme="1"/>
        <rFont val="Arial"/>
        <family val="2"/>
      </rPr>
      <t>(Index Weight, %)</t>
    </r>
  </si>
  <si>
    <t>The ‘Green Bond Exposure’ is the summed index weight of index constituents that are classified as green bonds.</t>
  </si>
  <si>
    <t>Sov. (Env.)</t>
  </si>
  <si>
    <t>The index weight of constituents that sufficiently disclose their greenhouse gas emissions. All sovereign emissions are estimated.</t>
  </si>
  <si>
    <r>
      <rPr>
        <u/>
        <sz val="8"/>
        <color theme="1"/>
        <rFont val="Arial"/>
        <family val="2"/>
      </rPr>
      <t>Source</t>
    </r>
    <r>
      <rPr>
        <sz val="8"/>
        <color theme="1"/>
        <rFont val="Arial"/>
        <family val="2"/>
      </rPr>
      <t>: S&amp;P Dow Jones Indices; Sustainalytics.; MSCI.  Data as of the date of publishing of this report.  Past performance is no guarantee of future results.  Table is provided for illustrative purposes.</t>
    </r>
  </si>
  <si>
    <t xml:space="preserve">Indices may portray characteristics that seem unintuitive based on their objective (for example, an ESG index may be found to have non-zero involvement in tobacco business activities).  This may be due to the index's methodology defining an exposure or type of involvement in a way that differs to how it is defined in by these metrics.  </t>
  </si>
  <si>
    <t>The information in this section relates to the disclosure of ESG factors in the Benchmark Statement, as specified under Commission Delegated Regulation (EU) 2020/1816, specifically the ESG metrics to be disclosed for ‘equity’, ‘fixed income’, ‘sovereign debt’, ‘commodity’ and ‘other’ asset class indices under the 'Consideration of ESG Factors'. The metrics required for ‘fixed income’ (corporate bond) and 'sovereign debt' (sovereign bond) benchmarks are outlined in Annex II of Delegated Regulation 2020/1816, and shown and disclosed in the table below, alongside the metric used by S&amp;P DJI.</t>
  </si>
  <si>
    <t>Social Factors</t>
  </si>
  <si>
    <t>F.I. (Soc.)</t>
  </si>
  <si>
    <t xml:space="preserve">Weighted average percentage of benchmark constituents in the controversial weapons sector. </t>
  </si>
  <si>
    <r>
      <t xml:space="preserve">Controversial Weapons Exposure 
</t>
    </r>
    <r>
      <rPr>
        <sz val="10"/>
        <color theme="1"/>
        <rFont val="Arial"/>
        <family val="2"/>
      </rPr>
      <t>(Index Weight, %)</t>
    </r>
  </si>
  <si>
    <t>The summed index weight of constituents involved in controversial weapons-related activities.</t>
  </si>
  <si>
    <t>Weighted average percentage of benchmark constituents in the tobacco sector.</t>
  </si>
  <si>
    <r>
      <t xml:space="preserve">Tobacco Exposure 
</t>
    </r>
    <r>
      <rPr>
        <sz val="10"/>
        <color theme="1"/>
        <rFont val="Arial"/>
        <family val="2"/>
      </rPr>
      <t>(Index Weight, %)</t>
    </r>
  </si>
  <si>
    <t>The summed index weight of constituents involved in tobacco-related activities.</t>
  </si>
  <si>
    <t xml:space="preserve">Number of benchmark constituents subject to social violations (absolute number and relative divided by all benchmark constituents), as referred to in international treaties and conventions, United Nations principles or, where applicable, national law. </t>
  </si>
  <si>
    <r>
      <t xml:space="preserve">Social Violations Exposure 
</t>
    </r>
    <r>
      <rPr>
        <sz val="10"/>
        <color theme="1"/>
        <rFont val="Arial"/>
        <family val="2"/>
      </rPr>
      <t>(Constituent Count)</t>
    </r>
  </si>
  <si>
    <r>
      <t xml:space="preserve">Social Violations Exposure 
</t>
    </r>
    <r>
      <rPr>
        <sz val="10"/>
        <color theme="1"/>
        <rFont val="Arial"/>
        <family val="2"/>
      </rPr>
      <t>(Exposure Constituent Count/Total Constituent Count)</t>
    </r>
  </si>
  <si>
    <t xml:space="preserve">Exposure of the benchmark portfolio to companies without due diligence policies on issues addressed by Conventions 1 to 8 of the International Labour Organisation. </t>
  </si>
  <si>
    <r>
      <t xml:space="preserve">Lack of Due Diligence (ILO) Exposure 
</t>
    </r>
    <r>
      <rPr>
        <sz val="10"/>
        <color theme="1"/>
        <rFont val="Arial"/>
        <family val="2"/>
      </rPr>
      <t>(Index Weight, %)</t>
    </r>
  </si>
  <si>
    <t>The summed index weight of constituents without due diligence policies on issues addressed by the ILO's Conventions 1 to 8.</t>
  </si>
  <si>
    <t>Weighted average gender pay gap.</t>
  </si>
  <si>
    <t>Weighted-Average Gender Pay Gap</t>
  </si>
  <si>
    <t xml:space="preserve">The ‘Weighted-Average Gender Pay Gap’ is an index weighted average of the unadjusted gender pay gap, which measures the difference between the average gross hourly earnings of female and male employees, expressed as a percentage of the average gross hourly earnings of male employees.  </t>
  </si>
  <si>
    <t>Weighted average ratio of female to male board members.</t>
  </si>
  <si>
    <t>Weighted-Average Female-to-Male Board Member Ratio</t>
  </si>
  <si>
    <t xml:space="preserve">The 'Weighted-Average Female-to-Male Board Member Ratio’ is an index weighted average of the ratios of the counts of female and male board members for a company. </t>
  </si>
  <si>
    <t>Weighted average ratio of accidents, injuries, fatalities.</t>
  </si>
  <si>
    <t>Weighted-Average Total Recordable Injury Rate</t>
  </si>
  <si>
    <t xml:space="preserve">The 'Weighted-Average Total Recordable Injury Rate’ is an index weighted average of the rate of all recordable work-related injuries suffered by the company’s employees and contractors and includes fatalities, lost time injuries, restricted work cases or medical treatment cases. This metric is expressed as the count of recordable injuries per million hours worked. </t>
  </si>
  <si>
    <t>Numbers of convictions and amount of fines for violations of anti-corruption and anti-bribery laws</t>
  </si>
  <si>
    <t>Number of Convictions for Violations of Anti-Corruption &amp; Anti-Bribery Laws</t>
  </si>
  <si>
    <t>The 'Number of Convictions for Violations of Anti-Corruption &amp; Anti-Bribery Laws' assesses the total number of convictions for violations of anti-corruption and anti-bribery laws per issuer (not bond) and across the issuer's family tree, summed at the index-level.</t>
  </si>
  <si>
    <t>Amount of Fines for Violations of Anti-Corruption &amp; Anti-Bribery Laws (EURmn)</t>
  </si>
  <si>
    <t>The 'Amount of Fines for Violations of Anti-Corruption &amp; Anti-Bribery Laws' assess the total value of fines for violations of anti-corruption and anti-bribery laws per issuer (not bond) and across the issuer's family tree, denominated in Euros, summed at the index-level.</t>
  </si>
  <si>
    <r>
      <rPr>
        <u/>
        <sz val="8"/>
        <color theme="1"/>
        <rFont val="Arial"/>
        <family val="2"/>
      </rPr>
      <t>Source</t>
    </r>
    <r>
      <rPr>
        <sz val="8"/>
        <color theme="1"/>
        <rFont val="Arial"/>
        <family val="2"/>
      </rPr>
      <t>: S&amp;P Dow Jones Indices; Sustainalytics; MSCI.  Data as of the date of publishing of this report.  Past performance is no guarantee of future results.  Table is provided for illustrative purposes.</t>
    </r>
  </si>
  <si>
    <t xml:space="preserve">Indices may portray characteristics that seem unintuitive based on their objective (for example, an ESG index may be found to have non-zero involvement in tobacco business activities).  This may be due to the index's methodology defining an exposure or type of involvement in a way that differs to how it is defined in by these metrics. </t>
  </si>
  <si>
    <t>Sov. (Soc.)</t>
  </si>
  <si>
    <t>Number of benchmark constituents subject to social violations (absolute number and relative number divided by all benchmark constituents), as referred to in international treaties and conventions, United Nations principles and, where applicable, national law.</t>
  </si>
  <si>
    <t>Average human rights performance of the issuers.</t>
  </si>
  <si>
    <t>Weighted-Average Human Rights Score</t>
  </si>
  <si>
    <t xml:space="preserve">Average income inequality score, measuring the distribution of income and economic inequality among the participants in a particular economy. </t>
  </si>
  <si>
    <t>Weighted-Average Income Inequality Score</t>
  </si>
  <si>
    <t xml:space="preserve">The ‘Weighted-Average Income Inequality Score’ is an index weighted average of the Income Inequality Score of index constituents. </t>
  </si>
  <si>
    <t>Average freedom of expression score measuring the extent to which political and civil society organizations can operate freely</t>
  </si>
  <si>
    <t>Weighted-Average Press Freedom Score</t>
  </si>
  <si>
    <t>Governance Factors</t>
  </si>
  <si>
    <t>Sov. (Gov.)</t>
  </si>
  <si>
    <t>Average corruption score measuring the perceived level of public sector corruption.</t>
  </si>
  <si>
    <t>Weighted-Average Corruption Score</t>
  </si>
  <si>
    <t>Average political stability score, measuring the likelihood that the current regime will be overthrown by the use of force.</t>
  </si>
  <si>
    <t>Weighted-Average Political Stability Score</t>
  </si>
  <si>
    <t>Average rule of law score, based on the absence of corruption, respect for fundamental rights, and the state of civil and criminal justice.</t>
  </si>
  <si>
    <t>Weighted-Average Rule of Law Score</t>
  </si>
  <si>
    <t xml:space="preserve">  </t>
  </si>
  <si>
    <t xml:space="preserve">n  </t>
  </si>
  <si>
    <t xml:space="preserve">                </t>
  </si>
  <si>
    <t>Corporate Fixed Income Indices - Decarbonization Performance</t>
  </si>
  <si>
    <t>Universe Index:</t>
  </si>
  <si>
    <t>iBoxx EUR Corporates Net Zero 2050 Paris-Aligned ESG Index</t>
  </si>
  <si>
    <t>II. Additional Disclosure Requirements for EU CTBs and EU PABs</t>
  </si>
  <si>
    <t>Index Decarbonization Performance - Chart</t>
  </si>
  <si>
    <t>Index Decarbonization Performance - Table</t>
  </si>
  <si>
    <t>Rebalance 
Date</t>
  </si>
  <si>
    <r>
      <t>Universe Index Absolute Carbon Emissions (tCO</t>
    </r>
    <r>
      <rPr>
        <b/>
        <vertAlign val="subscript"/>
        <sz val="11"/>
        <rFont val="Arial"/>
        <family val="2"/>
      </rPr>
      <t>2</t>
    </r>
    <r>
      <rPr>
        <b/>
        <sz val="11"/>
        <rFont val="Arial"/>
        <family val="2"/>
      </rPr>
      <t>e)</t>
    </r>
  </si>
  <si>
    <r>
      <t>Target A</t>
    </r>
    <r>
      <rPr>
        <b/>
        <vertAlign val="superscript"/>
        <sz val="11"/>
        <rFont val="Arial"/>
        <family val="2"/>
      </rPr>
      <t xml:space="preserve">[1] </t>
    </r>
  </si>
  <si>
    <r>
      <t>Target B</t>
    </r>
    <r>
      <rPr>
        <b/>
        <vertAlign val="superscript"/>
        <sz val="11"/>
        <rFont val="Arial"/>
        <family val="2"/>
      </rPr>
      <t xml:space="preserve">[2] </t>
    </r>
  </si>
  <si>
    <t>Index Methodology Decarbonization Target:
Min(A,B) +2.5% Buffer</t>
  </si>
  <si>
    <t>Relative-to-Underlying Index Decarbonization (%)</t>
  </si>
  <si>
    <t>% WACI Reduction Relative-to-Underlying Constraint Met?</t>
  </si>
  <si>
    <t>Difference between Index WACI and Trajectory (tCO2e/EVIC USDmn)</t>
  </si>
  <si>
    <t>Decarbonization Trajectory Constraint Met?</t>
  </si>
  <si>
    <t>Index Decarbonization since Index Anchor Date (%)</t>
  </si>
  <si>
    <t>Index Active Share (%)</t>
  </si>
  <si>
    <t>-7% Self-Decarbonization Trajectory</t>
  </si>
  <si>
    <r>
      <rPr>
        <vertAlign val="superscript"/>
        <sz val="9"/>
        <color theme="1"/>
        <rFont val="Arial"/>
        <family val="2"/>
      </rPr>
      <t>[1]</t>
    </r>
    <r>
      <rPr>
        <sz val="8"/>
        <color theme="1"/>
        <rFont val="Arial"/>
        <family val="2"/>
      </rPr>
      <t xml:space="preserve"> 'Target A' represents the approach taken by the index to achieve the requirement of the Regulation, Article 9 ('Baseline reduction of GHG intensity or absolute GHG emissions for EU Climate Transition Benchmarks') or Article 11 ('Baseline reduction of GHG intensity or absolute GHG emissions for EU Paris-Aligned Benchmarks') . For more information on this calculation, see the iBoxx Paris-Aligned (PACT) &amp; Climate Transition Index Family Benchmark Statement.
</t>
    </r>
    <r>
      <rPr>
        <vertAlign val="superscript"/>
        <sz val="9"/>
        <color theme="1"/>
        <rFont val="Arial"/>
        <family val="2"/>
      </rPr>
      <t>[2] '</t>
    </r>
    <r>
      <rPr>
        <sz val="8"/>
        <color theme="1"/>
        <rFont val="Arial"/>
        <family val="2"/>
      </rPr>
      <t>Target B' represents the approach taken by the index to achieve the requirement of the Regulation, Articles 7 and 8 ('Setting a decarbonization trajectory' and 'Change in GHG intensity and absolute GHG emissions'). For more information on this calculation, see the iBoxx Paris-Aligned &amp; Climate Transition (PACT) Index Family Benchmark Statement. The forward-looking decarbonization trajectories for indices are calculated using the same sources of data as the sum of company scopes 1, 2 and 3 greenhouse gas emissions and disclosed elsewhere in this report: S&amp;P Global Sustainable1 Environmental and Scope 3 datasets.</t>
    </r>
  </si>
  <si>
    <t>December 2024</t>
  </si>
  <si>
    <t xml:space="preserve">Frequently Asked Questions: </t>
  </si>
  <si>
    <r>
      <t xml:space="preserve">What are 'EU CTB' and 'EU PAB' indices? 
</t>
    </r>
    <r>
      <rPr>
        <sz val="12"/>
        <color theme="1"/>
        <rFont val="Arial"/>
        <family val="2"/>
      </rPr>
      <t>Each index-level ESG metric is defined and its calculation approach explained in the S&amp;P DJI EU BMR ESG Metrics Reference Guide.</t>
    </r>
  </si>
  <si>
    <r>
      <t>What are the decarbonization requirements for EU CTB and EU PABs?</t>
    </r>
    <r>
      <rPr>
        <sz val="12"/>
        <color theme="1"/>
        <rFont val="Arial"/>
        <family val="2"/>
      </rPr>
      <t xml:space="preserve">
EU Climate Transition Benchmarks ('EU CTB') and EU Paris-Aligned Benchmarks ('EU PAB') are benchmarks that incorporate specific objectives related to greenhouse gas (GHG) emission reductions and the transition to a low carbon economy — based on the scientific evidence of the IPCC — through the selection and weighting of underlying constituents. The methodology requirements for benchmarks to qualify as EU CTB or EU PAB are expressed by Delegated Regulation (EU) 2020/1818.</t>
    </r>
    <r>
      <rPr>
        <b/>
        <sz val="12"/>
        <color theme="1"/>
        <rFont val="Arial"/>
        <family val="2"/>
      </rPr>
      <t xml:space="preserve"> 
</t>
    </r>
    <r>
      <rPr>
        <sz val="12"/>
        <color theme="1"/>
        <rFont val="Arial"/>
        <family val="2"/>
      </rPr>
      <t xml:space="preserve">
The requirements for EU CTBs and EU PABs are laid down in Delegated Regulation (EU) 2020/1818, accordingly the indices target a reduced level of index emissions i) relative to their underlying index by -30% for EU CTB, and -50% for EU PABs, and ii) relative to self over time. The self-decarbonization requirements are achieved by defining the 'decarbonization trajectory' for the index that begins at the index's 'Index Anchor Date'. The decarbonization trajectory is the pathway of values of the index absolute carbon emission that equates to a -7% annualized self-decarbonization rate. 
EU CTBs and EU PABs are also required to apply a set of index screens and ensure that their exposure to constituents identified as 'High Climate Impact' is at least as high as the level measured for the index's underlying universe. For more information on the requirements for EU CTB and EU PAB, please refer to the Regulation</t>
    </r>
    <r>
      <rPr>
        <vertAlign val="superscript"/>
        <sz val="12"/>
        <color theme="1"/>
        <rFont val="Arial"/>
        <family val="2"/>
      </rPr>
      <t>1</t>
    </r>
    <r>
      <rPr>
        <sz val="12"/>
        <color theme="1"/>
        <rFont val="Arial"/>
        <family val="2"/>
      </rPr>
      <t>.</t>
    </r>
  </si>
  <si>
    <r>
      <t>How are 'Index Absolute Carbon Emissions' calculated?</t>
    </r>
    <r>
      <rPr>
        <sz val="12"/>
        <color theme="1"/>
        <rFont val="Arial"/>
        <family val="2"/>
      </rPr>
      <t xml:space="preserve">
Index Absolute Carbon Emissions are the sum of all issuer Scope 1, 2 and 3 greenhouse gas emissions in metric tonnes of carbon dioxide-equivalent terms.</t>
    </r>
  </si>
  <si>
    <r>
      <t>What is the 'Index Anchor Date'?</t>
    </r>
    <r>
      <rPr>
        <sz val="12"/>
        <color theme="1"/>
        <rFont val="Arial"/>
        <family val="2"/>
      </rPr>
      <t xml:space="preserve">
The 'Index Anchor Date' is the date of the reference index composition and base index carbon emissions value calculated and used to determine the index's index decarbonization trajectory. </t>
    </r>
  </si>
  <si>
    <r>
      <t xml:space="preserve">Can I use the index-level decarbonization metrics?
</t>
    </r>
    <r>
      <rPr>
        <sz val="12"/>
        <color theme="1"/>
        <rFont val="Arial"/>
        <family val="2"/>
      </rPr>
      <t xml:space="preserve">Access to, and use of, all information contained in this Report is subject to S&amp;P DJI's Terms of Use, available publicly via </t>
    </r>
    <r>
      <rPr>
        <u/>
        <sz val="12"/>
        <color theme="1"/>
        <rFont val="Arial"/>
        <family val="2"/>
      </rPr>
      <t>https://www.spglobal.com/spdji</t>
    </r>
    <r>
      <rPr>
        <sz val="12"/>
        <color theme="1"/>
        <rFont val="Arial"/>
        <family val="2"/>
      </rPr>
      <t>.</t>
    </r>
  </si>
  <si>
    <r>
      <t xml:space="preserve">Where can I find out more information about S&amp;P DJI's ESG benchmark disclosures? 
</t>
    </r>
    <r>
      <rPr>
        <sz val="12"/>
        <color theme="1"/>
        <rFont val="Arial"/>
        <family val="2"/>
      </rPr>
      <t xml:space="preserve">The Regulatory Information page on S&amp;P DJI's website contains more information on the EU Benchmark Regulation, including resources relating to the EU Low Carbon Benchmark Regulation. </t>
    </r>
  </si>
  <si>
    <t>EU 2020/1818 Climate Benchmarks Regulation</t>
  </si>
  <si>
    <t xml:space="preserve">Index List
</t>
  </si>
  <si>
    <t>The following table outlines the complete list of corporate and sovereign fixed income ESG index-universe index pairings provided in the report as of the report date.</t>
  </si>
  <si>
    <t xml:space="preserve">Index:  </t>
  </si>
  <si>
    <t xml:space="preserve">Index Methodology:  </t>
  </si>
  <si>
    <t>Hang Seng Markit iBoxx Offshore RMB Green Bonds</t>
  </si>
  <si>
    <t>Hang Seng Markit iBoxx Offshore RMB Bond Index Rules</t>
  </si>
  <si>
    <t>iBoxx ABF Index Guide</t>
  </si>
  <si>
    <t>iBoxx ALBI Green Bonds Unconstrained</t>
  </si>
  <si>
    <t>iBoxx ALBI Index Guide</t>
  </si>
  <si>
    <t>iBoxx Asia Green Bonds Unconstrained</t>
  </si>
  <si>
    <t>iBoxx Asia Index Guide</t>
  </si>
  <si>
    <t>iBoxx ChinaBond Global Non-Sovereigns China Investment Grade Screened</t>
  </si>
  <si>
    <t>iBoxx ChinaBond Global Non-Sovereigns China Investment Grade Screened Index Guide</t>
  </si>
  <si>
    <t>iBoxx Contingent Convertible Liquid Developed Europe AT1</t>
  </si>
  <si>
    <t>iBoxx Contingent Convertible Liquid Developed Europe AT1 Index Guide</t>
  </si>
  <si>
    <t>iBoxx EUR Corporate Social Bonds Investment Grade (10% Issuer Cap)</t>
  </si>
  <si>
    <t>iBoxx EUR Corporate Social Bonds Investment Grade (10% Issuer Cap) Index Guide</t>
  </si>
  <si>
    <t>iBoxx EUR Corporates ESG</t>
  </si>
  <si>
    <t>iBoxx EUR Corporates ESG Indices Methodology</t>
  </si>
  <si>
    <t>iBoxx EUR Corporates FWPL</t>
  </si>
  <si>
    <t>iBoxx EUR Corporates FWPL Index Guide</t>
  </si>
  <si>
    <t>iBoxx EUR Corporates Investment Grade &amp; Fallen Angels FWPL</t>
  </si>
  <si>
    <t>iBoxx EUR Corporates Investment Grade &amp; Fallen Angels FWPL Index Guide</t>
  </si>
  <si>
    <t>iBoxx EUR Corporates Net Zero 2050 Paris-Aligned ESG</t>
  </si>
  <si>
    <t>iBoxx EUR Corporates Net Zero 2050 Paris-Aligned ESG Index Guide</t>
  </si>
  <si>
    <t>iBoxx EUR Corporates SRI Screened</t>
  </si>
  <si>
    <t>iBoxx EUR Corporates SRI Screened Indices Methodology</t>
  </si>
  <si>
    <t>iBoxx EUR Eurozone Sovereigns Green Bonds Capped</t>
  </si>
  <si>
    <t>iBoxx EUR Eurozone Sovereigns Green Bonds Capped Index Guide</t>
  </si>
  <si>
    <t>iBoxx EUR High Yield Corporates ESG</t>
  </si>
  <si>
    <t>iBoxx EUR High Yield Corporates ESG Indices Methodology</t>
  </si>
  <si>
    <t>iBoxx EUR High Yield Corporates SRI Screened</t>
  </si>
  <si>
    <t>iBoxx EUR High Yield Corporates SRI Screened Indices Methodology</t>
  </si>
  <si>
    <t>iBoxx EUR Non-Financials Senior ESG Custom</t>
  </si>
  <si>
    <t>iBoxx EUR Custom Indices</t>
  </si>
  <si>
    <t>iBoxx EUR Social Bonds Investment Grade (10% Issuer Cap)</t>
  </si>
  <si>
    <t>iBoxx EUR Social Bonds Investment Grade (10% Issuer Cap) Index Guide</t>
  </si>
  <si>
    <t>iBoxx EUR Sovereigns ESG Tilted</t>
  </si>
  <si>
    <t>iBoxx EUR Sovereigns ESG Tilted Index Guide</t>
  </si>
  <si>
    <t>iBoxx GBP Corporates 1-5 ESG Screened</t>
  </si>
  <si>
    <t>iBoxx GBP Corporates 1-5 ESG Screened Index Guide</t>
  </si>
  <si>
    <t>iBoxx GBP Corporates ESG</t>
  </si>
  <si>
    <t>iBoxx GBP Corporates ESG Indices Methodology</t>
  </si>
  <si>
    <t>iBoxx GBP Corporates SRI Screened</t>
  </si>
  <si>
    <t>iBoxx GBP Corporates SRI Screened Indices Methodology</t>
  </si>
  <si>
    <t>iBoxx GBP Non-Gilts Investment Grade &amp; Fallen Angels FWPL</t>
  </si>
  <si>
    <t>iBoxx GBP Non-Gilts Investment Grade &amp; Fallen Angels FWPL Index Guide</t>
  </si>
  <si>
    <t>iBoxx Global Core Corporates ESG</t>
  </si>
  <si>
    <t>iBoxx Global Core Corporates ESG Index Methodology</t>
  </si>
  <si>
    <t>iBoxx Global Core Corporates SRI Screened</t>
  </si>
  <si>
    <t>iBoxx Global Core Corporates SRI Screened Index Methodology</t>
  </si>
  <si>
    <t>iBoxx Global Government Developed Markets ESG Tilted Weight Capped</t>
  </si>
  <si>
    <t>iBoxx Sovereigns ESG Indices Methodology</t>
  </si>
  <si>
    <t>iBoxx Global Government Overall ESG Tilted Weight Capped</t>
  </si>
  <si>
    <t>iBoxx Global Green Bonds Select</t>
  </si>
  <si>
    <t>iBoxx Global Green Bonds Select Index Guide</t>
  </si>
  <si>
    <t>iBoxx Global Green Select, Social &amp; Sustainability Bonds</t>
  </si>
  <si>
    <t>iBoxx Global Green Select, Social &amp; Sustainability Bonds Index Guide</t>
  </si>
  <si>
    <t>iBoxx Global Green, Social &amp; Sustainability Bonds</t>
  </si>
  <si>
    <t>iBoxx Global Green, Social &amp; Sustainability Bonds Index Guide</t>
  </si>
  <si>
    <t>iBoxx Global Sustainability-Linked Bonds</t>
  </si>
  <si>
    <t>iBoxx Global Sustainability-Linked Bonds Index Guide</t>
  </si>
  <si>
    <t>iBoxx JUST Capital USD High Yield Benchmark</t>
  </si>
  <si>
    <t>iBoxx JUST Capital USD High Yield Benchmark Index Guide</t>
  </si>
  <si>
    <t>iBoxx JUST Capital USD Investment Grade Benchmark</t>
  </si>
  <si>
    <t>iBoxx JUST Capital USD Investment Grade Benchmark Index Guide</t>
  </si>
  <si>
    <t>iBoxx MSCI ESG Advanced USD Liquid Investment Grade</t>
  </si>
  <si>
    <t>iBoxx MSCI ESG Advanced USD Liquid Investment Grade Index Guide</t>
  </si>
  <si>
    <t>iBoxx MSCI ESG EUR Corporates</t>
  </si>
  <si>
    <t>iBoxx MSCI ESG EUR Corporates Index Guide</t>
  </si>
  <si>
    <t>iBoxx MSCI ESG EUR Corporates 0-1 TCA</t>
  </si>
  <si>
    <t>iBoxx MSCI ESG EUR Corporates 0-1 TCA Index Guide</t>
  </si>
  <si>
    <t>iBoxx MSCI ESG EUR Corporates BBB TCA</t>
  </si>
  <si>
    <t>iBoxx MSCI ESG EUR Corporates BBB TCA Index Guide</t>
  </si>
  <si>
    <t>iBoxx MSCI ESG EUR Corporates Green Bond Select</t>
  </si>
  <si>
    <t>iBoxx MSCI ESG EUR Financials TCA</t>
  </si>
  <si>
    <t>iBoxx MSCI ESG EUR Financials TCA Index Guide</t>
  </si>
  <si>
    <t>iBoxx MSCI ESG EUR FRN Investment Grade Corporates TCA</t>
  </si>
  <si>
    <t>iBoxx MSCI ESG EUR FRN Investment Grade Corporates TCA Index Guide</t>
  </si>
  <si>
    <t>iBoxx MSCI ESG EUR High Yield Corporates 1-3 TCA</t>
  </si>
  <si>
    <t>iBoxx MSCI ESG EUR High Yield Corporates 1-3 TCA Index Guide</t>
  </si>
  <si>
    <t>iBoxx MSCI ESG EUR High Yield Corporates TCA</t>
  </si>
  <si>
    <t>iBoxx MSCI ESG EUR High Yield Corporates TCA Index Guide</t>
  </si>
  <si>
    <t>iBoxx MSCI ESG EUR Liquid Investment Grade Ultrashort</t>
  </si>
  <si>
    <t>iBoxx MSCI ESG EUR Liquid Investment Grade Ultrashort Index Guide</t>
  </si>
  <si>
    <t>iBoxx MSCI ESG GBP Liquid Investment Grade Ultrashort</t>
  </si>
  <si>
    <t>iBoxx MSCI ESG GBP Liquid Investment Grade Ultrashort Index Guide</t>
  </si>
  <si>
    <t>iBoxx MSCI ESG GBP Non-Gilts</t>
  </si>
  <si>
    <t>iBoxx MSCI ESG GBP Non-Gilts Index Guide</t>
  </si>
  <si>
    <t>iBoxx MSCI ESG USD Asia ex-Japan High Yield Capped TCA</t>
  </si>
  <si>
    <t>iBoxx MSCI ESG USD Asia ex-Japan High Yield Capped TCA Index Guide</t>
  </si>
  <si>
    <t>iBoxx MSCI ESG USD Emerging Markets Sovereigns Quality Weighted</t>
  </si>
  <si>
    <t>iBoxx MSCI ESG USD Emerging Markets Sovereigns Quality Weighted Index Guide</t>
  </si>
  <si>
    <t>iBoxx MSCI ESG USD FRN Investment Grade Corporates TCA</t>
  </si>
  <si>
    <t>iBoxx MSCI ESG USD FRN Investment Grade Corporates TCA Index Guide</t>
  </si>
  <si>
    <t>iBoxx MSCI ESG USD Liquid Investment Grade Ultrashort</t>
  </si>
  <si>
    <t>iBoxx MSCI ESG USD Liquid Investment Grade Ultrashort Index Guide</t>
  </si>
  <si>
    <t>iBoxx MSCI EUR Corporates Carbon and Governance Tilted</t>
  </si>
  <si>
    <t>iBoxx MSCI EUR Corporates Carbon and Governance Tilted Index Guide</t>
  </si>
  <si>
    <t>iBoxx MSCI EUR High Yield Paris Aligned Capped TCA</t>
  </si>
  <si>
    <t>iBoxx MSCI EUR High Yield Paris Aligned Capped TCA Index Guide</t>
  </si>
  <si>
    <t>iBoxx MSCI EUR Senior Corporates Investment Grade ESG Factor Weighted</t>
  </si>
  <si>
    <t>iBoxx MSCI EUR Senior Corporates Investment Grade ESG Factor Weighted Index</t>
  </si>
  <si>
    <t>iBoxx MSCI EUR Senior Corporates Investment Grade ESG Factor Weighted (version 2)</t>
  </si>
  <si>
    <t>iBoxx MSCI EUR Senior Corporates Investment Grade ESG Factor Weighted (Version 2) Index</t>
  </si>
  <si>
    <t>iBoxx MSCI EUR Senior Corporates Investment Grade ESG Factor Weighted (version 3)</t>
  </si>
  <si>
    <t>iBoxx MSCI EUR Senior Corporates Investment Grade ESG Factor Weighted (Version 3) Index Guide</t>
  </si>
  <si>
    <t>iBoxx MSCI GBP Corporates Paris Aligned Capped TCA</t>
  </si>
  <si>
    <t>iBoxx MSCI USD High Yield Paris Aligned Capped TCA</t>
  </si>
  <si>
    <t>iBoxx MSCI USD High Yield Paris Aligned Capped TCA Index</t>
  </si>
  <si>
    <t>iBoxx MSCI USD Senior Corporates Investment Grade ESG Factor Weighted</t>
  </si>
  <si>
    <t>iBoxx MSCI USD Senior Corporates Investment Grade ESG Factor Weighted Index Guide</t>
  </si>
  <si>
    <t>iBoxx SD-KPI EUR Corporates</t>
  </si>
  <si>
    <t>iBoxx SD-KPI EUR Corporates Index Guide</t>
  </si>
  <si>
    <t>iBoxx SD-KPI EUR Liquid Corporates</t>
  </si>
  <si>
    <t>iBoxx SD-KPI EUR Liquid Corporates Index Guide</t>
  </si>
  <si>
    <t>iBoxx SD-KPI GBP Corporates</t>
  </si>
  <si>
    <t>iBoxx SD-KPI GBP Corporates Index Guide</t>
  </si>
  <si>
    <t>iBoxx SD-KPI USD Corporates</t>
  </si>
  <si>
    <t>iBoxx SD-KPI USD Corporates Index Guide</t>
  </si>
  <si>
    <t>iBoxx SGD Green Bonds</t>
  </si>
  <si>
    <t>iBoxx Singapore Dollar (SGD) Bond Index Guide</t>
  </si>
  <si>
    <t>iBoxx USD Asia ex-Japan Corporates Investment Grade ESG Screened</t>
  </si>
  <si>
    <t>iBoxx USD Asia ex-Japan Corporates Investment Grade ESG Screened Index Guide</t>
  </si>
  <si>
    <t>iBoxx USD Contingent Convertible Liquid Developed Market AT1 (8% Issuer Cap)</t>
  </si>
  <si>
    <t>iBoxx USD Contingent Convertible Liquid Developed Market AT1 (8% Issuer Cap) Index Guide</t>
  </si>
  <si>
    <t>iBoxx USD Corporates ESG</t>
  </si>
  <si>
    <t>iBoxx USD Corporates ESG Indices Methodology</t>
  </si>
  <si>
    <t>iBoxx USD Corporates Investment Grade &amp; Fallen Angels FWPL</t>
  </si>
  <si>
    <t>iBoxx USD Corporates Investment Grade &amp; Fallen Angels FWPL Index Guide</t>
  </si>
  <si>
    <t>iBoxx USD Corporates SRI Screened</t>
  </si>
  <si>
    <t>iBoxx USD Corporates SRI Screened Indices Methodology</t>
  </si>
  <si>
    <t>iBoxx USD High Yield Corporates Developed Markets ESG</t>
  </si>
  <si>
    <t>iBoxx USD High Yield Corporates Developed Markets ESG Indices Methodology</t>
  </si>
  <si>
    <t>iBoxx USD High Yield Corporates Developed Markets SRI Screened</t>
  </si>
  <si>
    <t>iBoxx USD High Yield Corporates Developed Markets SRI Screened Indices Methodology</t>
  </si>
  <si>
    <t>Markit iBoxx Euro Sustainable Corporate Bond Custom Index</t>
  </si>
  <si>
    <t>Markit iBoxx Euro Sustainable Corporate Bond Custom Index Guide</t>
  </si>
  <si>
    <t>Markit iBoxx Global Corporates Liquid 150 Capped</t>
  </si>
  <si>
    <t>Appendices</t>
  </si>
  <si>
    <t>Appendix I: Report Version History</t>
  </si>
  <si>
    <t>Report Issue Month (Version)</t>
  </si>
  <si>
    <t>Change Notes:</t>
  </si>
  <si>
    <t>DECEMBER 2024</t>
  </si>
  <si>
    <r>
      <rPr>
        <u/>
        <sz val="11"/>
        <color theme="1"/>
        <rFont val="Arial"/>
        <family val="2"/>
      </rPr>
      <t>Index Effective Date:</t>
    </r>
    <r>
      <rPr>
        <sz val="11"/>
        <color theme="1"/>
        <rFont val="Arial"/>
        <family val="2"/>
      </rPr>
      <t xml:space="preserve"> 10/31/2024
</t>
    </r>
    <r>
      <rPr>
        <i/>
        <sz val="11"/>
        <color theme="1"/>
        <rFont val="Arial"/>
        <family val="2"/>
      </rPr>
      <t xml:space="preserve">First publication of some index-level metrics in the 'I. ESG Factors Report - FI'  sections.
For more information on these changes, please refer to the 'Appendix II - Changes to Document' section of the </t>
    </r>
    <r>
      <rPr>
        <i/>
        <u/>
        <sz val="11"/>
        <color theme="1"/>
        <rFont val="Arial"/>
        <family val="2"/>
      </rPr>
      <t>S&amp;P DJI EU BMR ESG Metrics Reference Guide</t>
    </r>
    <r>
      <rPr>
        <i/>
        <sz val="11"/>
        <color theme="1"/>
        <rFont val="Arial"/>
        <family val="2"/>
      </rPr>
      <t>.</t>
    </r>
  </si>
  <si>
    <r>
      <rPr>
        <u/>
        <sz val="11"/>
        <color theme="1"/>
        <rFont val="Arial"/>
        <family val="2"/>
      </rPr>
      <t>Index Effective Date:</t>
    </r>
    <r>
      <rPr>
        <sz val="11"/>
        <color theme="1"/>
        <rFont val="Arial"/>
        <family val="2"/>
      </rPr>
      <t xml:space="preserve"> 10/31/2024
</t>
    </r>
    <r>
      <rPr>
        <i/>
        <sz val="11"/>
        <color theme="1"/>
        <rFont val="Arial"/>
        <family val="2"/>
      </rPr>
      <t>Change to calculation of several index-level metrics in the 'I. ESG Factors Report - FI' sections.</t>
    </r>
    <r>
      <rPr>
        <sz val="11"/>
        <color theme="1"/>
        <rFont val="Arial"/>
        <family val="2"/>
      </rPr>
      <t xml:space="preserve">
</t>
    </r>
    <r>
      <rPr>
        <i/>
        <sz val="11"/>
        <color theme="1"/>
        <rFont val="Arial"/>
        <family val="2"/>
      </rPr>
      <t xml:space="preserve">For more information on these changes, please refer to the 'Appendix II - Changes to Document' section of the </t>
    </r>
    <r>
      <rPr>
        <i/>
        <u/>
        <sz val="11"/>
        <color theme="1"/>
        <rFont val="Arial"/>
        <family val="2"/>
      </rPr>
      <t>S&amp;P DJI EU BMR ESG Metrics Reference Guide</t>
    </r>
    <r>
      <rPr>
        <i/>
        <sz val="11"/>
        <color theme="1"/>
        <rFont val="Arial"/>
        <family val="2"/>
      </rPr>
      <t>.</t>
    </r>
  </si>
  <si>
    <r>
      <rPr>
        <u/>
        <sz val="11"/>
        <color theme="1"/>
        <rFont val="Arial"/>
        <family val="2"/>
      </rPr>
      <t>Index Effective Date:</t>
    </r>
    <r>
      <rPr>
        <sz val="11"/>
        <color theme="1"/>
        <rFont val="Arial"/>
        <family val="2"/>
      </rPr>
      <t xml:space="preserve"> 10/31/2024
</t>
    </r>
    <r>
      <rPr>
        <i/>
        <sz val="11"/>
        <color theme="1"/>
        <rFont val="Arial"/>
        <family val="2"/>
      </rPr>
      <t xml:space="preserve">This report is the first publication of the Corporate and Sovereign Fixed Income S&amp;P Dow Jones Indices EU Low Carbon Benchmark Regulation Disclosure Report in this format.
  Previous to its publication, the report took the form of individual index-level documents shared publicly via the same URL as this version of this report.
Please contact </t>
    </r>
    <r>
      <rPr>
        <i/>
        <u/>
        <sz val="11"/>
        <color theme="1"/>
        <rFont val="Arial"/>
        <family val="2"/>
      </rPr>
      <t>index_services@spglobal.com</t>
    </r>
    <r>
      <rPr>
        <i/>
        <sz val="11"/>
        <color theme="1"/>
        <rFont val="Arial"/>
        <family val="2"/>
      </rPr>
      <t xml:space="preserve"> for older versions of this report.</t>
    </r>
  </si>
  <si>
    <t xml:space="preserve">General Disclaimer
</t>
  </si>
  <si>
    <t>Copyright © 2025.  S&amp;P Dow Jones Indices LLC. All rights reserved. S&amp;P, S&amp;P 500, SPX, SPY, The 500, US 500, US 30, S&amp;P 100, S&amp;P COMPOSITE 1500, S&amp;P 400, S&amp;P MIDCAP 400, S&amp;P 600, S&amp;P SMALLCAP 600, S&amp;P GIVI, GLOBAL TITANS, DIVIDENDS ARTISTOCRATS, DIVIDEND MONARCHS, BUYBACK ARISTOCRATS, SELECT SECTOR, S&amp;P MAESTRO, S&amp;P PRISM, GICS, SPIVA, INDEXOLOGY, iTraxx, iBoxx, ABX, ADBI, CDX, CMBX, MBX, MCDX, PRIMEX, HHPI, and SOVX are trademarks of S&amp;P Global, Inc. ("S&amp;P Global") or its affiliates. DOW JONES, DJIA, THE DOW, and DOW JONES INDUSTRIAL AVERAGE are trademarks of Dow Jones Trademark Holdings LLC (“Dow Jones”). These trademarks together with others have been licensed to S&amp;P Dow Jones Indices LLC. Redistribution or reproduction in whole or in part are prohibited without written permission of S&amp;P Dow Jones Indices LLC. This document does not constitute an offer of services in jurisdictions where S&amp;P Dow Jones Indices LLC, S&amp;P Global, Dow Jones or their respective affiliates (collectively “S&amp;P Dow Jones Indices”) do not have the necessary licenses. Except for certain custom index calculation services, all information provided by S&amp;P Dow Jones Indices is impersonal and not tailored to the needs of any person, entity or group of persons. S&amp;P Dow Jones Indices receives compensation in connection with licensing its indices to third parties and providing custom calculation services. Past performance of an index is not an indication or guarantee of future results.</t>
  </si>
  <si>
    <t>It is not possible to invest directly in an index. Exposure to an asset class represented by an index may be available through investable instruments based on that index. S&amp;P Dow Jones Indices does not sponsor, endorse, sell, promote or manage any investment fund or other investment vehicle that is offered by third parties and that seeks to provide an investment return based on the performance of any index. S&amp;P Dow Jones Indices makes no assurance that investment products based on the index will accurately track index performance or provide positive investment returns. Index performance does not reflect trading costs, management fees or expenses. S&amp;P Dow Jones Indices makes no representation regarding the advisability of investing in any such investment fund or other investment vehicle. A decision to invest in any such investment fund or other investment vehicle should not be made in reliance on any of the statements set forth in this document. S&amp;P Dow Jones Indices is not an investment advisor, commodity trading advisor, commodity pool operator, broker dealer, fiduciary, "promoter" (as defined in the Investment Company Act of 1940, as amended), "expert" as enumerated within 15 U.S.C. § 77k(a) or tax advisor.  Inclusion of a security, commodity, crypto currency or other asset within an index is not a recommendation by S&amp;P Dow Jones Indices to buy, sell, or hold such security, commodity, crypto currency or other asset, nor is it a considered to be investment advice or commodity trading advice.</t>
  </si>
  <si>
    <t>These materials have been prepared solely for informational purposes based upon information generally available to the public and from sources believed to be reliable. No content contained in these materials (including index data, ratings, credit-related analyses and data, research, valuations, model, software or other application or output therefrom) or any part thereof (“Content”) may be modified, reverse-engineered, reproduced or distributed in any form or by any means, or stored in a database or retrieval system, without the prior written permission of S&amp;P Dow Jones Indices. The Content shall not be used for any unlawful or unauthorized purposes. S&amp;P Dow Jones Indices and its third-party data providers and licensors (collectively “S&amp;P Dow Jones Indices Parties”) do not guarantee the accuracy, completeness, timeliness or availability of the Content. S&amp;P Dow Jones Indices Parties are not responsible for any errors or omissions, regardless of the cause, for the results obtained from the use of the Content. THE CONTENT IS PROVIDED ON AN “AS IS” BASIS. S&amp;P DOW JONES INDICES PARTIES DISCLAIM ANY AND ALL EXPRESS OR IMPLIED WARRANTIES, INCLUDING, BUT NOT LIMITED TO, ANY WARRANTIES OF MERCHANTABILITY OR FITNESS FOR A PARTICULAR PURPOSE OR USE, FREEDOM FROM BUGS, SOFTWARE ERRORS OR DEFECTS, THAT THE CONTENT’S FUNCTIONING WILL BE UNINTERRUPTED OR THAT THE CONTENT WILL OPERATE WITH ANY SOFTWARE OR HARDWARE CONFIGURATION. In no event shall S&amp;P Dow Jones Indices Parties be liable to any party for any direct, indirect, incidental, exemplary, compensatory, punitive, special or consequential damages, costs, expenses, legal fees, or losses (including, without limitation, lost income or lost profits and opportunity costs) in connection with any use of the Content even if advised of the possibility of such damages.</t>
  </si>
  <si>
    <t>S&amp;P Global keeps certain activities of its various divisions and business units separate from each other in order to preserve the independence and objectivity of their respective activities. As a result, certain divisions and business units of S&amp;P Global may have information that is not available to other business units. S&amp;P Global has established policies and procedures to maintain the confidentiality of certain non-public information received in connection with each analytical process.</t>
  </si>
  <si>
    <t>In addition, S&amp;P Dow Jones Indices provides a wide range of services to, or relating to, many organizations, including issuers of securities, investment advisers, broker-dealers, investment banks, other financial institutions and financial intermediaries, and accordingly may receive fees or other economic benefits from those organizations, including organizations whose securities or services they may recommend, rate, include in model portfolios, evaluate or otherwise address.</t>
  </si>
  <si>
    <t xml:space="preserve">S&amp;P Dow Jones Indices provides indices that use environmental, social, and/or governance (ESG) indicators (including, without limit, business involvement screens, conformance to voluntary corporate standards, GHG emissions data, and ESG scores) to select, weight, and/or exclude constituents.  ESG indicators seek to measure a company's, or an asset's performance, with respect to E, S, or G criteria.  ESG indicators are derived from publicly reported data, modelled data, or a combination of reported and modelled data. ESG indicators are based on a qualitative assessment due to the absence of well-defined uniform market standards and the use of multiple methodologies to assess ESG factors.  No single clear, definitive test or framework (legal, regulatory, or otherwise) exists to determine labels such as, 'ESG', 'sustainable', 'good governance', 'no adverse environmental, social, and/or other impacts', or other equivalently labelled objectives.  Therefore, the exercise of subjective judgment is necessary.  Different persons may classify the same investment, product and/or strategy differently regarding the foregoing labels. </t>
  </si>
  <si>
    <t>te</t>
  </si>
  <si>
    <t>SUSTAINALYTICS</t>
  </si>
  <si>
    <t>isd_index</t>
  </si>
  <si>
    <t>indexname</t>
  </si>
  <si>
    <t>Date_x</t>
  </si>
  <si>
    <t>Total_bond_count</t>
  </si>
  <si>
    <t>Total Sovereign Bond</t>
  </si>
  <si>
    <t>Total Corporate bond</t>
  </si>
  <si>
    <t>Sovereigns_Index_weight</t>
  </si>
  <si>
    <t>Corporates,Collateralized,Sub-Sovereigns_index_weight</t>
  </si>
  <si>
    <t>benchmark_type</t>
  </si>
  <si>
    <t>Combined ESG Score_score</t>
  </si>
  <si>
    <t>Combined ESG Score_Coverage_Index_weight</t>
  </si>
  <si>
    <t>Combined ESG Score_Coverage_Count</t>
  </si>
  <si>
    <t>Combined Environmental Score_score</t>
  </si>
  <si>
    <t>Combined Environmental Score_Coverage_Index_weight</t>
  </si>
  <si>
    <t>Combined Environmental Score_Coverage_Count</t>
  </si>
  <si>
    <t>Combined Social Score_score</t>
  </si>
  <si>
    <t>Combined Social Score_Coverage_Index_weight</t>
  </si>
  <si>
    <t>Combined Social Score_Coverage_Count</t>
  </si>
  <si>
    <t>Combined Governance Score_score</t>
  </si>
  <si>
    <t>Combined Governance Score_Coverage_Index_weight</t>
  </si>
  <si>
    <t>Combined Governance Score_Coverage_Count</t>
  </si>
  <si>
    <t>income_inequality_score</t>
  </si>
  <si>
    <t>income_inequality_Coverage_Index_weight</t>
  </si>
  <si>
    <t>income_inequality_Coverage_Count</t>
  </si>
  <si>
    <t>freedom_expression_score</t>
  </si>
  <si>
    <t>freedom_expression_Coverage_Index_weight</t>
  </si>
  <si>
    <t>freedom_expression_Coverage_Count</t>
  </si>
  <si>
    <t>gender_pay_gap_score</t>
  </si>
  <si>
    <t>gender_pay_gap_Coverage_Index_weight</t>
  </si>
  <si>
    <t>gender_pay_gap_Coverage_Count</t>
  </si>
  <si>
    <t>accidents_injuries_fatalities_score</t>
  </si>
  <si>
    <t>accidents_injuries_fatalities_Coverage_Index_weight</t>
  </si>
  <si>
    <t>accidents_injuries_fatalities_Coverage_Count</t>
  </si>
  <si>
    <t>political_stability_score_score</t>
  </si>
  <si>
    <t>political_stability_score_Coverage_Index_weight</t>
  </si>
  <si>
    <t>political_stability_score_Coverage_Count</t>
  </si>
  <si>
    <t>rule_of_law_score_score</t>
  </si>
  <si>
    <t>rule_of_law_score_Coverage_Index_weight</t>
  </si>
  <si>
    <t>rule_of_law_score_Coverage_Count</t>
  </si>
  <si>
    <t>ghg_intensity_sov</t>
  </si>
  <si>
    <t>ghg_intensity_sov_Coverage_Index_weight</t>
  </si>
  <si>
    <t>ghg_intensity_sov_Coverage_Count</t>
  </si>
  <si>
    <t>Negligible_index_weight</t>
  </si>
  <si>
    <t>Low_index_weight</t>
  </si>
  <si>
    <t>Medium_index_weight</t>
  </si>
  <si>
    <t>High_index_weight</t>
  </si>
  <si>
    <t>Severe_index_weight</t>
  </si>
  <si>
    <t>Not Rated_index_weight</t>
  </si>
  <si>
    <t>Controversial Weapons Conventions_score</t>
  </si>
  <si>
    <t>Controversial Weapons Conventions_Coverage_Index_weight</t>
  </si>
  <si>
    <t>Controversial Weapons Conventions_Coverage_Count</t>
  </si>
  <si>
    <t>Environmental Conventions_score</t>
  </si>
  <si>
    <t>Environmental Conventions_Coverage_Index_weight</t>
  </si>
  <si>
    <t>Environmental Conventions_Coverage_Count</t>
  </si>
  <si>
    <t>Human Rights Conventions_score</t>
  </si>
  <si>
    <t>Human Rights Conventions_Coverage_Index_weight</t>
  </si>
  <si>
    <t>Human Rights Conventions_Coverage_Count</t>
  </si>
  <si>
    <t xml:space="preserve"> Labour Rights Conventions_score</t>
  </si>
  <si>
    <t xml:space="preserve"> Labour Rights Conventions_Coverage_Index_weight</t>
  </si>
  <si>
    <t xml:space="preserve"> Labour Rights Conventions_Coverage_Count</t>
  </si>
  <si>
    <t>high_climate_impact_nace_Score</t>
  </si>
  <si>
    <t>high_climate_impact_nace_Index_Weight</t>
  </si>
  <si>
    <t>high_climate_impact_nace_Count</t>
  </si>
  <si>
    <t>ghg_intensity_corp_score</t>
  </si>
  <si>
    <t>ghg_intensity_corp_Coverage_Index_weight</t>
  </si>
  <si>
    <t>ghg_intensity_corp_Coverage_Count</t>
  </si>
  <si>
    <t>ghg_intensity_corp_reported_emission_Coverage</t>
  </si>
  <si>
    <t>energy_mining_nace_score</t>
  </si>
  <si>
    <t>energy_mining_nace_Index_Weight</t>
  </si>
  <si>
    <t>energy_mining_nace_Count</t>
  </si>
  <si>
    <t>green_bond_score</t>
  </si>
  <si>
    <t>green_bonds_Coverage_Index_weight</t>
  </si>
  <si>
    <t>green_bonds_Coverage_Count</t>
  </si>
  <si>
    <t>Controversial_weapon_score</t>
  </si>
  <si>
    <t>Controversial_weapon_score_Coverage_Index_weight</t>
  </si>
  <si>
    <t>Controversial_weapon_score_Coverage_Count</t>
  </si>
  <si>
    <t>Tobacco_score</t>
  </si>
  <si>
    <t>Tobacco_Coverage_Index_weight</t>
  </si>
  <si>
    <t>Tobacco_Coverage_Count</t>
  </si>
  <si>
    <t>Social_viloation_corp_score</t>
  </si>
  <si>
    <t>Social_viloation_corp_Coverage_Index_weight</t>
  </si>
  <si>
    <t>Social_viloation_corp_Coverage_Count</t>
  </si>
  <si>
    <t>Social_viloation_sov_score</t>
  </si>
  <si>
    <t>Social_viloation_sov_Coverage_Index_weight</t>
  </si>
  <si>
    <t>Social_viloation_sov_Coverage_Count</t>
  </si>
  <si>
    <t>Human_rights_score</t>
  </si>
  <si>
    <t>Human_rights_Coverage_Index_weight</t>
  </si>
  <si>
    <t>Human_rights_Coverage_Count</t>
  </si>
  <si>
    <t>Ilo_policy_corp_score</t>
  </si>
  <si>
    <t>Ilo_policy_corp_Coverage_Index_weight</t>
  </si>
  <si>
    <t>Ilo_policy_corp_Coverage_Count</t>
  </si>
  <si>
    <t>Corruption_score_corp</t>
  </si>
  <si>
    <t>Corruption_score_corp_Coverage_Index_weight</t>
  </si>
  <si>
    <t>Corruption_score_corp_Coverage_Count</t>
  </si>
  <si>
    <t>Fines_score_corp</t>
  </si>
  <si>
    <t>Fines_corp_Coverage_Index_weight</t>
  </si>
  <si>
    <t>Fines_corp_Coverage_Count</t>
  </si>
  <si>
    <t>female_to_male_board_Score</t>
  </si>
  <si>
    <t>female_to_male_board_Coverage_Index_weight</t>
  </si>
  <si>
    <t>female_to_male_board_Coverage_Count</t>
  </si>
  <si>
    <t>Independent_board_Score</t>
  </si>
  <si>
    <t>Independent_board_Coverage_Index_weight</t>
  </si>
  <si>
    <t>Independent_board_Coverage_Count</t>
  </si>
  <si>
    <t>Corruption_score_Sov</t>
  </si>
  <si>
    <t>Corruption_Sov_Coverage_Index_weight</t>
  </si>
  <si>
    <t>Corruption_Sov_Coverage_Count</t>
  </si>
  <si>
    <t>Methodology</t>
  </si>
  <si>
    <t>Model</t>
  </si>
  <si>
    <t>MSCI</t>
  </si>
  <si>
    <t>Combined ESG Score</t>
  </si>
  <si>
    <t>Combined Environmental Score</t>
  </si>
  <si>
    <t>Combined Social Score</t>
  </si>
  <si>
    <t>Combined Governance Score</t>
  </si>
  <si>
    <t>income_equality_sov</t>
  </si>
  <si>
    <t>income_equality_sov_Coverage_Index_weight</t>
  </si>
  <si>
    <t>income_equality_sov_Coverage_Count</t>
  </si>
  <si>
    <t>Press_freedom_sov</t>
  </si>
  <si>
    <t>Press_freedom_sov_Coverage_Index_weight</t>
  </si>
  <si>
    <t>Press_freedom_sov_Coverage_Count</t>
  </si>
  <si>
    <t>gender_pay_gap</t>
  </si>
  <si>
    <t>total_recordable_injury_rate</t>
  </si>
  <si>
    <t>total_recordable_injury_rate_Coverage_Index_weight</t>
  </si>
  <si>
    <t>total_recordable_injury_rate_Coverage_Count</t>
  </si>
  <si>
    <t>political_stability_score</t>
  </si>
  <si>
    <t>rule_of_law_score</t>
  </si>
  <si>
    <t>reported_emission</t>
  </si>
  <si>
    <t>controvercial_weapons_score</t>
  </si>
  <si>
    <t>controvercial_weapons_Coverage_Index_weight</t>
  </si>
  <si>
    <t>controvercial_weapons_Coverage_Count</t>
  </si>
  <si>
    <t>tabaco_score</t>
  </si>
  <si>
    <t>tabaco_Coverage_Index_weight</t>
  </si>
  <si>
    <t>tabaco_Coverage_Count</t>
  </si>
  <si>
    <t>social_violations_corp_score</t>
  </si>
  <si>
    <t>social_violations_corp_Coverage_Index_weight</t>
  </si>
  <si>
    <t>social_violations_corp_Coverage_Count</t>
  </si>
  <si>
    <t>social_violations_sov_score</t>
  </si>
  <si>
    <t>social_violations_sov_Coverage_Index_weight</t>
  </si>
  <si>
    <t>social_violations_sov_Coverage_Count</t>
  </si>
  <si>
    <t>human_rights_sov</t>
  </si>
  <si>
    <t>human_rights_sov_Coverage_Index_weight</t>
  </si>
  <si>
    <t>human_rights_sov_Coverage_Count</t>
  </si>
  <si>
    <t>ilo_policy_score_corp</t>
  </si>
  <si>
    <t>ilo_policy_corp_Coverage_Index_weight</t>
  </si>
  <si>
    <t>ilo_policy_corp_Coverage_Count</t>
  </si>
  <si>
    <t>corruption_convictions_score</t>
  </si>
  <si>
    <t>corruption_bribery_convictions_Coverage_Index_weight</t>
  </si>
  <si>
    <t>corruption_bribery_convictions_Coverage_Count</t>
  </si>
  <si>
    <t>corruption_Fines_score</t>
  </si>
  <si>
    <t>corruption_Fines_Coverage_Index_weight</t>
  </si>
  <si>
    <t>corruption_Fines_convictions_Coverage_Count</t>
  </si>
  <si>
    <t>female:male_diversity_ratio</t>
  </si>
  <si>
    <t>female:male_diversity_ratio_Coverage_Index_weight</t>
  </si>
  <si>
    <t>female:male_diversity_ratio_Coverage_Count</t>
  </si>
  <si>
    <t>corruption_score_sov</t>
  </si>
  <si>
    <t>corruption_score_sov_Coverage_Index_weight</t>
  </si>
  <si>
    <t>corruption_score_sov_Coverage_Count</t>
  </si>
  <si>
    <t>MKT.GB00B2RBNR71.CNH.L.14615</t>
  </si>
  <si>
    <t>Fixed Income and Sovereign Debt</t>
  </si>
  <si>
    <t>-</t>
  </si>
  <si>
    <t>Sustainalytics</t>
  </si>
  <si>
    <t>MKT.GB00B2RBNR71.USD.L.14637</t>
  </si>
  <si>
    <t>MKT.GB00B2RBNR71.USD.L.14617</t>
  </si>
  <si>
    <t>MKT.GB00B2RBNR71.USD.L.14677</t>
  </si>
  <si>
    <t>MKT.GB00B2RBNR71.USD.L.14897</t>
  </si>
  <si>
    <t>Fixed Income</t>
  </si>
  <si>
    <t>MKT.GB00B05CVW93.EUR.L.7960</t>
  </si>
  <si>
    <t>MKT.DE0009682716.EUR.L.15686</t>
  </si>
  <si>
    <t>MKT.DE0009682716.EUR.L.16039</t>
  </si>
  <si>
    <t>MKT.DE0009682716.EUR.L.15712</t>
  </si>
  <si>
    <t>MKT.DE0009682716.EUR.L.15674</t>
  </si>
  <si>
    <t>MKT.DE0009682716.EUR.L.14449</t>
  </si>
  <si>
    <t>MKT.DE0009682716.EUR.L.16437</t>
  </si>
  <si>
    <t>MKT.DE0009682716.EUR.L.13620</t>
  </si>
  <si>
    <t>Sovereign Debt</t>
  </si>
  <si>
    <t>MKT.DE0009682716.EUR.L.16045</t>
  </si>
  <si>
    <t>MKT.DE0009682716.EUR.L.16449</t>
  </si>
  <si>
    <t>MKT.DE0009682716.EUR.L.8547</t>
  </si>
  <si>
    <t>MKT.GB00BD4LD556.EUR.L.12474</t>
  </si>
  <si>
    <t>MKT.DE0009682716.EUR.L.13534</t>
  </si>
  <si>
    <t>MKT.DE0009682716.EUR.L.18157</t>
  </si>
  <si>
    <t>iBoxx EUR Sovereigns ESG Tilted 10+ Select Index</t>
  </si>
  <si>
    <t>MKT.DE0009682716.EUR.L.18155</t>
  </si>
  <si>
    <t>iBoxx EUR Sovereigns ESG Tilted 1-3 Select Index</t>
  </si>
  <si>
    <t>MKT.DE0009682716.EUR.L.18158</t>
  </si>
  <si>
    <t>iBoxx EUR Sovereigns ESG Tilted 3-5 Select Index</t>
  </si>
  <si>
    <t>MKT.DE0009682716.EUR.L.18159</t>
  </si>
  <si>
    <t>iBoxx EUR Sovereigns ESG Tilted 5-7 Select Index</t>
  </si>
  <si>
    <t>MKT.DE0009682716.EUR.L.18156</t>
  </si>
  <si>
    <t>iBoxx EUR Sovereigns ESG Tilted 7-10 Select Index</t>
  </si>
  <si>
    <t>MKT.DE0007931974.GBP.L.12720</t>
  </si>
  <si>
    <t>MKT.DE0007931974.GBP.L.16041</t>
  </si>
  <si>
    <t>MKT.DE0007931974.GBP.L.16443</t>
  </si>
  <si>
    <t>MKT.DE0007931974.GBP.L.5489</t>
  </si>
  <si>
    <t>MKT.GB00B05CVW93.USD.L.17118</t>
  </si>
  <si>
    <t>MKT.GB00B05CVW93.USD.L.17091</t>
  </si>
  <si>
    <t>MKT.GB00B243CS01.USD.L.16937</t>
  </si>
  <si>
    <t>MKT.GB00B243CS01.USD.L.16936</t>
  </si>
  <si>
    <t>MKT.GB00B243CS01.EUR.L.11696</t>
  </si>
  <si>
    <t>MKT.GB00B243CS01.EUR.L.12504</t>
  </si>
  <si>
    <t>MKT.GB00B243CS01.EUR.L.11687</t>
  </si>
  <si>
    <t>MKT.GB00B05CVW93.EUR.L.14466</t>
  </si>
  <si>
    <t>MKT.GB00B05CVW93.USD.L.13108</t>
  </si>
  <si>
    <t>MKT.GB00B05CVW93.USD.L.13107</t>
  </si>
  <si>
    <t>MKT.GB00B4K4X773.USD.L.12634</t>
  </si>
  <si>
    <t>MKT.DE0009682716.EUR.L.14482</t>
  </si>
  <si>
    <t>MKT.DE0009682716.EUR.L.12048</t>
  </si>
  <si>
    <t>MKT.DE0009682716.EUR.L.3406</t>
  </si>
  <si>
    <t>MKT.DE0009682716.EUR.L.14915</t>
  </si>
  <si>
    <t>MKT.DE0009682716.EUR.L.4475</t>
  </si>
  <si>
    <t>MKT.DE0009682716.EUR.L.868</t>
  </si>
  <si>
    <t>MKT.DE0009682716.EUR.L.14437</t>
  </si>
  <si>
    <t>MKT.DE0009682716.EUR.L.557</t>
  </si>
  <si>
    <t>MKT.DE0009682716.EUR.L.10035</t>
  </si>
  <si>
    <t>MKT.DE0007931974.GBP.L.10036</t>
  </si>
  <si>
    <t>MKT.DE0007931974.GBP.L.12406</t>
  </si>
  <si>
    <t>MKT.GB00B05CVW93.USD.L.12293</t>
  </si>
  <si>
    <t>MKT.GB00B05CVW93.USD.L.3060</t>
  </si>
  <si>
    <t>MKT.GB00B05CVW93.USD.L.10037</t>
  </si>
  <si>
    <t>MKT.GB00BD4LD556.EUR.L.12658</t>
  </si>
  <si>
    <t>MKT.DE0009682716.EUR.L.12961</t>
  </si>
  <si>
    <t>MKT.DE0009682716.EUR.L.8504</t>
  </si>
  <si>
    <t>MKT.DE0009682716.EUR.L.11595</t>
  </si>
  <si>
    <t>MKT.DE0009682716.EUR.L.398</t>
  </si>
  <si>
    <t>MKT.DE0007931974.GBP.L.14480</t>
  </si>
  <si>
    <t>MKT.GB00B05CVW93.USD.L.12594</t>
  </si>
  <si>
    <t>iBoxx MSCI Scored &amp; Screened Tilted USD Asia ex-Japan High Yield Capped TCA</t>
  </si>
  <si>
    <t>MKT.GB00B05CVW93.USD.L.12962</t>
  </si>
  <si>
    <t>MKT.GB00B05CVW93.USD.L.12718</t>
  </si>
  <si>
    <t>MKT.DE0009682716.EUR.L.11920</t>
  </si>
  <si>
    <t>MKT.DE0009682716.EUR.L.13404</t>
  </si>
  <si>
    <t>MKT.DE0007931974.GBP.L.11919</t>
  </si>
  <si>
    <t>MKT.GB00B05CVW93.USD.L.11915</t>
  </si>
  <si>
    <t>MKT.GB00B2RBNR71.SGD.L.14613</t>
  </si>
  <si>
    <t>MKT.GB00B05CVW93.USD.L.12655</t>
  </si>
  <si>
    <t>MKT.GB00B05CVW93.USD.L.7965</t>
  </si>
  <si>
    <t>MKT.GB00B05CVW93.USD.L.16037</t>
  </si>
  <si>
    <t>MKT.GB00B05CVW93.USD.L.15679</t>
  </si>
  <si>
    <t>MKT.GB00B05CVW93.USD.L.16440</t>
  </si>
  <si>
    <t>MKT.GB00B05CVW93.USD.L.16043</t>
  </si>
  <si>
    <t>MKT.GB00B05CVW93.USD.L.16446</t>
  </si>
  <si>
    <t>CUST.SSgA.EUR.LCY.01</t>
  </si>
  <si>
    <t>MKT.GB00B05CVW93.USD.L.3154</t>
  </si>
  <si>
    <t>iBoxx Euro SRI Corporate Bond Custom Index</t>
  </si>
  <si>
    <t>iBoxx MSCI ESG SRI USD Liquid Investment Grade Ultrashort</t>
  </si>
  <si>
    <t>iBoxx MSCI ESG SRI EUR Corporates</t>
  </si>
  <si>
    <t>iBoxx MSCI ESG SRI EUR Liquid Investment Grade Ultrashort</t>
  </si>
  <si>
    <t>iBoxx MSCI ESG SRI GBP Liquid Investment Grade Ultrashort</t>
  </si>
  <si>
    <t>MKT.GB00B05CVW93.USD.L.18284</t>
  </si>
  <si>
    <t>iBoxx USD Asia-Pacific ex-Greater China Non-Sovereigns Investment Grade Climate Transition</t>
  </si>
  <si>
    <t>IDX</t>
  </si>
  <si>
    <t>Index Name</t>
  </si>
  <si>
    <t>Index Methodology</t>
  </si>
  <si>
    <t>Index Methodology URL</t>
  </si>
  <si>
    <t>Index Rebalance #</t>
  </si>
  <si>
    <t>PAB/CTB</t>
  </si>
  <si>
    <t>Index Rebalance Date</t>
  </si>
  <si>
    <t>Universe Index Absolute Carbon Emissions (GtCO2e)</t>
  </si>
  <si>
    <t>Target A: Relative-to-Parent Reduction (ACE)</t>
  </si>
  <si>
    <t>Target B: Trajectory (-7% annualized)</t>
  </si>
  <si>
    <t>Regulatory Target: MIN(A,B)</t>
  </si>
  <si>
    <t>Regulatory Target * Buffer</t>
  </si>
  <si>
    <t>CTB/PAB Index Absolute Carbon Emissions (GtCO2e)</t>
  </si>
  <si>
    <t>Index Active Share</t>
  </si>
  <si>
    <t>Underlying Universe</t>
  </si>
  <si>
    <t>https://www.spglobal.com/spdji/en/documents/campaigns/iBoxx%20EUR%20Corporates%20Net%20Zero%202050%20Paris%20Aligned%20ESG%20ndex%20Guide%202023.pdf</t>
  </si>
  <si>
    <t>PA</t>
  </si>
  <si>
    <t>iBoxx EUR Corporates Index</t>
  </si>
  <si>
    <t>iBoxx MSCI USD High Yield Paris Aligned Capped TCA Index Guide</t>
  </si>
  <si>
    <t>https://www.markit.com/Company/Files/DownloadFiles?CMSID=1af682d634554666b87d91a7f6ed8e2c</t>
  </si>
  <si>
    <t>iBoxx USD High Yield 3% Issuer Cap Custom</t>
  </si>
  <si>
    <t>iBoxx MSCI EUR High Yield Paris Aligned Capped TCA Index</t>
  </si>
  <si>
    <t>https://www.spglobal.com/spdji/en/documents/methodologies/iBoxx%20MSCI%20EUR%20High%20Yield%20Paris%20Aligned%20Capped%20TCA%20Index%20(last%20updated%20February%202024).pdf</t>
  </si>
  <si>
    <t>iBoxx EUR High Yield 3% Issuer Cap Custom</t>
  </si>
  <si>
    <t>IDX.480</t>
  </si>
  <si>
    <t>iBoxx MSCI GBP Corporates Paris Aligned Capped TCA Index</t>
  </si>
  <si>
    <t>iBoxx MSCI GBP Corporates Paris Aligned Capped TCA Index Guide</t>
  </si>
  <si>
    <t>https://www.spglobal.com/spdji/en/documents/methodologies/iBoxx%20MSCI%20GBP%20Corporates%20Paris%20Aligned%20Capped%20TCA%20(last%20updated%20July%202024).pdf</t>
  </si>
  <si>
    <t>iBoxx £ Corporates</t>
  </si>
  <si>
    <t>iBoxx MSCI USD High Yield Paris Aligned Capped TCA Index (12/31/2020-11/30/2022 -- pre-trajectory rebase)</t>
  </si>
  <si>
    <t>Need scope 1+2 only Underlying Values</t>
  </si>
  <si>
    <t>Index Trajectory Rebased</t>
  </si>
  <si>
    <t>iBoxx MSCI EUR High Yield Paris Aligned Capped TCA Index (12/31/2020-11/30/2022 -- pre-trajectory rebase)</t>
  </si>
  <si>
    <t>iBoxx MSCI GBP Corporates Paris Aligned Capped TCA Index (12/31/2020-02/28/2023 -- pre-trajectory rebase)</t>
  </si>
  <si>
    <t>CT</t>
  </si>
  <si>
    <t>?</t>
  </si>
  <si>
    <r>
      <t>Target A</t>
    </r>
    <r>
      <rPr>
        <b/>
        <vertAlign val="superscript"/>
        <sz val="10"/>
        <color theme="0"/>
        <rFont val="Arial"/>
        <family val="2"/>
      </rPr>
      <t xml:space="preserve">[2] </t>
    </r>
  </si>
  <si>
    <r>
      <t>Target B</t>
    </r>
    <r>
      <rPr>
        <b/>
        <vertAlign val="superscript"/>
        <sz val="10"/>
        <color theme="0"/>
        <rFont val="Arial"/>
        <family val="2"/>
      </rPr>
      <t xml:space="preserve">[3] </t>
    </r>
  </si>
  <si>
    <t>DATA USED FOR INPUT FOR DATA REFERENCED BY CHART</t>
  </si>
  <si>
    <t>DATA REFERENCED BY CHART</t>
  </si>
  <si>
    <t>*</t>
  </si>
  <si>
    <t>Index Rebalance 
Reference Date</t>
  </si>
  <si>
    <t>Index Rebalance Effective Date</t>
  </si>
  <si>
    <t>Universe Index (WACI)</t>
  </si>
  <si>
    <t xml:space="preserve">
Universe Index (EVIC Inflation-Adjusted WACI)[1]</t>
  </si>
  <si>
    <t>Universe Index (-30/-50% EVIC Inflation-Adjusted WACI)</t>
  </si>
  <si>
    <t>7% Self-Decarbonization Trajectory</t>
  </si>
  <si>
    <t xml:space="preserve">
EU PAB Decarbonization Target: 
Min(A,B)</t>
  </si>
  <si>
    <t xml:space="preserve">
Index Methodology Decarbonization Target:
Min(A,B) +5% Buffer</t>
  </si>
  <si>
    <t>Paris-Aligned Index 
(EVIC Inflation-Adjusted WACI)</t>
  </si>
  <si>
    <t xml:space="preserve">
Universe Index (EVIC Inflation-Adjusted WACI)</t>
  </si>
  <si>
    <t>Target A: Universe Index (-50% EVIC Inflation-Adjusted WACI)</t>
  </si>
  <si>
    <t>Target B: -7% Self-Decarbonization Trajectory</t>
  </si>
  <si>
    <t>Universe Index (EVIC Inflation-Adjusted WACI)</t>
  </si>
  <si>
    <t xml:space="preserve"> -7% Self-Decarbonization Trajectory</t>
  </si>
  <si>
    <t>Page 1: Intro</t>
  </si>
  <si>
    <t>Page 1: Source (Decarb. Table)</t>
  </si>
  <si>
    <t>Page 2: Source (Chart)</t>
  </si>
  <si>
    <t>Page 2: Source (Article 12 Exclusion Table)</t>
  </si>
  <si>
    <t>Index Rebalance  Date</t>
  </si>
  <si>
    <t xml:space="preserve"> &lt;&lt;&lt; Select Index &gt;&gt;&gt;</t>
  </si>
  <si>
    <t xml:space="preserve">High Climate Impact NACE Sector Exposure </t>
  </si>
  <si>
    <t xml:space="preserve">Carbon-to-Value Footprint </t>
  </si>
  <si>
    <r>
      <t xml:space="preserve">GHG Emissions Not Covered:
</t>
    </r>
    <r>
      <rPr>
        <sz val="9"/>
        <color theme="1"/>
        <rFont val="Arial"/>
        <family val="2"/>
      </rPr>
      <t>(Index Weight, %)</t>
    </r>
  </si>
  <si>
    <r>
      <t xml:space="preserve">High Emitting Sector Exposure 
</t>
    </r>
    <r>
      <rPr>
        <sz val="9"/>
        <rFont val="Arial"/>
        <family val="2"/>
      </rPr>
      <t>(Index Weight, %)</t>
    </r>
  </si>
  <si>
    <r>
      <t xml:space="preserve">Green Bond Exposure
</t>
    </r>
    <r>
      <rPr>
        <sz val="9"/>
        <color theme="1"/>
        <rFont val="Arial"/>
        <family val="2"/>
      </rPr>
      <t>(Index Weight, %)</t>
    </r>
  </si>
  <si>
    <r>
      <t xml:space="preserve">Carbon-to-Value Footprint 
</t>
    </r>
    <r>
      <rPr>
        <sz val="9"/>
        <color theme="1"/>
        <rFont val="Arial"/>
        <family val="2"/>
      </rPr>
      <t>(GHG emissions 
tCO2e / EURmn GDP)</t>
    </r>
  </si>
  <si>
    <r>
      <t xml:space="preserve">Controversial Weapons Exposure 
</t>
    </r>
    <r>
      <rPr>
        <sz val="9"/>
        <color theme="1"/>
        <rFont val="Arial"/>
        <family val="2"/>
      </rPr>
      <t>(Index Weight, %)</t>
    </r>
  </si>
  <si>
    <r>
      <t xml:space="preserve">Tobacco Exposure 
</t>
    </r>
    <r>
      <rPr>
        <sz val="9"/>
        <color theme="1"/>
        <rFont val="Arial"/>
        <family val="2"/>
      </rPr>
      <t>(Index Weight, %)</t>
    </r>
  </si>
  <si>
    <r>
      <t xml:space="preserve">Social Violations Exposure 
</t>
    </r>
    <r>
      <rPr>
        <sz val="9"/>
        <color theme="1"/>
        <rFont val="Arial"/>
        <family val="2"/>
      </rPr>
      <t>(Constituent Count)</t>
    </r>
  </si>
  <si>
    <r>
      <t xml:space="preserve">Social Violations Exposure 
</t>
    </r>
    <r>
      <rPr>
        <sz val="9"/>
        <color theme="1"/>
        <rFont val="Arial"/>
        <family val="2"/>
      </rPr>
      <t>(Exposure Constituent Count/Total Constituent Count)</t>
    </r>
  </si>
  <si>
    <r>
      <t xml:space="preserve">ILO Conventions Exposure 
</t>
    </r>
    <r>
      <rPr>
        <sz val="9"/>
        <color theme="1"/>
        <rFont val="Arial"/>
        <family val="2"/>
      </rPr>
      <t>(Index Weight, %)</t>
    </r>
  </si>
  <si>
    <t>Amount of Fines for Violations of Anti-Corruption &amp; Anti-Bribery Laws</t>
  </si>
  <si>
    <t>NAME RANGES</t>
  </si>
  <si>
    <t>CTB</t>
  </si>
  <si>
    <t>The information disclosed in this section relates to the components of the Climate Transition index that are minimum requirements for EU Climate Transition Benchmarks ('EU CTB'), as defined by Regulation (EU) 2019/2089 of the European Parliament and of the Council of 27 November 2019 amending Regulation (EU) 2016/1011 as regards EU Climate Transition Benchmarks, EU Paris-aligned Benchmarks and sustainability-related disclosures for benchmarks ('the Regulation' hereafter).</t>
  </si>
  <si>
    <t>Source: S&amp;P Dow Jones Indices Limited; S&amp;P Global Sustainable1.  Data as of the date of publishing of this report. For the Climate Transition Index's launch date, please see the index's methodology.  All data prior to index launch date is back-tested hypothetical data.  Past performance is no guarantee of future results.  Table is provided for illustrative purposes and reflects hypothetical historical performance.  Please see the Performance Disclosure linked at the end of this post for more information regarding the inherent limitations associated with back-tested performance.</t>
  </si>
  <si>
    <t>Source: S&amp;P Dow Jones Indices LLC; S&amp;P Global Sustainable1.  Data as of the date of publishing of this report. For the Climate Transition Index's launch date, please see the index's methodology.  All data prior to index launch date is back-tested hypothetical data.  Past performance is no guarantee of future results.  Table is provided for illustrative purposes and reflects hypothetical historical performance.  Please see the Performance Disclosure linked at the end of this post for more information regarding the inherent limitations associated with back-tested performance.</t>
  </si>
  <si>
    <t>Source: S&amp;P Dow Jones Indices LLC; S&amp;P Global Sustainable1.  Data as of the date of publishing of this report. Past performance is no guarantee of future results.  Table is provided for illustrative purposes. Articles 12(1)d-g are not required for EU CTB.</t>
  </si>
  <si>
    <t>Climate Transition Index:</t>
  </si>
  <si>
    <t xml:space="preserve">The ‘Weighted-Average ESG Score’ is an index weighted average of the Sustainalytics corporate and sovereign ESG Risk Scores of index constituents. The lowest score possible (best) is 0. This metric is a consolidated score including any corporate and sovereign bonds. </t>
  </si>
  <si>
    <t xml:space="preserve">The ‘Weighted-Average Environmental Score’ is an index weighted average of the Sustainalytics corporate and sovereign Environmental Risk Scores  of index constituents. The lowest score possible (best) is 0. This metric is a consolidated score including any corporate and sovereign bonds. </t>
  </si>
  <si>
    <t xml:space="preserve">The ‘Weighted-Average Social Score’ is an index weighted average of the Sustainalytics corporate and sovereign Social Risk Scores of index constituents. The lowest score possible (best) is 0. This metric is a consolidated score including any corporate and sovereign bonds. </t>
  </si>
  <si>
    <t xml:space="preserve">The ‘Weighted-Average Governance Score’ is an index weighted average of the Sustainalytics corporate and sovereign Governance Risk Scores of index constituents. The lowest score possible (best) is 0. This metric is a consolidated score including any corporate and sovereign bonds. </t>
  </si>
  <si>
    <t>The metric tons of scope 1 and 2 greenhouse gas emissions (tCO2e) apportioned to the index per EUR 1 million invested using Enterprise Value including Cash (EVIC) as the apportionment factor.</t>
  </si>
  <si>
    <t>The metric tons of greenhouse gas emissions (tCO2e) apportioned to the index per EUR 1 million invested using Gross Domestic Product (GDP) as the apportionment factor.</t>
  </si>
  <si>
    <t>The count of constituents classified in the Sustainalytics Global Standards Screening dataset as 'Non-compliant' with, or in violation of, any of the ten principles of the UNGC, ILO's Conventions, the UN Guiding Principles or Business and Human Rights, and Chapters of the OECD Guidelines for Multinational Enterprises.</t>
  </si>
  <si>
    <t>The count of constituents classified in the Sustainalytics Global Standards Screening dataset as 'Non-compliant' with, or in violation of, any of the ten principles of the UNGC, ILO's Conventions, the UN Guiding Principles or Business and Human Rights, and Chapters of the OECD Guidelines for Multinational Enterprises, divided by the total constituent count.</t>
  </si>
  <si>
    <t>The summed index weight of constituents without due diligent policies on issues addressed by the ILO's Conventions 1 to 8.</t>
  </si>
  <si>
    <t>The 'Weighted-Average Total Recordable Injury Rate’ is an index weighted average of the rate of all recordable work-related injuries suffered by the company’s employees and contractors and includes fatalities, lost time injuries, restricted work cases or medical treatment cases, expressed as injuries per million hours worked.</t>
  </si>
  <si>
    <t>The 'Amount of Fines for Violations of Anti-Corruption &amp; Anti-Bribery Laws' assess the total value of fines for violations of anti-corruption and anti-bribery laws per issuer (not bond) and across the issuer's family tree, denomiated in Euros, summed at the index-level.</t>
  </si>
  <si>
    <t>The count of constituents with relevant country events (repression, conflict or corruption) identified by Sustainalytics.</t>
  </si>
  <si>
    <t>The count of constituents with relevant country events (repression, conflict or corruption) identified by Sustainalytics, divided by the total index constituent count.</t>
  </si>
  <si>
    <t>The ‘Weighted-Average Human Rights Score’ is an index weighted average of the Sustainalytics 'Human Rights Score' of index constituents. Scores range between 0 (worst) and 100 (best).</t>
  </si>
  <si>
    <t>The ‘Weighted-Average Press Freedom Score’ is an index weighted average of the Sustainalytics 'Voice and Accountabilty Score' of index constituents. Scores range between 0 (worst) and 100 (best).</t>
  </si>
  <si>
    <t>The ‘Weighted-Average Corruption Score’ is an index weighted average of the Sustainalytics 'Corruption Score' of index constituents. Scores range between 0 (worst) and 100 (best).</t>
  </si>
  <si>
    <t>The ‘Weighted-Average Political Stability Score’ is an index weighted average of the Sustainalytics 'Political Stability Score' of index constituents. Scores range between 0 (worst) and 100 (best).</t>
  </si>
  <si>
    <t>The ‘Weighted-Average Rule of Law Score’ is an index weighted average of the Sustainalytics 'Rule of Law Score' of index constituents. Scores range between 0 (worst) and 100 (best).</t>
  </si>
  <si>
    <t>PAB</t>
  </si>
  <si>
    <t>The information disclosed in this section relates to the components of the Paris-Aligned index that are minimum requirements for EU Paris-Aligned Benchmarks ('EU PAB'), as defined by Regulation (EU) 2019/2089 of the European Parliament and of the Council of 27 November 2019 amending Regulation (EU) 2016/1011 as regards EU Climate Transition Benchmarks, EU Paris-aligned Benchmarks and sustainability-related disclosures for benchmarks ('the Regulation' hereafter).</t>
  </si>
  <si>
    <t>Source: S&amp;P Dow Jones Indices Limited; S&amp;P Global Sustainable1.  Data as of the date of publishing of this report. For the Paris-Aligned Index's launch date, please see the index's methodology.  All data prior to index launch date is back-tested hypothetical data.  Past performance is no guarantee of future results.  Table is provided for illustrative purposes and reflects hypothetical historical performance.  Please see the Performance Disclosure linked at the end of this post for more information regarding the inherent limitations associated with back-tested performance.</t>
  </si>
  <si>
    <t>Source: S&amp;P Dow Jones Indices LLC; S&amp;P Global Sustainable1.  Data as of the date of publishing of this report. For the Paris-Aligned Index's launch date, please see the index's methodology.  All data prior to index launch date is back-tested hypothetical data.  Past performance is no guarantee of future results.  Table is provided for illustrative purposes and reflects hypothetical historical performance.  Please see the Performance Disclosure linked at the end of this post for more information regarding the inherent limitations associated with back-tested performance.</t>
  </si>
  <si>
    <t>Source: S&amp;P Dow Jones Indices LLC; S&amp;P Global Sustainable1.  Data as of the date of publishing of this report. Past performance is no guarantee of future results.  Table is provided for illustrative purposes.</t>
  </si>
  <si>
    <t>Paris-Aligned Index:</t>
  </si>
  <si>
    <t xml:space="preserve">The ‘Weighted-Average ESG Score’ is an index weighted average of the MSCI industry-adjusted and government-adjusted ESG Scores of index constituents. Score range between 0 (worst) and 10 (best). This metric is a consolidated score including any corporate and sovereign bonds. </t>
  </si>
  <si>
    <t xml:space="preserve">The ‘Weighted-Average Environmental Score’ is an index weighted average of the MSCI industry-adjusted and government-adjusted Environmental Scores of index constituents. Score range between 0 (worst) and 10 (best). This metric is a consolidated score including any corporate and sovereign bonds. </t>
  </si>
  <si>
    <t xml:space="preserve">The ‘Weighted-Average Social Score’ is an index weighted average of the MSCI industry-adjusted and government-adjusted Social Scores of index constituents. Score range between 0 (worst) and 10 (best). This metric is a consolidated score including any corporate and sovereign bonds. </t>
  </si>
  <si>
    <t xml:space="preserve">The ‘Weighted-Average Governance Score’ is an index weighted average of the MSCI industry-adjusted and government-adjusted Governance Scores of index constituents. Score range between 0 (worst) and 10 (best). This metric is a consolidated score including any corporate and sovereign bonds. </t>
  </si>
  <si>
    <t>The metric tons of scope 1 and 2 greenhouse gas emissions (tCO2e) apportioned to the index per USD 1 million invested using Enterprise Value including Cash (EVIC) as the apportionment factor.</t>
  </si>
  <si>
    <t>The metric tons of greenhouse gas emissions (tCO2e) apportioned to the index per USD 1 million invested using Nominal Gross Domestic Product (GDP) as the apportionment factor.</t>
  </si>
  <si>
    <t xml:space="preserve">The count of constituents involved in social violations. Social violations are defined as 'Red Flag' controversies related to customers, human rights &amp; community impact or labor rights &amp; supply chain, in accordance with the MSCI ESG Controversies methodology. A Red Flag indicates an ongoing 'Very Severe' ESG controversy implicating a company directly through its actions, products, or operations. </t>
  </si>
  <si>
    <t xml:space="preserve">The count of constituents involved in social violations, divided by total constituent count. Social violations are defined as 'Red Flag' controversies related to customers, human rights &amp; community impact or labor rights &amp; supply chain, in accordance with the MSCI ESG Controversies methodology. A Red Flag indicates an ongoing 'Very Severe' ESG controversy implicating a company directly through its actions, products, or operations. </t>
  </si>
  <si>
    <t xml:space="preserve"> </t>
  </si>
  <si>
    <t>The count of constituents identified by MSCI with European External Action Service (EEAS) restrictive measures (sanctions) on imports and exports.</t>
  </si>
  <si>
    <t>The count of constituents identified by MSCI with European External Action Service (EEAS) restrictive measures (sanctions) on imports and exports, divided by the total index constituent count.</t>
  </si>
  <si>
    <t>The ‘Weighted-Average Human Rights Score’ is an index weighted average of the MSCI Government 'Fundamental Rights Sub-score' of index constituents. Scores range between 0 (worst) and 100 (best).</t>
  </si>
  <si>
    <t>The ‘Weighted-Average Press Freedom Score’ is an index weighted average of the MSCI Government 'World Press Freedom Index Score' of index constituents. Higher scores represent higher levels of press freedom.</t>
  </si>
  <si>
    <t>The ‘Weighted-Average Corruption Score’ is an index weighted average of the MSCI 'Corruption Perception Index Score' of index constituents. Lower scores represent countries with more perceived corruption.</t>
  </si>
  <si>
    <t>The ‘Weighted-Average Political Stability Score’ is an index weighted average of the MSCI 'Stability &amp; Peace Score' of index constituents. Scores range between 0 (worst) and 10 (best).</t>
  </si>
  <si>
    <t>The ‘Weighted-Average Rule of Law Score’ is an index weighted average of the MSCI 'Rule of Law Index Score' of index constituents. Scores typically range between 0 (worst) and 1 (best).</t>
  </si>
  <si>
    <t>The information disclosed in this section relates to the components of the Paris-Aligned or Climate Transition index that are minimum requirements for EU Paris-Aligned Benchmarks ('EU PAB') or Climate Transition Benchmarks ('EU CTB'), as defined by Regulation (EU) 2019/2089 of the European Parliament and of the Council of 27 November 2019 amending Regulation (EU) 2016/1011 as regards EU Climate Transition Benchmarks, EU Paris-aligned Benchmarks and sustainability-related disclosures for benchmarks ('the Regulation' hereafter).</t>
  </si>
  <si>
    <t>Source: S&amp;P Dow Jones Indices Limited; S&amp;P Global Sustainable1.  Data as of the date of publishing of this report. For the Paris-Aligned or Climate Transition Index's launch date, please see the index's methodology.  All data prior to index launch date is back-tested hypothetical data.  Past performance is no guarantee of future results.  Table is provided for illustrative purposes and reflects hypothetical historical performance.  Please see the Performance Disclosure linked at the end of this post for more information regarding the inherent limitations associated with back-tested performance.</t>
  </si>
  <si>
    <t>Source: S&amp;P Dow Jones Indices LLC; S&amp;P Global Sustainable1.  Data as of the date of publishing of this report. For the Paris-Aligned or Climate Transition Index's launch date, please see the index's methodology.  All data prior to index launch date is back-tested hypothetical data.  Past performance is no guarantee of future results.  Table is provided for illustrative purposes and reflects hypothetical historical performance.  Please see the Performance Disclosure linked at the end of this post for more information regarding the inherent limitations associated with back-tested performance.</t>
  </si>
  <si>
    <t>Confirm the MSCI data point used is correct</t>
  </si>
  <si>
    <t>Confirm the MSCI data point used is correct and the fines currency</t>
  </si>
  <si>
    <t>Jian, do you calculcate this as unique bonds or issuers?</t>
  </si>
  <si>
    <t>Is this the same for sustainalytics?</t>
  </si>
  <si>
    <t>Previous list</t>
  </si>
  <si>
    <t>New List</t>
  </si>
  <si>
    <t>March end list</t>
  </si>
  <si>
    <t>iBoxx USD Asia-Pacific exGreater China Non-Sovereigns Investment Grade Climate Transition Index Methodology</t>
  </si>
  <si>
    <t>Please Selec ESG index here</t>
  </si>
  <si>
    <t>iBoxx USD Asia-Pacific ex-Greater China Non-Sovereigns Investment Grade Capped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</si>
</sst>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_(* \(#,##0.00\);_(* &quot;-&quot;??_);_(@_)"/>
    <numFmt numFmtId="164" formatCode="_(* #,##0_);_(* \(#,##0\);_(* &quot;-&quot;??_);_(@_)"/>
    <numFmt numFmtId="165" formatCode="_(* #,##0.0000_);_(* \(#,##0.0000\);_(* &quot;-&quot;??_);_(@_)"/>
    <numFmt numFmtId="166" formatCode="0.0000000"/>
  </numFmts>
  <fonts count="86" x14ac:knownFonts="1">
    <font>
      <sz val="11"/>
      <color theme="1"/>
      <name val="Calibri"/>
      <family val="2"/>
      <scheme val="minor"/>
    </font>
    <font>
      <sz val="11"/>
      <color theme="1"/>
      <name val="Arial"/>
      <family val="2"/>
    </font>
    <font>
      <sz val="11"/>
      <color theme="1"/>
      <name val="Calibri"/>
      <family val="2"/>
      <scheme val="minor"/>
    </font>
    <font>
      <b/>
      <sz val="9"/>
      <color theme="1"/>
      <name val="Arial"/>
      <family val="2"/>
    </font>
    <font>
      <sz val="9"/>
      <color theme="1"/>
      <name val="Arial"/>
      <family val="2"/>
    </font>
    <font>
      <sz val="8"/>
      <color theme="1"/>
      <name val="Arial"/>
      <family val="2"/>
    </font>
    <font>
      <vertAlign val="superscript"/>
      <sz val="8"/>
      <color theme="1"/>
      <name val="Arial"/>
      <family val="2"/>
    </font>
    <font>
      <b/>
      <sz val="9"/>
      <color theme="0"/>
      <name val="Arial"/>
      <family val="2"/>
    </font>
    <font>
      <sz val="9"/>
      <color theme="0"/>
      <name val="Arial"/>
      <family val="2"/>
    </font>
    <font>
      <b/>
      <sz val="12"/>
      <color theme="1"/>
      <name val="Arial"/>
      <family val="2"/>
    </font>
    <font>
      <sz val="10"/>
      <name val="Arial"/>
      <family val="2"/>
    </font>
    <font>
      <b/>
      <sz val="20"/>
      <color theme="1"/>
      <name val="Arial"/>
      <family val="2"/>
    </font>
    <font>
      <b/>
      <sz val="11"/>
      <color theme="1"/>
      <name val="Calibri"/>
      <family val="2"/>
      <scheme val="minor"/>
    </font>
    <font>
      <sz val="11"/>
      <color theme="0"/>
      <name val="Calibri"/>
      <family val="2"/>
      <scheme val="minor"/>
    </font>
    <font>
      <sz val="12"/>
      <color theme="1"/>
      <name val="Arial"/>
      <family val="2"/>
    </font>
    <font>
      <sz val="12"/>
      <color rgb="FF000000"/>
      <name val="Arial"/>
      <family val="2"/>
    </font>
    <font>
      <sz val="11"/>
      <color theme="1"/>
      <name val="Arial"/>
      <family val="2"/>
    </font>
    <font>
      <u/>
      <sz val="11"/>
      <color theme="10"/>
      <name val="Calibri"/>
      <family val="2"/>
      <scheme val="minor"/>
    </font>
    <font>
      <i/>
      <sz val="11"/>
      <color theme="1"/>
      <name val="Calibri"/>
      <family val="2"/>
      <scheme val="minor"/>
    </font>
    <font>
      <b/>
      <sz val="16"/>
      <color theme="1"/>
      <name val="Arial"/>
      <family val="2"/>
    </font>
    <font>
      <u/>
      <sz val="8"/>
      <color theme="1"/>
      <name val="Arial"/>
      <family val="2"/>
    </font>
    <font>
      <sz val="10"/>
      <color theme="1"/>
      <name val="Arial"/>
      <family val="2"/>
    </font>
    <font>
      <b/>
      <sz val="22"/>
      <color theme="1"/>
      <name val="Arial"/>
      <family val="2"/>
    </font>
    <font>
      <b/>
      <vertAlign val="superscript"/>
      <sz val="10"/>
      <color theme="0"/>
      <name val="Arial"/>
      <family val="2"/>
    </font>
    <font>
      <sz val="9"/>
      <name val="Arial"/>
      <family val="2"/>
    </font>
    <font>
      <sz val="11"/>
      <name val="Calibri"/>
      <family val="2"/>
      <scheme val="minor"/>
    </font>
    <font>
      <b/>
      <sz val="9"/>
      <name val="Arial"/>
      <family val="2"/>
    </font>
    <font>
      <i/>
      <sz val="12"/>
      <color theme="1"/>
      <name val="Arial"/>
      <family val="2"/>
    </font>
    <font>
      <b/>
      <sz val="11"/>
      <name val="Arial"/>
      <family val="2"/>
    </font>
    <font>
      <b/>
      <sz val="10"/>
      <color theme="1"/>
      <name val="Arial"/>
      <family val="2"/>
    </font>
    <font>
      <sz val="22"/>
      <color theme="1"/>
      <name val="Arial"/>
      <family val="2"/>
    </font>
    <font>
      <sz val="11"/>
      <color rgb="FFFF0000"/>
      <name val="Calibri"/>
      <family val="2"/>
      <scheme val="minor"/>
    </font>
    <font>
      <sz val="11"/>
      <color rgb="FF006100"/>
      <name val="Calibri"/>
      <family val="2"/>
      <scheme val="minor"/>
    </font>
    <font>
      <sz val="11"/>
      <name val="Arial"/>
      <family val="2"/>
    </font>
    <font>
      <i/>
      <sz val="11"/>
      <color theme="1"/>
      <name val="Arial"/>
      <family val="2"/>
    </font>
    <font>
      <sz val="22"/>
      <name val="Arial"/>
      <family val="2"/>
    </font>
    <font>
      <u/>
      <sz val="10"/>
      <color theme="1"/>
      <name val="Arial"/>
      <family val="2"/>
    </font>
    <font>
      <b/>
      <sz val="11"/>
      <color theme="1"/>
      <name val="Arial"/>
      <family val="2"/>
    </font>
    <font>
      <sz val="11"/>
      <color theme="1" tint="0.34998626667073579"/>
      <name val="Arial"/>
      <family val="2"/>
    </font>
    <font>
      <b/>
      <sz val="11"/>
      <color theme="1" tint="0.34998626667073579"/>
      <name val="Arial"/>
      <family val="2"/>
    </font>
    <font>
      <i/>
      <sz val="10"/>
      <color theme="1"/>
      <name val="Arial"/>
      <family val="2"/>
    </font>
    <font>
      <u/>
      <sz val="11"/>
      <color theme="10"/>
      <name val="Arial"/>
      <family val="2"/>
    </font>
    <font>
      <b/>
      <sz val="14"/>
      <color theme="1"/>
      <name val="Arial"/>
      <family val="2"/>
    </font>
    <font>
      <i/>
      <u/>
      <sz val="11"/>
      <color theme="10"/>
      <name val="Arial"/>
      <family val="2"/>
    </font>
    <font>
      <b/>
      <u/>
      <sz val="11"/>
      <color theme="1"/>
      <name val="Arial"/>
      <family val="2"/>
    </font>
    <font>
      <b/>
      <sz val="12"/>
      <color theme="4"/>
      <name val="Arial"/>
      <family val="2"/>
    </font>
    <font>
      <vertAlign val="superscript"/>
      <sz val="12"/>
      <color theme="1"/>
      <name val="Arial"/>
      <family val="2"/>
    </font>
    <font>
      <b/>
      <sz val="12"/>
      <color theme="4" tint="-0.249977111117893"/>
      <name val="Arial"/>
      <family val="2"/>
    </font>
    <font>
      <sz val="9"/>
      <color theme="1"/>
      <name val="Calibri"/>
      <family val="2"/>
      <scheme val="minor"/>
    </font>
    <font>
      <b/>
      <sz val="12"/>
      <color rgb="FFC00000"/>
      <name val="Arial"/>
      <family val="2"/>
    </font>
    <font>
      <sz val="12"/>
      <color rgb="FF0A0A0A"/>
      <name val="Arial"/>
      <family val="2"/>
    </font>
    <font>
      <u/>
      <sz val="14"/>
      <color theme="10"/>
      <name val="Arial"/>
      <family val="2"/>
    </font>
    <font>
      <u/>
      <sz val="12"/>
      <color theme="10"/>
      <name val="Arial"/>
      <family val="2"/>
    </font>
    <font>
      <u/>
      <sz val="11"/>
      <color theme="1"/>
      <name val="Arial"/>
      <family val="2"/>
    </font>
    <font>
      <b/>
      <sz val="11"/>
      <color theme="0"/>
      <name val="Arial"/>
      <family val="2"/>
    </font>
    <font>
      <i/>
      <u/>
      <sz val="11"/>
      <color theme="1"/>
      <name val="Arial"/>
      <family val="2"/>
    </font>
    <font>
      <vertAlign val="superscript"/>
      <sz val="9"/>
      <color theme="1"/>
      <name val="Arial"/>
      <family val="2"/>
    </font>
    <font>
      <i/>
      <u/>
      <sz val="10"/>
      <color theme="10"/>
      <name val="Arial"/>
      <family val="2"/>
    </font>
    <font>
      <b/>
      <sz val="24"/>
      <color theme="1"/>
      <name val="Arial"/>
      <family val="2"/>
    </font>
    <font>
      <b/>
      <vertAlign val="superscript"/>
      <sz val="11"/>
      <name val="Arial"/>
      <family val="2"/>
    </font>
    <font>
      <sz val="11"/>
      <color theme="0"/>
      <name val="Arial"/>
      <family val="2"/>
    </font>
    <font>
      <b/>
      <vertAlign val="subscript"/>
      <sz val="11"/>
      <name val="Arial"/>
      <family val="2"/>
    </font>
    <font>
      <sz val="20"/>
      <color theme="1"/>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i/>
      <sz val="11"/>
      <color rgb="FF7F7F7F"/>
      <name val="Calibri"/>
      <family val="2"/>
      <scheme val="minor"/>
    </font>
    <font>
      <sz val="11.5"/>
      <color rgb="FF000000"/>
      <name val="Calibri"/>
      <family val="2"/>
      <scheme val="minor"/>
    </font>
    <font>
      <b/>
      <u/>
      <sz val="10"/>
      <color theme="1"/>
      <name val="Arial"/>
      <family val="2"/>
    </font>
    <font>
      <i/>
      <sz val="11"/>
      <name val="Arial"/>
      <family val="2"/>
    </font>
    <font>
      <b/>
      <sz val="14"/>
      <color theme="0"/>
      <name val="Arial"/>
      <family val="2"/>
    </font>
    <font>
      <b/>
      <sz val="12"/>
      <color theme="0"/>
      <name val="Arial"/>
      <family val="2"/>
    </font>
    <font>
      <i/>
      <sz val="10"/>
      <name val="Arial"/>
      <family val="2"/>
    </font>
    <font>
      <i/>
      <sz val="12"/>
      <color rgb="FFC00000"/>
      <name val="Arial"/>
      <family val="2"/>
    </font>
    <font>
      <u/>
      <sz val="12"/>
      <color theme="1"/>
      <name val="Arial"/>
      <family val="2"/>
    </font>
    <font>
      <sz val="11"/>
      <color rgb="FF0A0A0A"/>
      <name val="Arial"/>
      <family val="2"/>
    </font>
    <font>
      <sz val="11"/>
      <color rgb="FF000000"/>
      <name val="Calibri"/>
      <family val="2"/>
      <scheme val="minor"/>
    </font>
    <font>
      <vertAlign val="superscript"/>
      <sz val="10"/>
      <color rgb="FF0A0A0A"/>
      <name val="Arial"/>
      <family val="2"/>
    </font>
  </fonts>
  <fills count="63">
    <fill>
      <patternFill patternType="none"/>
    </fill>
    <fill>
      <patternFill patternType="gray125"/>
    </fill>
    <fill>
      <patternFill patternType="solid">
        <fgColor theme="0" tint="-4.9989318521683403E-2"/>
        <bgColor indexed="64"/>
      </patternFill>
    </fill>
    <fill>
      <patternFill patternType="solid">
        <fgColor rgb="FF002060"/>
        <bgColor indexed="64"/>
      </patternFill>
    </fill>
    <fill>
      <patternFill patternType="solid">
        <fgColor theme="8" tint="-0.499984740745262"/>
        <bgColor indexed="64"/>
      </patternFill>
    </fill>
    <fill>
      <patternFill patternType="solid">
        <fgColor theme="0"/>
        <bgColor indexed="64"/>
      </patternFill>
    </fill>
    <fill>
      <patternFill patternType="solid">
        <fgColor rgb="FFC2C2C2"/>
        <bgColor indexed="64"/>
      </patternFill>
    </fill>
    <fill>
      <patternFill patternType="solid">
        <fgColor theme="7" tint="0.59999389629810485"/>
        <bgColor indexed="64"/>
      </patternFill>
    </fill>
    <fill>
      <patternFill patternType="solid">
        <fgColor theme="2"/>
        <bgColor indexed="64"/>
      </patternFill>
    </fill>
    <fill>
      <patternFill patternType="solid">
        <fgColor theme="9" tint="0.59999389629810485"/>
        <bgColor indexed="64"/>
      </patternFill>
    </fill>
    <fill>
      <patternFill patternType="solid">
        <fgColor theme="7" tint="0.79998168889431442"/>
        <bgColor indexed="64"/>
      </patternFill>
    </fill>
    <fill>
      <patternFill patternType="solid">
        <fgColor rgb="FFFFFF00"/>
        <bgColor indexed="64"/>
      </patternFill>
    </fill>
    <fill>
      <patternFill patternType="solid">
        <fgColor theme="3" tint="0.79998168889431442"/>
        <bgColor indexed="64"/>
      </patternFill>
    </fill>
    <fill>
      <patternFill patternType="solid">
        <fgColor theme="3" tint="0.39997558519241921"/>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theme="9"/>
        <bgColor indexed="64"/>
      </patternFill>
    </fill>
    <fill>
      <patternFill patternType="solid">
        <fgColor rgb="FFC6EFCE"/>
      </patternFill>
    </fill>
    <fill>
      <patternFill patternType="solid">
        <fgColor theme="2" tint="-0.499984740745262"/>
        <bgColor indexed="64"/>
      </patternFill>
    </fill>
    <fill>
      <patternFill patternType="solid">
        <fgColor rgb="FFF6FAF4"/>
        <bgColor indexed="64"/>
      </patternFill>
    </fill>
    <fill>
      <patternFill patternType="solid">
        <fgColor rgb="FFEAF3FA"/>
        <bgColor indexed="64"/>
      </patternFill>
    </fill>
    <fill>
      <patternFill patternType="solid">
        <fgColor rgb="FFFFFDF7"/>
        <bgColor indexed="64"/>
      </patternFill>
    </fill>
    <fill>
      <patternFill patternType="solid">
        <fgColor theme="8" tint="0.59999389629810485"/>
        <bgColor indexed="64"/>
      </patternFill>
    </fill>
    <fill>
      <patternFill patternType="solid">
        <fgColor rgb="FFCAEAC8"/>
        <bgColor indexed="64"/>
      </patternFill>
    </fill>
    <fill>
      <patternFill patternType="solid">
        <fgColor rgb="FFFBFBFB"/>
        <bgColor indexed="64"/>
      </patternFill>
    </fill>
    <fill>
      <patternFill patternType="solid">
        <fgColor theme="4" tint="0.39997558519241921"/>
        <bgColor indexed="64"/>
      </patternFill>
    </fill>
    <fill>
      <patternFill patternType="solid">
        <fgColor theme="5" tint="0.59999389629810485"/>
        <bgColor indexed="64"/>
      </patternFill>
    </fill>
    <fill>
      <patternFill patternType="solid">
        <fgColor theme="9" tint="0.39997558519241921"/>
        <bgColor indexed="64"/>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9" tint="-0.249977111117893"/>
        <bgColor indexed="64"/>
      </patternFill>
    </fill>
    <fill>
      <patternFill patternType="solid">
        <fgColor theme="7" tint="-0.249977111117893"/>
        <bgColor indexed="64"/>
      </patternFill>
    </fill>
    <fill>
      <patternFill patternType="solid">
        <fgColor theme="3" tint="-0.249977111117893"/>
        <bgColor indexed="64"/>
      </patternFill>
    </fill>
    <fill>
      <patternFill patternType="solid">
        <fgColor theme="4"/>
        <bgColor indexed="64"/>
      </patternFill>
    </fill>
    <fill>
      <patternFill patternType="solid">
        <fgColor theme="4" tint="0.59999389629810485"/>
        <bgColor indexed="64"/>
      </patternFill>
    </fill>
  </fills>
  <borders count="9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top style="thin">
        <color indexed="64"/>
      </top>
      <bottom/>
      <diagonal/>
    </border>
    <border>
      <left/>
      <right/>
      <top style="thin">
        <color indexed="64"/>
      </top>
      <bottom style="thin">
        <color indexed="64"/>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diagonal/>
    </border>
    <border>
      <left/>
      <right/>
      <top style="thin">
        <color theme="2"/>
      </top>
      <bottom/>
      <diagonal/>
    </border>
    <border>
      <left/>
      <right style="thin">
        <color theme="2"/>
      </right>
      <top/>
      <bottom/>
      <diagonal/>
    </border>
    <border>
      <left/>
      <right style="thin">
        <color theme="2"/>
      </right>
      <top style="thin">
        <color theme="2"/>
      </top>
      <bottom/>
      <diagonal/>
    </border>
    <border>
      <left/>
      <right/>
      <top style="thin">
        <color theme="0" tint="-4.9989318521683403E-2"/>
      </top>
      <bottom style="thin">
        <color theme="0" tint="-4.9989318521683403E-2"/>
      </bottom>
      <diagonal/>
    </border>
    <border>
      <left/>
      <right/>
      <top style="thin">
        <color theme="0" tint="-4.9989318521683403E-2"/>
      </top>
      <bottom/>
      <diagonal/>
    </border>
    <border>
      <left style="thin">
        <color theme="0" tint="-0.14999847407452621"/>
      </left>
      <right/>
      <top style="thin">
        <color theme="0" tint="-0.14999847407452621"/>
      </top>
      <bottom style="thin">
        <color theme="0" tint="-0.14999847407452621"/>
      </bottom>
      <diagonal/>
    </border>
    <border>
      <left/>
      <right/>
      <top style="thin">
        <color theme="0" tint="-0.14999847407452621"/>
      </top>
      <bottom style="thin">
        <color theme="0" tint="-0.14999847407452621"/>
      </bottom>
      <diagonal/>
    </border>
    <border>
      <left/>
      <right style="thin">
        <color theme="0" tint="-0.14999847407452621"/>
      </right>
      <top style="thin">
        <color theme="0" tint="-0.14999847407452621"/>
      </top>
      <bottom style="thin">
        <color theme="0" tint="-0.14999847407452621"/>
      </bottom>
      <diagonal/>
    </border>
    <border>
      <left style="thin">
        <color theme="0"/>
      </left>
      <right/>
      <top style="thin">
        <color theme="0"/>
      </top>
      <bottom style="thin">
        <color theme="0"/>
      </bottom>
      <diagonal/>
    </border>
    <border>
      <left style="thin">
        <color indexed="64"/>
      </left>
      <right/>
      <top style="thin">
        <color theme="0" tint="-4.9989318521683403E-2"/>
      </top>
      <bottom style="thin">
        <color theme="0" tint="-4.9989318521683403E-2"/>
      </bottom>
      <diagonal/>
    </border>
    <border>
      <left/>
      <right style="thin">
        <color indexed="64"/>
      </right>
      <top style="thin">
        <color theme="0" tint="-4.9989318521683403E-2"/>
      </top>
      <bottom style="thin">
        <color theme="0" tint="-4.9989318521683403E-2"/>
      </bottom>
      <diagonal/>
    </border>
    <border>
      <left style="thin">
        <color indexed="64"/>
      </left>
      <right/>
      <top style="thin">
        <color theme="0" tint="-4.9989318521683403E-2"/>
      </top>
      <bottom/>
      <diagonal/>
    </border>
    <border>
      <left/>
      <right style="thin">
        <color indexed="64"/>
      </right>
      <top style="thin">
        <color theme="0" tint="-4.9989318521683403E-2"/>
      </top>
      <bottom/>
      <diagonal/>
    </border>
    <border>
      <left style="thin">
        <color indexed="64"/>
      </left>
      <right/>
      <top style="thin">
        <color theme="0" tint="-4.9989318521683403E-2"/>
      </top>
      <bottom style="thin">
        <color indexed="64"/>
      </bottom>
      <diagonal/>
    </border>
    <border>
      <left/>
      <right/>
      <top style="thin">
        <color theme="0" tint="-4.9989318521683403E-2"/>
      </top>
      <bottom style="thin">
        <color indexed="64"/>
      </bottom>
      <diagonal/>
    </border>
    <border>
      <left/>
      <right style="thin">
        <color indexed="64"/>
      </right>
      <top style="thin">
        <color theme="0" tint="-4.9989318521683403E-2"/>
      </top>
      <bottom style="thin">
        <color indexed="64"/>
      </bottom>
      <diagonal/>
    </border>
    <border>
      <left style="thin">
        <color indexed="64"/>
      </left>
      <right style="thin">
        <color indexed="64"/>
      </right>
      <top style="thin">
        <color theme="0" tint="-4.9989318521683403E-2"/>
      </top>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right/>
      <top style="thin">
        <color theme="0" tint="-0.249977111117893"/>
      </top>
      <bottom style="thin">
        <color theme="0" tint="-0.249977111117893"/>
      </bottom>
      <diagonal/>
    </border>
    <border>
      <left style="thin">
        <color theme="0" tint="-0.249977111117893"/>
      </left>
      <right/>
      <top style="thin">
        <color theme="0" tint="-0.249977111117893"/>
      </top>
      <bottom style="thin">
        <color theme="0" tint="-0.249977111117893"/>
      </bottom>
      <diagonal/>
    </border>
    <border>
      <left/>
      <right style="thin">
        <color theme="0" tint="-0.249977111117893"/>
      </right>
      <top style="thin">
        <color theme="0" tint="-0.249977111117893"/>
      </top>
      <bottom style="thin">
        <color theme="0" tint="-0.249977111117893"/>
      </bottom>
      <diagonal/>
    </border>
    <border>
      <left/>
      <right/>
      <top style="thin">
        <color theme="0" tint="-0.249977111117893"/>
      </top>
      <bottom/>
      <diagonal/>
    </border>
    <border>
      <left/>
      <right/>
      <top/>
      <bottom style="thin">
        <color theme="0" tint="-0.249977111117893"/>
      </bottom>
      <diagonal/>
    </border>
    <border>
      <left/>
      <right style="thin">
        <color theme="0" tint="-0.249977111117893"/>
      </right>
      <top style="thin">
        <color theme="0" tint="-0.249977111117893"/>
      </top>
      <bottom/>
      <diagonal/>
    </border>
    <border>
      <left/>
      <right style="thin">
        <color theme="0" tint="-0.249977111117893"/>
      </right>
      <top/>
      <bottom style="thin">
        <color theme="0" tint="-0.249977111117893"/>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thin">
        <color theme="0" tint="-0.249977111117893"/>
      </left>
      <right/>
      <top style="thin">
        <color theme="0" tint="-0.249977111117893"/>
      </top>
      <bottom/>
      <diagonal/>
    </border>
    <border>
      <left style="thin">
        <color theme="0" tint="-0.249977111117893"/>
      </left>
      <right/>
      <top/>
      <bottom style="thin">
        <color theme="0" tint="-0.249977111117893"/>
      </bottom>
      <diagonal/>
    </border>
    <border>
      <left style="thin">
        <color theme="1" tint="0.499984740745262"/>
      </left>
      <right style="thin">
        <color theme="1" tint="0.499984740745262"/>
      </right>
      <top style="thin">
        <color theme="1" tint="0.499984740745262"/>
      </top>
      <bottom/>
      <diagonal/>
    </border>
    <border>
      <left style="medium">
        <color theme="1" tint="0.499984740745262"/>
      </left>
      <right style="medium">
        <color theme="1" tint="0.499984740745262"/>
      </right>
      <top style="medium">
        <color theme="1" tint="0.499984740745262"/>
      </top>
      <bottom style="medium">
        <color theme="1" tint="0.499984740745262"/>
      </bottom>
      <diagonal/>
    </border>
    <border>
      <left style="medium">
        <color theme="1" tint="0.499984740745262"/>
      </left>
      <right/>
      <top style="medium">
        <color theme="1" tint="0.499984740745262"/>
      </top>
      <bottom style="medium">
        <color theme="1" tint="0.499984740745262"/>
      </bottom>
      <diagonal/>
    </border>
    <border>
      <left/>
      <right/>
      <top style="medium">
        <color theme="1" tint="0.499984740745262"/>
      </top>
      <bottom style="medium">
        <color theme="1" tint="0.499984740745262"/>
      </bottom>
      <diagonal/>
    </border>
    <border>
      <left/>
      <right style="medium">
        <color theme="1" tint="0.499984740745262"/>
      </right>
      <top style="medium">
        <color theme="1" tint="0.499984740745262"/>
      </top>
      <bottom style="medium">
        <color theme="1" tint="0.499984740745262"/>
      </bottom>
      <diagonal/>
    </border>
    <border>
      <left style="thin">
        <color theme="0" tint="-0.14999847407452621"/>
      </left>
      <right/>
      <top/>
      <bottom style="thin">
        <color theme="0" tint="-0.14999847407452621"/>
      </bottom>
      <diagonal/>
    </border>
    <border>
      <left/>
      <right/>
      <top/>
      <bottom style="thin">
        <color theme="0" tint="-0.14999847407452621"/>
      </bottom>
      <diagonal/>
    </border>
    <border>
      <left style="thin">
        <color theme="0" tint="-0.14999847407452621"/>
      </left>
      <right/>
      <top style="thin">
        <color theme="0" tint="-0.14999847407452621"/>
      </top>
      <bottom/>
      <diagonal/>
    </border>
    <border>
      <left/>
      <right/>
      <top style="thin">
        <color theme="0" tint="-0.14999847407452621"/>
      </top>
      <bottom/>
      <diagonal/>
    </border>
    <border>
      <left/>
      <right style="thin">
        <color theme="0" tint="-0.14999847407452621"/>
      </right>
      <top style="thin">
        <color theme="0" tint="-0.14999847407452621"/>
      </top>
      <bottom/>
      <diagonal/>
    </border>
    <border>
      <left/>
      <right style="thin">
        <color theme="0" tint="-0.14999847407452621"/>
      </right>
      <top/>
      <bottom style="thin">
        <color theme="0" tint="-0.14999847407452621"/>
      </bottom>
      <diagonal/>
    </border>
    <border>
      <left/>
      <right/>
      <top/>
      <bottom style="thin">
        <color theme="2"/>
      </bottom>
      <diagonal/>
    </border>
    <border>
      <left style="thin">
        <color theme="2"/>
      </left>
      <right/>
      <top style="thin">
        <color theme="2"/>
      </top>
      <bottom/>
      <diagonal/>
    </border>
    <border>
      <left style="thin">
        <color theme="2"/>
      </left>
      <right/>
      <top/>
      <bottom/>
      <diagonal/>
    </border>
    <border>
      <left style="thin">
        <color theme="2"/>
      </left>
      <right/>
      <top/>
      <bottom style="thin">
        <color theme="2"/>
      </bottom>
      <diagonal/>
    </border>
    <border>
      <left style="thin">
        <color theme="0"/>
      </left>
      <right style="thin">
        <color theme="0"/>
      </right>
      <top style="thin">
        <color theme="4" tint="0.79998168889431442"/>
      </top>
      <bottom style="thin">
        <color theme="0"/>
      </bottom>
      <diagonal/>
    </border>
    <border>
      <left style="thin">
        <color theme="0"/>
      </left>
      <right style="thin">
        <color theme="4" tint="0.79998168889431442"/>
      </right>
      <top style="thin">
        <color theme="4" tint="0.79998168889431442"/>
      </top>
      <bottom style="thin">
        <color theme="0"/>
      </bottom>
      <diagonal/>
    </border>
    <border>
      <left/>
      <right style="thin">
        <color theme="0"/>
      </right>
      <top style="thin">
        <color theme="4" tint="0.79998168889431442"/>
      </top>
      <bottom style="thin">
        <color theme="0"/>
      </bottom>
      <diagonal/>
    </border>
    <border>
      <left style="thin">
        <color theme="0"/>
      </left>
      <right style="thin">
        <color theme="4" tint="0.79998168889431442"/>
      </right>
      <top style="thin">
        <color theme="0"/>
      </top>
      <bottom style="thin">
        <color theme="0"/>
      </bottom>
      <diagonal/>
    </border>
    <border>
      <left style="thin">
        <color theme="0"/>
      </left>
      <right style="thin">
        <color theme="4" tint="0.79998168889431442"/>
      </right>
      <top style="thin">
        <color theme="0"/>
      </top>
      <bottom style="thin">
        <color indexed="64"/>
      </bottom>
      <diagonal/>
    </border>
    <border>
      <left style="thin">
        <color theme="0"/>
      </left>
      <right style="thin">
        <color theme="0"/>
      </right>
      <top style="thin">
        <color theme="0"/>
      </top>
      <bottom style="thin">
        <color indexed="64"/>
      </bottom>
      <diagonal/>
    </border>
    <border>
      <left style="thin">
        <color theme="4" tint="0.79998168889431442"/>
      </left>
      <right style="thin">
        <color theme="0"/>
      </right>
      <top style="thin">
        <color theme="4" tint="0.79998168889431442"/>
      </top>
      <bottom style="thin">
        <color theme="0"/>
      </bottom>
      <diagonal/>
    </border>
    <border>
      <left style="thin">
        <color theme="4" tint="0.79998168889431442"/>
      </left>
      <right style="thin">
        <color theme="0"/>
      </right>
      <top style="thin">
        <color theme="0"/>
      </top>
      <bottom style="thin">
        <color theme="0"/>
      </bottom>
      <diagonal/>
    </border>
    <border>
      <left style="thin">
        <color theme="4" tint="0.79998168889431442"/>
      </left>
      <right style="thin">
        <color theme="0"/>
      </right>
      <top style="thin">
        <color theme="0"/>
      </top>
      <bottom style="thin">
        <color indexed="64"/>
      </bottom>
      <diagonal/>
    </border>
    <border>
      <left style="thin">
        <color theme="0"/>
      </left>
      <right/>
      <top style="thin">
        <color theme="4" tint="0.79998168889431442"/>
      </top>
      <bottom style="thin">
        <color theme="0"/>
      </bottom>
      <diagonal/>
    </border>
    <border>
      <left style="thin">
        <color theme="0"/>
      </left>
      <right/>
      <top style="thin">
        <color theme="0"/>
      </top>
      <bottom style="thin">
        <color indexed="64"/>
      </bottom>
      <diagonal/>
    </border>
    <border>
      <left style="thin">
        <color indexed="64"/>
      </left>
      <right style="thin">
        <color indexed="64"/>
      </right>
      <top style="thin">
        <color indexed="64"/>
      </top>
      <bottom/>
      <diagonal/>
    </border>
    <border>
      <left style="thin">
        <color theme="4" tint="0.79998168889431442"/>
      </left>
      <right style="thin">
        <color theme="0"/>
      </right>
      <top style="thin">
        <color theme="0"/>
      </top>
      <bottom/>
      <diagonal/>
    </border>
    <border>
      <left/>
      <right/>
      <top style="thin">
        <color theme="2"/>
      </top>
      <bottom style="thin">
        <color theme="2"/>
      </bottom>
      <diagonal/>
    </border>
    <border>
      <left style="thin">
        <color theme="0" tint="-0.249977111117893"/>
      </left>
      <right/>
      <top/>
      <bottom/>
      <diagonal/>
    </border>
    <border>
      <left/>
      <right style="thin">
        <color theme="0" tint="-0.249977111117893"/>
      </right>
      <top/>
      <bottom/>
      <diagonal/>
    </border>
    <border>
      <left style="thin">
        <color indexed="64"/>
      </left>
      <right style="thin">
        <color indexed="64"/>
      </right>
      <top style="thin">
        <color theme="0" tint="-4.9989318521683403E-2"/>
      </top>
      <bottom style="thin">
        <color theme="0" tint="-4.9989318521683403E-2"/>
      </bottom>
      <diagonal/>
    </border>
    <border>
      <left style="thin">
        <color indexed="64"/>
      </left>
      <right style="thin">
        <color indexed="64"/>
      </right>
      <top style="thin">
        <color theme="0" tint="-4.9989318521683403E-2"/>
      </top>
      <bottom style="thin">
        <color indexed="64"/>
      </bottom>
      <diagonal/>
    </border>
    <border>
      <left style="thin">
        <color theme="2"/>
      </left>
      <right/>
      <top style="thin">
        <color theme="2"/>
      </top>
      <bottom style="thin">
        <color theme="2"/>
      </bottom>
      <diagonal/>
    </border>
    <border>
      <left/>
      <right style="thin">
        <color theme="2"/>
      </right>
      <top style="thin">
        <color theme="2"/>
      </top>
      <bottom style="thin">
        <color theme="2"/>
      </bottom>
      <diagonal/>
    </border>
    <border>
      <left style="medium">
        <color theme="2"/>
      </left>
      <right/>
      <top style="medium">
        <color theme="2"/>
      </top>
      <bottom style="medium">
        <color theme="2"/>
      </bottom>
      <diagonal/>
    </border>
    <border>
      <left/>
      <right/>
      <top style="medium">
        <color theme="2"/>
      </top>
      <bottom style="medium">
        <color theme="2"/>
      </bottom>
      <diagonal/>
    </border>
    <border>
      <left/>
      <right style="medium">
        <color theme="2"/>
      </right>
      <top style="medium">
        <color theme="2"/>
      </top>
      <bottom style="medium">
        <color theme="2"/>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thin">
        <color theme="2"/>
      </right>
      <top/>
      <bottom style="thin">
        <color theme="2"/>
      </bottom>
      <diagonal/>
    </border>
    <border>
      <left style="thin">
        <color theme="1" tint="0.499984740745262"/>
      </left>
      <right style="thin">
        <color theme="1" tint="0.499984740745262"/>
      </right>
      <top style="thin">
        <color theme="1" tint="0.499984740745262"/>
      </top>
      <bottom style="thin">
        <color theme="0" tint="-0.34998626667073579"/>
      </bottom>
      <diagonal/>
    </border>
    <border>
      <left style="thin">
        <color theme="2"/>
      </left>
      <right style="thin">
        <color theme="2"/>
      </right>
      <top style="thin">
        <color theme="2"/>
      </top>
      <bottom style="thin">
        <color theme="2"/>
      </bottom>
      <diagonal/>
    </border>
    <border>
      <left style="thin">
        <color theme="0" tint="-0.14999847407452621"/>
      </left>
      <right/>
      <top style="thin">
        <color theme="0" tint="-0.14999847407452621"/>
      </top>
      <bottom style="thin">
        <color theme="2"/>
      </bottom>
      <diagonal/>
    </border>
    <border>
      <left/>
      <right/>
      <top style="thin">
        <color theme="0" tint="-0.14999847407452621"/>
      </top>
      <bottom style="thin">
        <color theme="2"/>
      </bottom>
      <diagonal/>
    </border>
    <border>
      <left/>
      <right style="thin">
        <color theme="0" tint="-0.14999847407452621"/>
      </right>
      <top style="thin">
        <color theme="0" tint="-0.14999847407452621"/>
      </top>
      <bottom style="thin">
        <color theme="2"/>
      </bottom>
      <diagonal/>
    </border>
    <border>
      <left/>
      <right/>
      <top style="thin">
        <color theme="0" tint="-0.249977111117893"/>
      </top>
      <bottom style="thin">
        <color theme="2"/>
      </bottom>
      <diagonal/>
    </border>
    <border>
      <left/>
      <right style="thin">
        <color theme="2"/>
      </right>
      <top style="thin">
        <color theme="0" tint="-0.14999847407452621"/>
      </top>
      <bottom/>
      <diagonal/>
    </border>
  </borders>
  <cellStyleXfs count="48">
    <xf numFmtId="0" fontId="0" fillId="0" borderId="0"/>
    <xf numFmtId="43" fontId="2" fillId="0" borderId="0" applyFont="0" applyFill="0" applyBorder="0" applyAlignment="0" applyProtection="0"/>
    <xf numFmtId="9" fontId="2" fillId="0" borderId="0" applyFont="0" applyFill="0" applyBorder="0" applyAlignment="0" applyProtection="0"/>
    <xf numFmtId="0" fontId="10" fillId="0" borderId="0"/>
    <xf numFmtId="0" fontId="10" fillId="0" borderId="0" applyNumberFormat="0" applyFill="0" applyBorder="0" applyAlignment="0" applyProtection="0"/>
    <xf numFmtId="0" fontId="17" fillId="0" borderId="0" applyNumberFormat="0" applyFill="0" applyBorder="0" applyAlignment="0" applyProtection="0"/>
    <xf numFmtId="0" fontId="32" fillId="17" borderId="0" applyNumberFormat="0" applyBorder="0" applyAlignment="0" applyProtection="0"/>
    <xf numFmtId="9" fontId="2" fillId="0" borderId="0" applyFont="0" applyFill="0" applyBorder="0" applyAlignment="0" applyProtection="0"/>
    <xf numFmtId="0" fontId="63" fillId="0" borderId="0" applyNumberFormat="0" applyFill="0" applyBorder="0" applyAlignment="0" applyProtection="0"/>
    <xf numFmtId="0" fontId="64" fillId="0" borderId="81" applyNumberFormat="0" applyFill="0" applyAlignment="0" applyProtection="0"/>
    <xf numFmtId="0" fontId="65" fillId="0" borderId="82" applyNumberFormat="0" applyFill="0" applyAlignment="0" applyProtection="0"/>
    <xf numFmtId="0" fontId="66" fillId="0" borderId="83" applyNumberFormat="0" applyFill="0" applyAlignment="0" applyProtection="0"/>
    <xf numFmtId="0" fontId="66" fillId="0" borderId="0" applyNumberFormat="0" applyFill="0" applyBorder="0" applyAlignment="0" applyProtection="0"/>
    <xf numFmtId="0" fontId="67" fillId="28" borderId="0" applyNumberFormat="0" applyBorder="0" applyAlignment="0" applyProtection="0"/>
    <xf numFmtId="0" fontId="68" fillId="29" borderId="0" applyNumberFormat="0" applyBorder="0" applyAlignment="0" applyProtection="0"/>
    <xf numFmtId="0" fontId="69" fillId="30" borderId="84" applyNumberFormat="0" applyAlignment="0" applyProtection="0"/>
    <xf numFmtId="0" fontId="70" fillId="31" borderId="85" applyNumberFormat="0" applyAlignment="0" applyProtection="0"/>
    <xf numFmtId="0" fontId="71" fillId="31" borderId="84" applyNumberFormat="0" applyAlignment="0" applyProtection="0"/>
    <xf numFmtId="0" fontId="72" fillId="0" borderId="86" applyNumberFormat="0" applyFill="0" applyAlignment="0" applyProtection="0"/>
    <xf numFmtId="0" fontId="73" fillId="32" borderId="87" applyNumberFormat="0" applyAlignment="0" applyProtection="0"/>
    <xf numFmtId="0" fontId="31" fillId="0" borderId="0" applyNumberFormat="0" applyFill="0" applyBorder="0" applyAlignment="0" applyProtection="0"/>
    <xf numFmtId="0" fontId="2" fillId="33" borderId="88" applyNumberFormat="0" applyFont="0" applyAlignment="0" applyProtection="0"/>
    <xf numFmtId="0" fontId="74" fillId="0" borderId="0" applyNumberFormat="0" applyFill="0" applyBorder="0" applyAlignment="0" applyProtection="0"/>
    <xf numFmtId="0" fontId="12" fillId="0" borderId="89" applyNumberFormat="0" applyFill="0" applyAlignment="0" applyProtection="0"/>
    <xf numFmtId="0" fontId="13" fillId="34" borderId="0" applyNumberFormat="0" applyBorder="0" applyAlignment="0" applyProtection="0"/>
    <xf numFmtId="0" fontId="2" fillId="35" borderId="0" applyNumberFormat="0" applyBorder="0" applyAlignment="0" applyProtection="0"/>
    <xf numFmtId="0" fontId="2" fillId="36" borderId="0" applyNumberFormat="0" applyBorder="0" applyAlignment="0" applyProtection="0"/>
    <xf numFmtId="0" fontId="2" fillId="37" borderId="0" applyNumberFormat="0" applyBorder="0" applyAlignment="0" applyProtection="0"/>
    <xf numFmtId="0" fontId="13" fillId="38" borderId="0" applyNumberFormat="0" applyBorder="0" applyAlignment="0" applyProtection="0"/>
    <xf numFmtId="0" fontId="2" fillId="39" borderId="0" applyNumberFormat="0" applyBorder="0" applyAlignment="0" applyProtection="0"/>
    <xf numFmtId="0" fontId="2" fillId="40" borderId="0" applyNumberFormat="0" applyBorder="0" applyAlignment="0" applyProtection="0"/>
    <xf numFmtId="0" fontId="2" fillId="41" borderId="0" applyNumberFormat="0" applyBorder="0" applyAlignment="0" applyProtection="0"/>
    <xf numFmtId="0" fontId="13" fillId="42" borderId="0" applyNumberFormat="0" applyBorder="0" applyAlignment="0" applyProtection="0"/>
    <xf numFmtId="0" fontId="2" fillId="43" borderId="0" applyNumberFormat="0" applyBorder="0" applyAlignment="0" applyProtection="0"/>
    <xf numFmtId="0" fontId="2" fillId="44" borderId="0" applyNumberFormat="0" applyBorder="0" applyAlignment="0" applyProtection="0"/>
    <xf numFmtId="0" fontId="2" fillId="45" borderId="0" applyNumberFormat="0" applyBorder="0" applyAlignment="0" applyProtection="0"/>
    <xf numFmtId="0" fontId="13" fillId="46" borderId="0" applyNumberFormat="0" applyBorder="0" applyAlignment="0" applyProtection="0"/>
    <xf numFmtId="0" fontId="2" fillId="47" borderId="0" applyNumberFormat="0" applyBorder="0" applyAlignment="0" applyProtection="0"/>
    <xf numFmtId="0" fontId="2" fillId="48" borderId="0" applyNumberFormat="0" applyBorder="0" applyAlignment="0" applyProtection="0"/>
    <xf numFmtId="0" fontId="2" fillId="49" borderId="0" applyNumberFormat="0" applyBorder="0" applyAlignment="0" applyProtection="0"/>
    <xf numFmtId="0" fontId="13" fillId="50" borderId="0" applyNumberFormat="0" applyBorder="0" applyAlignment="0" applyProtection="0"/>
    <xf numFmtId="0" fontId="2" fillId="51" borderId="0" applyNumberFormat="0" applyBorder="0" applyAlignment="0" applyProtection="0"/>
    <xf numFmtId="0" fontId="2" fillId="52" borderId="0" applyNumberFormat="0" applyBorder="0" applyAlignment="0" applyProtection="0"/>
    <xf numFmtId="0" fontId="2" fillId="53" borderId="0" applyNumberFormat="0" applyBorder="0" applyAlignment="0" applyProtection="0"/>
    <xf numFmtId="0" fontId="13" fillId="54" borderId="0" applyNumberFormat="0" applyBorder="0" applyAlignment="0" applyProtection="0"/>
    <xf numFmtId="0" fontId="2" fillId="55" borderId="0" applyNumberFormat="0" applyBorder="0" applyAlignment="0" applyProtection="0"/>
    <xf numFmtId="0" fontId="2" fillId="56" borderId="0" applyNumberFormat="0" applyBorder="0" applyAlignment="0" applyProtection="0"/>
    <xf numFmtId="0" fontId="2" fillId="57" borderId="0" applyNumberFormat="0" applyBorder="0" applyAlignment="0" applyProtection="0"/>
  </cellStyleXfs>
  <cellXfs count="452">
    <xf numFmtId="0" fontId="0" fillId="0" borderId="0" xfId="0"/>
    <xf numFmtId="0" fontId="7" fillId="4" borderId="7" xfId="0" applyFont="1" applyFill="1" applyBorder="1" applyAlignment="1">
      <alignment horizontal="right" wrapText="1"/>
    </xf>
    <xf numFmtId="164" fontId="4" fillId="5" borderId="0" xfId="1" applyNumberFormat="1" applyFont="1" applyFill="1" applyAlignment="1">
      <alignment horizontal="right" vertical="center"/>
    </xf>
    <xf numFmtId="2" fontId="4" fillId="5" borderId="0" xfId="1" applyNumberFormat="1" applyFont="1" applyFill="1" applyAlignment="1">
      <alignment horizontal="right" vertical="center"/>
    </xf>
    <xf numFmtId="165" fontId="4" fillId="5" borderId="0" xfId="1" applyNumberFormat="1" applyFont="1" applyFill="1" applyAlignment="1">
      <alignment horizontal="right" vertical="center"/>
    </xf>
    <xf numFmtId="2" fontId="3" fillId="5" borderId="0" xfId="0" applyNumberFormat="1" applyFont="1" applyFill="1" applyAlignment="1">
      <alignment horizontal="right" vertical="center" wrapText="1"/>
    </xf>
    <xf numFmtId="2" fontId="4" fillId="5" borderId="0" xfId="0" applyNumberFormat="1" applyFont="1" applyFill="1" applyAlignment="1">
      <alignment horizontal="right" vertical="center"/>
    </xf>
    <xf numFmtId="0" fontId="4" fillId="5" borderId="0" xfId="0" applyFont="1" applyFill="1" applyAlignment="1">
      <alignment vertical="center"/>
    </xf>
    <xf numFmtId="0" fontId="6" fillId="5" borderId="0" xfId="0" applyFont="1" applyFill="1" applyAlignment="1">
      <alignment vertical="top" wrapText="1"/>
    </xf>
    <xf numFmtId="0" fontId="5" fillId="5" borderId="0" xfId="0" applyFont="1" applyFill="1" applyAlignment="1">
      <alignment vertical="top" wrapText="1"/>
    </xf>
    <xf numFmtId="0" fontId="11" fillId="5" borderId="0" xfId="0" applyFont="1" applyFill="1" applyAlignment="1">
      <alignment vertical="center"/>
    </xf>
    <xf numFmtId="0" fontId="14" fillId="5" borderId="0" xfId="0" applyFont="1" applyFill="1" applyAlignment="1" applyProtection="1">
      <alignment horizontal="right" vertical="center" indent="1"/>
      <protection hidden="1"/>
    </xf>
    <xf numFmtId="0" fontId="15" fillId="5" borderId="0" xfId="0" applyFont="1" applyFill="1" applyAlignment="1" applyProtection="1">
      <alignment horizontal="right" vertical="center"/>
      <protection hidden="1"/>
    </xf>
    <xf numFmtId="0" fontId="14" fillId="5" borderId="0" xfId="0" applyFont="1" applyFill="1" applyAlignment="1" applyProtection="1">
      <alignment horizontal="right" vertical="center" wrapText="1" indent="1"/>
      <protection hidden="1"/>
    </xf>
    <xf numFmtId="0" fontId="19" fillId="5" borderId="0" xfId="0" applyFont="1" applyFill="1"/>
    <xf numFmtId="0" fontId="21" fillId="5" borderId="0" xfId="0" applyFont="1" applyFill="1" applyAlignment="1" applyProtection="1">
      <alignment horizontal="right" vertical="center" indent="1"/>
      <protection hidden="1"/>
    </xf>
    <xf numFmtId="0" fontId="21" fillId="5" borderId="0" xfId="0" applyFont="1" applyFill="1" applyAlignment="1" applyProtection="1">
      <alignment horizontal="right" wrapText="1" indent="1"/>
      <protection hidden="1"/>
    </xf>
    <xf numFmtId="0" fontId="21" fillId="5" borderId="0" xfId="0" applyFont="1" applyFill="1" applyAlignment="1" applyProtection="1">
      <alignment horizontal="right" wrapText="1"/>
      <protection hidden="1"/>
    </xf>
    <xf numFmtId="0" fontId="8" fillId="3" borderId="4" xfId="0" applyFont="1" applyFill="1" applyBorder="1" applyAlignment="1">
      <alignment vertical="center" wrapText="1"/>
    </xf>
    <xf numFmtId="0" fontId="8" fillId="3" borderId="2" xfId="0" applyFont="1" applyFill="1" applyBorder="1" applyAlignment="1">
      <alignment vertical="center" wrapText="1"/>
    </xf>
    <xf numFmtId="0" fontId="7" fillId="3" borderId="2" xfId="0" applyFont="1" applyFill="1" applyBorder="1" applyAlignment="1">
      <alignment vertical="center" wrapText="1"/>
    </xf>
    <xf numFmtId="0" fontId="25" fillId="0" borderId="0" xfId="0" applyFont="1"/>
    <xf numFmtId="2" fontId="25" fillId="0" borderId="0" xfId="0" applyNumberFormat="1" applyFont="1"/>
    <xf numFmtId="0" fontId="12" fillId="11" borderId="0" xfId="0" applyFont="1" applyFill="1"/>
    <xf numFmtId="0" fontId="12" fillId="0" borderId="0" xfId="0" applyFont="1"/>
    <xf numFmtId="14" fontId="0" fillId="0" borderId="0" xfId="0" applyNumberFormat="1"/>
    <xf numFmtId="10" fontId="0" fillId="0" borderId="0" xfId="2" applyNumberFormat="1" applyFont="1"/>
    <xf numFmtId="0" fontId="0" fillId="16" borderId="0" xfId="0" applyFill="1"/>
    <xf numFmtId="0" fontId="0" fillId="11" borderId="0" xfId="0" applyFill="1"/>
    <xf numFmtId="0" fontId="0" fillId="0" borderId="0" xfId="0" applyAlignment="1">
      <alignment wrapText="1"/>
    </xf>
    <xf numFmtId="2" fontId="0" fillId="0" borderId="0" xfId="0" applyNumberFormat="1"/>
    <xf numFmtId="164" fontId="0" fillId="0" borderId="0" xfId="1" applyNumberFormat="1" applyFont="1"/>
    <xf numFmtId="0" fontId="22" fillId="5" borderId="0" xfId="0" applyFont="1" applyFill="1" applyAlignment="1">
      <alignment horizontal="left" vertical="center"/>
    </xf>
    <xf numFmtId="49" fontId="35" fillId="5" borderId="0" xfId="0" applyNumberFormat="1" applyFont="1" applyFill="1" applyAlignment="1">
      <alignment horizontal="right" vertical="center"/>
    </xf>
    <xf numFmtId="0" fontId="8" fillId="18" borderId="4" xfId="0" applyFont="1" applyFill="1" applyBorder="1" applyAlignment="1">
      <alignment vertical="center" wrapText="1"/>
    </xf>
    <xf numFmtId="0" fontId="8" fillId="18" borderId="2" xfId="0" applyFont="1" applyFill="1" applyBorder="1" applyAlignment="1">
      <alignment vertical="center" wrapText="1"/>
    </xf>
    <xf numFmtId="0" fontId="7" fillId="18" borderId="2" xfId="0" applyFont="1" applyFill="1" applyBorder="1" applyAlignment="1">
      <alignment vertical="center" wrapText="1"/>
    </xf>
    <xf numFmtId="0" fontId="4" fillId="0" borderId="1" xfId="0" applyFont="1" applyBorder="1" applyAlignment="1" applyProtection="1">
      <alignment horizontal="right" vertical="center" wrapText="1"/>
      <protection hidden="1"/>
    </xf>
    <xf numFmtId="10" fontId="0" fillId="0" borderId="0" xfId="2" applyNumberFormat="1" applyFont="1" applyAlignment="1">
      <alignment horizontal="right"/>
    </xf>
    <xf numFmtId="0" fontId="26" fillId="0" borderId="1" xfId="0" applyFont="1" applyBorder="1" applyAlignment="1">
      <alignment horizontal="right" vertical="center" wrapText="1"/>
    </xf>
    <xf numFmtId="14" fontId="3" fillId="0" borderId="0" xfId="0" applyNumberFormat="1" applyFont="1" applyAlignment="1">
      <alignment horizontal="right"/>
    </xf>
    <xf numFmtId="14" fontId="4" fillId="0" borderId="0" xfId="0" applyNumberFormat="1" applyFont="1" applyAlignment="1">
      <alignment horizontal="right"/>
    </xf>
    <xf numFmtId="0" fontId="6" fillId="5" borderId="0" xfId="0" applyFont="1" applyFill="1" applyAlignment="1">
      <alignment horizontal="left" vertical="top" wrapText="1"/>
    </xf>
    <xf numFmtId="0" fontId="36" fillId="5" borderId="24" xfId="0" applyFont="1" applyFill="1" applyBorder="1" applyAlignment="1">
      <alignment horizontal="right" vertical="center"/>
    </xf>
    <xf numFmtId="0" fontId="36" fillId="5" borderId="26" xfId="0" applyFont="1" applyFill="1" applyBorder="1" applyAlignment="1">
      <alignment horizontal="right" vertical="center"/>
    </xf>
    <xf numFmtId="0" fontId="36" fillId="5" borderId="28" xfId="0" applyFont="1" applyFill="1" applyBorder="1" applyAlignment="1">
      <alignment horizontal="right" vertical="center"/>
    </xf>
    <xf numFmtId="0" fontId="38" fillId="5" borderId="0" xfId="0" applyFont="1" applyFill="1" applyAlignment="1" applyProtection="1">
      <alignment horizontal="left" indent="1"/>
      <protection hidden="1"/>
    </xf>
    <xf numFmtId="0" fontId="38" fillId="5" borderId="0" xfId="0" applyFont="1" applyFill="1" applyProtection="1">
      <protection hidden="1"/>
    </xf>
    <xf numFmtId="0" fontId="28" fillId="5" borderId="0" xfId="0" applyFont="1" applyFill="1" applyProtection="1">
      <protection locked="0" hidden="1"/>
    </xf>
    <xf numFmtId="14" fontId="39" fillId="5" borderId="0" xfId="0" applyNumberFormat="1" applyFont="1" applyFill="1" applyAlignment="1" applyProtection="1">
      <alignment horizontal="left" indent="1"/>
      <protection locked="0" hidden="1"/>
    </xf>
    <xf numFmtId="0" fontId="42" fillId="5" borderId="0" xfId="0" applyFont="1" applyFill="1" applyAlignment="1">
      <alignment horizontal="left" vertical="center"/>
    </xf>
    <xf numFmtId="0" fontId="5" fillId="5" borderId="0" xfId="0" applyFont="1" applyFill="1" applyAlignment="1">
      <alignment vertical="top"/>
    </xf>
    <xf numFmtId="0" fontId="6" fillId="8" borderId="12" xfId="0" applyFont="1" applyFill="1" applyBorder="1" applyAlignment="1">
      <alignment vertical="top" wrapText="1"/>
    </xf>
    <xf numFmtId="0" fontId="43" fillId="5" borderId="0" xfId="5" applyFont="1" applyFill="1" applyAlignment="1">
      <alignment horizontal="left" vertical="top"/>
    </xf>
    <xf numFmtId="0" fontId="44" fillId="5" borderId="0" xfId="0" applyFont="1" applyFill="1" applyAlignment="1" applyProtection="1">
      <alignment vertical="center"/>
      <protection hidden="1"/>
    </xf>
    <xf numFmtId="0" fontId="34" fillId="5" borderId="0" xfId="0" applyFont="1" applyFill="1" applyAlignment="1" applyProtection="1">
      <alignment horizontal="right" vertical="center"/>
      <protection hidden="1"/>
    </xf>
    <xf numFmtId="0" fontId="34" fillId="5" borderId="0" xfId="0" applyFont="1" applyFill="1" applyAlignment="1" applyProtection="1">
      <alignment vertical="center"/>
      <protection hidden="1"/>
    </xf>
    <xf numFmtId="0" fontId="14" fillId="5" borderId="0" xfId="0" applyFont="1" applyFill="1" applyAlignment="1">
      <alignment vertical="top" wrapText="1"/>
    </xf>
    <xf numFmtId="0" fontId="46" fillId="5" borderId="0" xfId="0" applyFont="1" applyFill="1" applyAlignment="1">
      <alignment horizontal="right"/>
    </xf>
    <xf numFmtId="0" fontId="41" fillId="5" borderId="0" xfId="5" applyFont="1" applyFill="1"/>
    <xf numFmtId="0" fontId="21" fillId="6" borderId="0" xfId="0" applyFont="1" applyFill="1" applyAlignment="1">
      <alignment horizontal="center" vertical="center" wrapText="1"/>
    </xf>
    <xf numFmtId="0" fontId="16" fillId="0" borderId="0" xfId="0" applyFont="1"/>
    <xf numFmtId="0" fontId="51" fillId="5" borderId="0" xfId="5" applyFont="1" applyFill="1" applyAlignment="1">
      <alignment vertical="center" wrapText="1"/>
    </xf>
    <xf numFmtId="0" fontId="16" fillId="0" borderId="0" xfId="0" applyFont="1" applyAlignment="1">
      <alignment vertical="center"/>
    </xf>
    <xf numFmtId="0" fontId="50" fillId="5" borderId="0" xfId="0" applyFont="1" applyFill="1" applyAlignment="1">
      <alignment horizontal="left" vertical="center" wrapText="1"/>
    </xf>
    <xf numFmtId="0" fontId="16" fillId="0" borderId="0" xfId="0" applyFont="1" applyAlignment="1">
      <alignment vertical="top"/>
    </xf>
    <xf numFmtId="0" fontId="14" fillId="5" borderId="0" xfId="0" applyFont="1" applyFill="1" applyProtection="1">
      <protection hidden="1"/>
    </xf>
    <xf numFmtId="0" fontId="14" fillId="5" borderId="0" xfId="0" applyFont="1" applyFill="1" applyAlignment="1" applyProtection="1">
      <alignment horizontal="left" indent="1"/>
      <protection hidden="1"/>
    </xf>
    <xf numFmtId="0" fontId="14" fillId="5" borderId="0" xfId="0" applyFont="1" applyFill="1" applyAlignment="1" applyProtection="1">
      <alignment horizontal="left" wrapText="1" indent="1"/>
      <protection hidden="1"/>
    </xf>
    <xf numFmtId="0" fontId="14" fillId="5" borderId="0" xfId="0" applyFont="1" applyFill="1" applyAlignment="1" applyProtection="1">
      <alignment horizontal="left" vertical="center" wrapText="1" indent="1"/>
      <protection hidden="1"/>
    </xf>
    <xf numFmtId="0" fontId="15" fillId="5" borderId="0" xfId="0" applyFont="1" applyFill="1" applyProtection="1">
      <protection locked="0" hidden="1"/>
    </xf>
    <xf numFmtId="0" fontId="14" fillId="5" borderId="0" xfId="0" applyFont="1" applyFill="1" applyAlignment="1" applyProtection="1">
      <alignment horizontal="left" vertical="center" indent="1"/>
      <protection hidden="1"/>
    </xf>
    <xf numFmtId="0" fontId="14" fillId="5" borderId="0" xfId="0" applyFont="1" applyFill="1" applyAlignment="1">
      <alignment horizontal="center"/>
    </xf>
    <xf numFmtId="0" fontId="14" fillId="5" borderId="0" xfId="0" applyFont="1" applyFill="1"/>
    <xf numFmtId="0" fontId="54" fillId="5" borderId="0" xfId="0" applyFont="1" applyFill="1"/>
    <xf numFmtId="14" fontId="37" fillId="14" borderId="11" xfId="0" applyNumberFormat="1" applyFont="1" applyFill="1" applyBorder="1" applyAlignment="1">
      <alignment horizontal="right" vertical="center" indent="1"/>
    </xf>
    <xf numFmtId="14" fontId="37" fillId="5" borderId="18" xfId="0" applyNumberFormat="1" applyFont="1" applyFill="1" applyBorder="1" applyAlignment="1">
      <alignment horizontal="right" vertical="center" indent="1"/>
    </xf>
    <xf numFmtId="14" fontId="37" fillId="5" borderId="19" xfId="0" applyNumberFormat="1" applyFont="1" applyFill="1" applyBorder="1" applyAlignment="1">
      <alignment horizontal="right" vertical="center" indent="1"/>
    </xf>
    <xf numFmtId="14" fontId="37" fillId="5" borderId="19" xfId="1" applyNumberFormat="1" applyFont="1" applyFill="1" applyBorder="1" applyAlignment="1">
      <alignment horizontal="right" vertical="center" indent="1"/>
    </xf>
    <xf numFmtId="14" fontId="37" fillId="5" borderId="29" xfId="0" applyNumberFormat="1" applyFont="1" applyFill="1" applyBorder="1" applyAlignment="1">
      <alignment horizontal="right" vertical="center" indent="1"/>
    </xf>
    <xf numFmtId="0" fontId="34" fillId="0" borderId="0" xfId="0" applyFont="1"/>
    <xf numFmtId="0" fontId="0" fillId="5" borderId="0" xfId="0" applyFill="1"/>
    <xf numFmtId="0" fontId="44" fillId="24" borderId="56" xfId="0" applyFont="1" applyFill="1" applyBorder="1" applyAlignment="1" applyProtection="1">
      <alignment horizontal="right" vertical="center"/>
      <protection hidden="1"/>
    </xf>
    <xf numFmtId="0" fontId="42" fillId="5" borderId="0" xfId="0" applyFont="1" applyFill="1"/>
    <xf numFmtId="0" fontId="58" fillId="5" borderId="0" xfId="0" applyFont="1" applyFill="1" applyAlignment="1">
      <alignment horizontal="left" vertical="center"/>
    </xf>
    <xf numFmtId="0" fontId="28" fillId="5" borderId="60" xfId="0" applyFont="1" applyFill="1" applyBorder="1" applyAlignment="1">
      <alignment horizontal="right" wrapText="1" indent="1"/>
    </xf>
    <xf numFmtId="0" fontId="28" fillId="5" borderId="59" xfId="0" applyFont="1" applyFill="1" applyBorder="1" applyAlignment="1">
      <alignment horizontal="right" wrapText="1" indent="1"/>
    </xf>
    <xf numFmtId="0" fontId="19" fillId="5" borderId="0" xfId="0" applyFont="1" applyFill="1" applyAlignment="1">
      <alignment horizontal="left" vertical="center"/>
    </xf>
    <xf numFmtId="0" fontId="16" fillId="0" borderId="0" xfId="0" applyFont="1" applyAlignment="1">
      <alignment horizontal="left" vertical="center" indent="1"/>
    </xf>
    <xf numFmtId="0" fontId="26" fillId="5" borderId="0" xfId="0" applyFont="1" applyFill="1" applyAlignment="1" applyProtection="1">
      <alignment horizontal="left" vertical="center" wrapText="1" indent="1"/>
      <protection hidden="1"/>
    </xf>
    <xf numFmtId="0" fontId="24" fillId="5" borderId="0" xfId="0" applyFont="1" applyFill="1" applyAlignment="1" applyProtection="1">
      <alignment horizontal="left" vertical="center" wrapText="1" indent="1"/>
      <protection hidden="1"/>
    </xf>
    <xf numFmtId="2" fontId="37" fillId="14" borderId="8" xfId="0" applyNumberFormat="1" applyFont="1" applyFill="1" applyBorder="1" applyAlignment="1">
      <alignment horizontal="right" vertical="center" indent="1"/>
    </xf>
    <xf numFmtId="0" fontId="62" fillId="5" borderId="0" xfId="0" applyFont="1" applyFill="1" applyAlignment="1">
      <alignment vertical="center"/>
    </xf>
    <xf numFmtId="0" fontId="42" fillId="5" borderId="0" xfId="0" applyFont="1" applyFill="1" applyAlignment="1">
      <alignment vertical="top"/>
    </xf>
    <xf numFmtId="0" fontId="28" fillId="5" borderId="0" xfId="0" applyFont="1" applyFill="1" applyAlignment="1">
      <alignment horizontal="center" vertical="center" wrapText="1"/>
    </xf>
    <xf numFmtId="2" fontId="37" fillId="5" borderId="0" xfId="0" applyNumberFormat="1" applyFont="1" applyFill="1" applyAlignment="1">
      <alignment horizontal="center" vertical="center"/>
    </xf>
    <xf numFmtId="2" fontId="37" fillId="2" borderId="25" xfId="0" applyNumberFormat="1" applyFont="1" applyFill="1" applyBorder="1" applyAlignment="1">
      <alignment horizontal="right" vertical="center" indent="1"/>
    </xf>
    <xf numFmtId="2" fontId="37" fillId="2" borderId="27" xfId="0" applyNumberFormat="1" applyFont="1" applyFill="1" applyBorder="1" applyAlignment="1">
      <alignment horizontal="right" vertical="center" indent="1"/>
    </xf>
    <xf numFmtId="2" fontId="37" fillId="2" borderId="30" xfId="0" applyNumberFormat="1" applyFont="1" applyFill="1" applyBorder="1" applyAlignment="1">
      <alignment horizontal="right" vertical="center" indent="1"/>
    </xf>
    <xf numFmtId="0" fontId="60" fillId="0" borderId="0" xfId="0" applyFont="1"/>
    <xf numFmtId="164" fontId="0" fillId="0" borderId="0" xfId="1" applyNumberFormat="1" applyFont="1" applyAlignment="1">
      <alignment horizontal="right" indent="1"/>
    </xf>
    <xf numFmtId="164" fontId="0" fillId="26" borderId="0" xfId="1" applyNumberFormat="1" applyFont="1" applyFill="1"/>
    <xf numFmtId="164" fontId="0" fillId="8" borderId="0" xfId="1" quotePrefix="1" applyNumberFormat="1" applyFont="1" applyFill="1"/>
    <xf numFmtId="164" fontId="0" fillId="8" borderId="0" xfId="1" applyNumberFormat="1" applyFont="1" applyFill="1"/>
    <xf numFmtId="10" fontId="0" fillId="8" borderId="0" xfId="2" applyNumberFormat="1" applyFont="1" applyFill="1" applyAlignment="1">
      <alignment horizontal="right"/>
    </xf>
    <xf numFmtId="3" fontId="0" fillId="0" borderId="0" xfId="0" applyNumberFormat="1"/>
    <xf numFmtId="0" fontId="18" fillId="0" borderId="0" xfId="0" applyFont="1"/>
    <xf numFmtId="3" fontId="37" fillId="14" borderId="11" xfId="1" applyNumberFormat="1" applyFont="1" applyFill="1" applyBorder="1" applyAlignment="1">
      <alignment horizontal="right" vertical="center" indent="1"/>
    </xf>
    <xf numFmtId="3" fontId="37" fillId="14" borderId="11" xfId="0" applyNumberFormat="1" applyFont="1" applyFill="1" applyBorder="1" applyAlignment="1">
      <alignment horizontal="right" vertical="center" indent="1"/>
    </xf>
    <xf numFmtId="3" fontId="37" fillId="5" borderId="18" xfId="1" applyNumberFormat="1" applyFont="1" applyFill="1" applyBorder="1" applyAlignment="1">
      <alignment horizontal="right" vertical="center" indent="1"/>
    </xf>
    <xf numFmtId="3" fontId="37" fillId="5" borderId="18" xfId="0" applyNumberFormat="1" applyFont="1" applyFill="1" applyBorder="1" applyAlignment="1">
      <alignment horizontal="right" vertical="center" indent="1"/>
    </xf>
    <xf numFmtId="3" fontId="37" fillId="5" borderId="19" xfId="1" applyNumberFormat="1" applyFont="1" applyFill="1" applyBorder="1" applyAlignment="1">
      <alignment horizontal="right" vertical="center" indent="1"/>
    </xf>
    <xf numFmtId="3" fontId="37" fillId="5" borderId="19" xfId="0" applyNumberFormat="1" applyFont="1" applyFill="1" applyBorder="1" applyAlignment="1">
      <alignment horizontal="right" vertical="center" indent="1"/>
    </xf>
    <xf numFmtId="3" fontId="37" fillId="5" borderId="29" xfId="1" applyNumberFormat="1" applyFont="1" applyFill="1" applyBorder="1" applyAlignment="1">
      <alignment horizontal="right" vertical="center" indent="1"/>
    </xf>
    <xf numFmtId="3" fontId="37" fillId="5" borderId="29" xfId="0" applyNumberFormat="1" applyFont="1" applyFill="1" applyBorder="1" applyAlignment="1">
      <alignment horizontal="right" vertical="center" indent="1"/>
    </xf>
    <xf numFmtId="0" fontId="75" fillId="0" borderId="0" xfId="0" applyFont="1"/>
    <xf numFmtId="10" fontId="0" fillId="0" borderId="0" xfId="2" applyNumberFormat="1" applyFont="1" applyFill="1" applyAlignment="1">
      <alignment horizontal="right"/>
    </xf>
    <xf numFmtId="2" fontId="37" fillId="5" borderId="33" xfId="0" applyNumberFormat="1" applyFont="1" applyFill="1" applyBorder="1" applyAlignment="1">
      <alignment horizontal="center" vertical="top"/>
    </xf>
    <xf numFmtId="14" fontId="28" fillId="5" borderId="0" xfId="0" applyNumberFormat="1" applyFont="1" applyFill="1" applyAlignment="1" applyProtection="1">
      <alignment horizontal="left" vertical="center" indent="1"/>
      <protection locked="0" hidden="1"/>
    </xf>
    <xf numFmtId="0" fontId="45" fillId="24" borderId="0" xfId="0" quotePrefix="1" applyFont="1" applyFill="1" applyAlignment="1" applyProtection="1">
      <alignment horizontal="right" vertical="top"/>
      <protection hidden="1"/>
    </xf>
    <xf numFmtId="0" fontId="37" fillId="24" borderId="0" xfId="0" applyFont="1" applyFill="1" applyAlignment="1">
      <alignment horizontal="right"/>
    </xf>
    <xf numFmtId="0" fontId="53" fillId="5" borderId="0" xfId="0" applyFont="1" applyFill="1" applyAlignment="1">
      <alignment horizontal="right"/>
    </xf>
    <xf numFmtId="0" fontId="37" fillId="5" borderId="0" xfId="0" applyFont="1" applyFill="1" applyAlignment="1">
      <alignment horizontal="right" vertical="top" wrapText="1" indent="1"/>
    </xf>
    <xf numFmtId="0" fontId="21" fillId="5" borderId="0" xfId="0" applyFont="1" applyFill="1" applyAlignment="1">
      <alignment horizontal="center" vertical="top" wrapText="1"/>
    </xf>
    <xf numFmtId="0" fontId="0" fillId="0" borderId="0" xfId="0" applyAlignment="1">
      <alignment horizontal="left" vertical="top"/>
    </xf>
    <xf numFmtId="0" fontId="0" fillId="11" borderId="0" xfId="0" applyFill="1" applyAlignment="1">
      <alignment horizontal="left" vertical="top"/>
    </xf>
    <xf numFmtId="0" fontId="0" fillId="0" borderId="0" xfId="0" applyAlignment="1">
      <alignment horizontal="left" vertical="top" wrapText="1"/>
    </xf>
    <xf numFmtId="0" fontId="0" fillId="9" borderId="0" xfId="0" applyFill="1" applyAlignment="1">
      <alignment horizontal="left" vertical="top" wrapText="1"/>
    </xf>
    <xf numFmtId="0" fontId="14" fillId="5" borderId="0" xfId="0" applyFont="1" applyFill="1" applyAlignment="1" applyProtection="1">
      <alignment horizontal="left" vertical="top" wrapText="1"/>
      <protection hidden="1"/>
    </xf>
    <xf numFmtId="2" fontId="37" fillId="5" borderId="33" xfId="0" applyNumberFormat="1" applyFont="1" applyFill="1" applyBorder="1" applyAlignment="1">
      <alignment horizontal="right" vertical="top" indent="1"/>
    </xf>
    <xf numFmtId="10" fontId="37" fillId="5" borderId="33" xfId="2" applyNumberFormat="1" applyFont="1" applyFill="1" applyBorder="1" applyAlignment="1">
      <alignment horizontal="right" vertical="top" indent="1"/>
    </xf>
    <xf numFmtId="0" fontId="40" fillId="5" borderId="0" xfId="0" applyFont="1" applyFill="1" applyAlignment="1">
      <alignment horizontal="right" indent="1"/>
    </xf>
    <xf numFmtId="0" fontId="28" fillId="8" borderId="1" xfId="0" applyFont="1" applyFill="1" applyBorder="1" applyAlignment="1" applyProtection="1">
      <alignment horizontal="right" vertical="center" indent="1"/>
      <protection hidden="1"/>
    </xf>
    <xf numFmtId="0" fontId="47" fillId="5" borderId="0" xfId="0" applyFont="1" applyFill="1" applyAlignment="1">
      <alignment vertical="center" wrapText="1"/>
    </xf>
    <xf numFmtId="0" fontId="57" fillId="5" borderId="0" xfId="5" applyFont="1" applyFill="1" applyBorder="1" applyAlignment="1" applyProtection="1">
      <alignment horizontal="right" vertical="center" indent="1"/>
      <protection hidden="1"/>
    </xf>
    <xf numFmtId="0" fontId="37" fillId="24" borderId="54" xfId="0" applyFont="1" applyFill="1" applyBorder="1" applyAlignment="1">
      <alignment horizontal="right"/>
    </xf>
    <xf numFmtId="0" fontId="37" fillId="24" borderId="56" xfId="0" applyFont="1" applyFill="1" applyBorder="1" applyAlignment="1">
      <alignment horizontal="right"/>
    </xf>
    <xf numFmtId="0" fontId="37" fillId="24" borderId="55" xfId="0" applyFont="1" applyFill="1" applyBorder="1" applyAlignment="1">
      <alignment horizontal="right"/>
    </xf>
    <xf numFmtId="0" fontId="37" fillId="24" borderId="15" xfId="0" applyFont="1" applyFill="1" applyBorder="1" applyAlignment="1">
      <alignment horizontal="right"/>
    </xf>
    <xf numFmtId="0" fontId="78" fillId="3" borderId="0" xfId="0" applyFont="1" applyFill="1" applyAlignment="1">
      <alignment vertical="center"/>
    </xf>
    <xf numFmtId="0" fontId="79" fillId="3" borderId="0" xfId="0" applyFont="1" applyFill="1" applyAlignment="1">
      <alignment vertical="center"/>
    </xf>
    <xf numFmtId="0" fontId="60" fillId="3" borderId="0" xfId="0" applyFont="1" applyFill="1" applyAlignment="1">
      <alignment vertical="center"/>
    </xf>
    <xf numFmtId="0" fontId="78" fillId="58" borderId="0" xfId="0" applyFont="1" applyFill="1" applyAlignment="1">
      <alignment vertical="center"/>
    </xf>
    <xf numFmtId="0" fontId="60" fillId="58" borderId="0" xfId="0" applyFont="1" applyFill="1" applyAlignment="1">
      <alignment vertical="center"/>
    </xf>
    <xf numFmtId="0" fontId="13" fillId="58" borderId="0" xfId="0" applyFont="1" applyFill="1" applyAlignment="1">
      <alignment vertical="center"/>
    </xf>
    <xf numFmtId="0" fontId="37" fillId="24" borderId="57" xfId="0" applyFont="1" applyFill="1" applyBorder="1" applyAlignment="1">
      <alignment horizontal="right"/>
    </xf>
    <xf numFmtId="0" fontId="78" fillId="59" borderId="0" xfId="0" applyFont="1" applyFill="1" applyAlignment="1">
      <alignment vertical="center"/>
    </xf>
    <xf numFmtId="0" fontId="79" fillId="59" borderId="0" xfId="0" applyFont="1" applyFill="1" applyAlignment="1">
      <alignment vertical="center"/>
    </xf>
    <xf numFmtId="0" fontId="60" fillId="59" borderId="0" xfId="0" applyFont="1" applyFill="1" applyAlignment="1">
      <alignment vertical="center"/>
    </xf>
    <xf numFmtId="14" fontId="39" fillId="5" borderId="92" xfId="0" applyNumberFormat="1" applyFont="1" applyFill="1" applyBorder="1" applyAlignment="1" applyProtection="1">
      <alignment horizontal="left" vertical="center" indent="1"/>
      <protection locked="0" hidden="1"/>
    </xf>
    <xf numFmtId="2" fontId="37" fillId="5" borderId="33" xfId="2" applyNumberFormat="1" applyFont="1" applyFill="1" applyBorder="1" applyAlignment="1">
      <alignment horizontal="right" vertical="top" indent="1"/>
    </xf>
    <xf numFmtId="0" fontId="78" fillId="4" borderId="0" xfId="0" applyFont="1" applyFill="1" applyAlignment="1">
      <alignment vertical="center"/>
    </xf>
    <xf numFmtId="0" fontId="79" fillId="4" borderId="0" xfId="0" applyFont="1" applyFill="1" applyAlignment="1">
      <alignment vertical="center"/>
    </xf>
    <xf numFmtId="0" fontId="60" fillId="4" borderId="0" xfId="0" applyFont="1" applyFill="1" applyAlignment="1">
      <alignment vertical="center"/>
    </xf>
    <xf numFmtId="4" fontId="37" fillId="5" borderId="33" xfId="2" applyNumberFormat="1" applyFont="1" applyFill="1" applyBorder="1" applyAlignment="1">
      <alignment horizontal="right" vertical="top" indent="1"/>
    </xf>
    <xf numFmtId="3" fontId="37" fillId="5" borderId="33" xfId="2" applyNumberFormat="1" applyFont="1" applyFill="1" applyBorder="1" applyAlignment="1">
      <alignment horizontal="right" vertical="top" indent="1"/>
    </xf>
    <xf numFmtId="0" fontId="37" fillId="5" borderId="0" xfId="0" applyFont="1" applyFill="1" applyAlignment="1">
      <alignment vertical="top" wrapText="1"/>
    </xf>
    <xf numFmtId="0" fontId="54" fillId="60" borderId="33" xfId="0" applyFont="1" applyFill="1" applyBorder="1" applyAlignment="1">
      <alignment horizontal="center" vertical="center" wrapText="1"/>
    </xf>
    <xf numFmtId="0" fontId="30" fillId="5" borderId="0" xfId="0" applyFont="1" applyFill="1" applyAlignment="1">
      <alignment horizontal="left" vertical="center"/>
    </xf>
    <xf numFmtId="0" fontId="52" fillId="5" borderId="0" xfId="5" applyFont="1" applyFill="1" applyAlignment="1">
      <alignment vertical="center" wrapText="1"/>
    </xf>
    <xf numFmtId="0" fontId="52" fillId="5" borderId="0" xfId="5" applyFont="1" applyFill="1" applyAlignment="1">
      <alignment vertical="center"/>
    </xf>
    <xf numFmtId="0" fontId="50" fillId="5" borderId="0" xfId="0" applyFont="1" applyFill="1" applyAlignment="1">
      <alignment vertical="top" wrapText="1"/>
    </xf>
    <xf numFmtId="0" fontId="50" fillId="5" borderId="0" xfId="0" applyFont="1" applyFill="1" applyAlignment="1">
      <alignment horizontal="center" vertical="top" wrapText="1"/>
    </xf>
    <xf numFmtId="0" fontId="35" fillId="5" borderId="0" xfId="0" applyFont="1" applyFill="1" applyAlignment="1">
      <alignment horizontal="right" vertical="center"/>
    </xf>
    <xf numFmtId="0" fontId="0" fillId="11" borderId="0" xfId="0" applyFill="1" applyAlignment="1">
      <alignment wrapText="1"/>
    </xf>
    <xf numFmtId="0" fontId="12" fillId="0" borderId="0" xfId="0" applyFont="1" applyAlignment="1">
      <alignment horizontal="left" vertical="top"/>
    </xf>
    <xf numFmtId="0" fontId="0" fillId="22" borderId="0" xfId="0" applyFill="1" applyAlignment="1">
      <alignment wrapText="1"/>
    </xf>
    <xf numFmtId="0" fontId="0" fillId="0" borderId="0" xfId="0" quotePrefix="1"/>
    <xf numFmtId="0" fontId="12" fillId="15" borderId="0" xfId="0" quotePrefix="1" applyFont="1" applyFill="1"/>
    <xf numFmtId="10" fontId="37" fillId="5" borderId="96" xfId="2" applyNumberFormat="1" applyFont="1" applyFill="1" applyBorder="1" applyAlignment="1">
      <alignment horizontal="right" vertical="top" indent="1"/>
    </xf>
    <xf numFmtId="37" fontId="37" fillId="5" borderId="33" xfId="1" applyNumberFormat="1" applyFont="1" applyFill="1" applyBorder="1" applyAlignment="1">
      <alignment horizontal="right" vertical="top" indent="1"/>
    </xf>
    <xf numFmtId="0" fontId="0" fillId="61" borderId="0" xfId="0" applyFill="1"/>
    <xf numFmtId="0" fontId="3" fillId="22" borderId="40" xfId="0" applyFont="1" applyFill="1" applyBorder="1" applyAlignment="1">
      <alignment horizontal="left" vertical="top" wrapText="1" indent="1"/>
    </xf>
    <xf numFmtId="0" fontId="3" fillId="23" borderId="40" xfId="0" applyFont="1" applyFill="1" applyBorder="1" applyAlignment="1">
      <alignment horizontal="left" vertical="top" wrapText="1" indent="1"/>
    </xf>
    <xf numFmtId="0" fontId="3" fillId="23" borderId="43" xfId="0" applyFont="1" applyFill="1" applyBorder="1" applyAlignment="1">
      <alignment horizontal="left" vertical="top" wrapText="1" indent="1"/>
    </xf>
    <xf numFmtId="0" fontId="3" fillId="23" borderId="91" xfId="0" applyFont="1" applyFill="1" applyBorder="1" applyAlignment="1">
      <alignment horizontal="left" vertical="top" wrapText="1" indent="1"/>
    </xf>
    <xf numFmtId="0" fontId="26" fillId="23" borderId="40" xfId="0" applyFont="1" applyFill="1" applyBorder="1" applyAlignment="1">
      <alignment horizontal="left" vertical="top" wrapText="1" indent="1"/>
    </xf>
    <xf numFmtId="0" fontId="48" fillId="0" borderId="0" xfId="0" applyFont="1"/>
    <xf numFmtId="0" fontId="3" fillId="10" borderId="40" xfId="0" applyFont="1" applyFill="1" applyBorder="1" applyAlignment="1">
      <alignment horizontal="left" vertical="top" wrapText="1" indent="1"/>
    </xf>
    <xf numFmtId="0" fontId="7" fillId="13" borderId="40" xfId="0" applyFont="1" applyFill="1" applyBorder="1" applyAlignment="1">
      <alignment horizontal="left" vertical="top" wrapText="1" indent="1"/>
    </xf>
    <xf numFmtId="10" fontId="28" fillId="5" borderId="33" xfId="2" applyNumberFormat="1" applyFont="1" applyFill="1" applyBorder="1" applyAlignment="1">
      <alignment horizontal="right" vertical="top" indent="1"/>
    </xf>
    <xf numFmtId="0" fontId="21" fillId="24" borderId="0" xfId="0" quotePrefix="1" applyFont="1" applyFill="1" applyAlignment="1" applyProtection="1">
      <alignment horizontal="right" vertical="center" indent="2"/>
      <protection hidden="1"/>
    </xf>
    <xf numFmtId="0" fontId="0" fillId="2" borderId="0" xfId="0" applyFill="1" applyAlignment="1">
      <alignment horizontal="left" vertical="top"/>
    </xf>
    <xf numFmtId="0" fontId="0" fillId="2" borderId="0" xfId="0" applyFill="1"/>
    <xf numFmtId="0" fontId="12" fillId="2" borderId="0" xfId="0" applyFont="1" applyFill="1"/>
    <xf numFmtId="0" fontId="62" fillId="5" borderId="0" xfId="0" applyFont="1" applyFill="1" applyAlignment="1">
      <alignment horizontal="left" vertical="center"/>
    </xf>
    <xf numFmtId="0" fontId="30" fillId="5" borderId="0" xfId="0" applyFont="1" applyFill="1" applyAlignment="1">
      <alignment horizontal="right" vertical="center"/>
    </xf>
    <xf numFmtId="0" fontId="14" fillId="5" borderId="0" xfId="0" applyFont="1" applyFill="1" applyAlignment="1" applyProtection="1">
      <alignment horizontal="right" vertical="center"/>
      <protection hidden="1"/>
    </xf>
    <xf numFmtId="0" fontId="14" fillId="5" borderId="0" xfId="0" applyFont="1" applyFill="1" applyProtection="1">
      <protection locked="0" hidden="1"/>
    </xf>
    <xf numFmtId="0" fontId="55" fillId="5" borderId="0" xfId="5" applyFont="1" applyFill="1" applyAlignment="1">
      <alignment horizontal="left" vertical="top"/>
    </xf>
    <xf numFmtId="0" fontId="9" fillId="5" borderId="0" xfId="0" applyFont="1" applyFill="1" applyAlignment="1">
      <alignment vertical="center" wrapText="1"/>
    </xf>
    <xf numFmtId="0" fontId="37" fillId="25" borderId="33" xfId="0" applyFont="1" applyFill="1" applyBorder="1" applyAlignment="1">
      <alignment horizontal="center" vertical="center" wrapText="1"/>
    </xf>
    <xf numFmtId="0" fontId="37" fillId="2" borderId="21" xfId="0" applyFont="1" applyFill="1" applyBorder="1" applyAlignment="1">
      <alignment horizontal="right" vertical="center" wrapText="1" indent="1"/>
    </xf>
    <xf numFmtId="0" fontId="37" fillId="27" borderId="0" xfId="0" applyFont="1" applyFill="1" applyAlignment="1">
      <alignment horizontal="center" vertical="center" wrapText="1"/>
    </xf>
    <xf numFmtId="0" fontId="37" fillId="7" borderId="33" xfId="0" applyFont="1" applyFill="1" applyBorder="1" applyAlignment="1">
      <alignment horizontal="center" vertical="center" wrapText="1"/>
    </xf>
    <xf numFmtId="10" fontId="84" fillId="0" borderId="0" xfId="2" applyNumberFormat="1" applyFont="1"/>
    <xf numFmtId="14" fontId="0" fillId="0" borderId="0" xfId="0" applyNumberFormat="1" applyAlignment="1">
      <alignment horizontal="center" vertical="top"/>
    </xf>
    <xf numFmtId="14" fontId="0" fillId="0" borderId="0" xfId="0" applyNumberFormat="1" applyAlignment="1">
      <alignment horizontal="center" wrapText="1"/>
    </xf>
    <xf numFmtId="14" fontId="0" fillId="0" borderId="0" xfId="0" applyNumberFormat="1" applyAlignment="1">
      <alignment horizontal="center"/>
    </xf>
    <xf numFmtId="14" fontId="0" fillId="2" borderId="0" xfId="0" applyNumberFormat="1" applyFill="1" applyAlignment="1">
      <alignment horizontal="center"/>
    </xf>
    <xf numFmtId="14" fontId="12" fillId="2" borderId="0" xfId="0" applyNumberFormat="1" applyFont="1" applyFill="1" applyAlignment="1">
      <alignment horizontal="center"/>
    </xf>
    <xf numFmtId="0" fontId="28" fillId="0" borderId="0" xfId="0" quotePrefix="1" applyFont="1" applyProtection="1">
      <protection locked="0" hidden="1"/>
    </xf>
    <xf numFmtId="0" fontId="0" fillId="0" borderId="0" xfId="0" applyAlignment="1">
      <alignment vertical="top"/>
    </xf>
    <xf numFmtId="10" fontId="0" fillId="0" borderId="0" xfId="2" applyNumberFormat="1" applyFont="1" applyAlignment="1">
      <alignment vertical="top"/>
    </xf>
    <xf numFmtId="2" fontId="0" fillId="0" borderId="0" xfId="0" applyNumberFormat="1" applyAlignment="1">
      <alignment vertical="top"/>
    </xf>
    <xf numFmtId="3" fontId="0" fillId="0" borderId="0" xfId="0" applyNumberFormat="1" applyAlignment="1">
      <alignment vertical="top"/>
    </xf>
    <xf numFmtId="0" fontId="0" fillId="0" borderId="0" xfId="0" quotePrefix="1" applyAlignment="1">
      <alignment vertical="top"/>
    </xf>
    <xf numFmtId="0" fontId="1" fillId="0" borderId="0" xfId="0" applyFont="1"/>
    <xf numFmtId="0" fontId="1" fillId="5" borderId="0" xfId="0" applyFont="1" applyFill="1"/>
    <xf numFmtId="0" fontId="1" fillId="5" borderId="0" xfId="0" applyFont="1" applyFill="1" applyAlignment="1">
      <alignment vertical="center"/>
    </xf>
    <xf numFmtId="0" fontId="1" fillId="0" borderId="0" xfId="0" applyFont="1" applyAlignment="1">
      <alignment vertical="center"/>
    </xf>
    <xf numFmtId="0" fontId="1" fillId="5" borderId="0" xfId="0" applyFont="1" applyFill="1" applyAlignment="1">
      <alignment vertical="top"/>
    </xf>
    <xf numFmtId="0" fontId="1" fillId="0" borderId="0" xfId="0" applyFont="1" applyAlignment="1">
      <alignment vertical="top"/>
    </xf>
    <xf numFmtId="0" fontId="1" fillId="5" borderId="0" xfId="0" applyFont="1" applyFill="1" applyAlignment="1" applyProtection="1">
      <alignment vertical="center"/>
      <protection hidden="1"/>
    </xf>
    <xf numFmtId="0" fontId="1" fillId="24" borderId="0" xfId="0" applyFont="1" applyFill="1" applyAlignment="1" applyProtection="1">
      <alignment vertical="center"/>
      <protection hidden="1"/>
    </xf>
    <xf numFmtId="0" fontId="1" fillId="24" borderId="0" xfId="0" applyFont="1" applyFill="1" applyAlignment="1">
      <alignment horizontal="left"/>
    </xf>
    <xf numFmtId="0" fontId="1" fillId="24" borderId="0" xfId="0" applyFont="1" applyFill="1"/>
    <xf numFmtId="0" fontId="1" fillId="24" borderId="0" xfId="0" applyFont="1" applyFill="1" applyAlignment="1">
      <alignment horizontal="right" indent="2"/>
    </xf>
    <xf numFmtId="0" fontId="1" fillId="24" borderId="56" xfId="0" applyFont="1" applyFill="1" applyBorder="1" applyAlignment="1" applyProtection="1">
      <alignment vertical="center"/>
      <protection hidden="1"/>
    </xf>
    <xf numFmtId="0" fontId="1" fillId="24" borderId="0" xfId="0" quotePrefix="1" applyFont="1" applyFill="1" applyAlignment="1">
      <alignment horizontal="right" indent="2"/>
    </xf>
    <xf numFmtId="3" fontId="1" fillId="5" borderId="32" xfId="0" applyNumberFormat="1" applyFont="1" applyFill="1" applyBorder="1" applyAlignment="1" applyProtection="1">
      <alignment horizontal="right" vertical="center" wrapText="1" indent="1"/>
      <protection hidden="1"/>
    </xf>
    <xf numFmtId="3" fontId="1" fillId="5" borderId="32" xfId="0" applyNumberFormat="1" applyFont="1" applyFill="1" applyBorder="1" applyAlignment="1" applyProtection="1">
      <alignment horizontal="right" vertical="top" wrapText="1" indent="1"/>
      <protection hidden="1"/>
    </xf>
    <xf numFmtId="10" fontId="1" fillId="5" borderId="32" xfId="2" applyNumberFormat="1" applyFont="1" applyFill="1" applyBorder="1" applyAlignment="1" applyProtection="1">
      <alignment horizontal="right" vertical="top" wrapText="1" indent="1"/>
      <protection hidden="1"/>
    </xf>
    <xf numFmtId="10" fontId="1" fillId="5" borderId="32" xfId="2" applyNumberFormat="1" applyFont="1" applyFill="1" applyBorder="1" applyAlignment="1" applyProtection="1">
      <alignment horizontal="right" vertical="center" wrapText="1" indent="1"/>
      <protection hidden="1"/>
    </xf>
    <xf numFmtId="0" fontId="1" fillId="5" borderId="0" xfId="0" applyFont="1" applyFill="1" applyAlignment="1">
      <alignment horizontal="right" indent="1"/>
    </xf>
    <xf numFmtId="3" fontId="1" fillId="5" borderId="33" xfId="0" applyNumberFormat="1" applyFont="1" applyFill="1" applyBorder="1" applyAlignment="1">
      <alignment horizontal="right" vertical="top" indent="1"/>
    </xf>
    <xf numFmtId="10" fontId="1" fillId="5" borderId="33" xfId="2" applyNumberFormat="1" applyFont="1" applyFill="1" applyBorder="1" applyAlignment="1">
      <alignment horizontal="right" vertical="top" indent="1"/>
    </xf>
    <xf numFmtId="10" fontId="1" fillId="5" borderId="0" xfId="2" applyNumberFormat="1" applyFont="1" applyFill="1" applyBorder="1" applyAlignment="1">
      <alignment horizontal="right" vertical="top" indent="1"/>
    </xf>
    <xf numFmtId="4" fontId="1" fillId="5" borderId="0" xfId="0" applyNumberFormat="1" applyFont="1" applyFill="1" applyAlignment="1">
      <alignment horizontal="center" vertical="top" wrapText="1"/>
    </xf>
    <xf numFmtId="3" fontId="1" fillId="5" borderId="0" xfId="0" applyNumberFormat="1" applyFont="1" applyFill="1" applyAlignment="1">
      <alignment horizontal="right" vertical="top" indent="1"/>
    </xf>
    <xf numFmtId="0" fontId="1" fillId="14" borderId="3" xfId="0" applyFont="1" applyFill="1" applyBorder="1" applyAlignment="1">
      <alignment horizontal="right" vertical="center"/>
    </xf>
    <xf numFmtId="3" fontId="1" fillId="14" borderId="11" xfId="1" applyNumberFormat="1" applyFont="1" applyFill="1" applyBorder="1" applyAlignment="1">
      <alignment horizontal="right" vertical="center" indent="1"/>
    </xf>
    <xf numFmtId="10" fontId="1" fillId="14" borderId="3" xfId="2" applyNumberFormat="1" applyFont="1" applyFill="1" applyBorder="1" applyAlignment="1">
      <alignment horizontal="right" vertical="center" indent="1"/>
    </xf>
    <xf numFmtId="3" fontId="1" fillId="14" borderId="11" xfId="0" applyNumberFormat="1" applyFont="1" applyFill="1" applyBorder="1" applyAlignment="1">
      <alignment horizontal="right" vertical="center" indent="1"/>
    </xf>
    <xf numFmtId="10" fontId="1" fillId="14" borderId="69" xfId="2" applyNumberFormat="1" applyFont="1" applyFill="1" applyBorder="1" applyAlignment="1">
      <alignment horizontal="right" vertical="center" indent="1"/>
    </xf>
    <xf numFmtId="10" fontId="1" fillId="14" borderId="8" xfId="2" applyNumberFormat="1" applyFont="1" applyFill="1" applyBorder="1" applyAlignment="1">
      <alignment horizontal="right" vertical="center" indent="1"/>
    </xf>
    <xf numFmtId="3" fontId="1" fillId="5" borderId="18" xfId="1" applyNumberFormat="1" applyFont="1" applyFill="1" applyBorder="1" applyAlignment="1">
      <alignment horizontal="right" vertical="center" indent="1"/>
    </xf>
    <xf numFmtId="3" fontId="1" fillId="5" borderId="18" xfId="0" applyNumberFormat="1" applyFont="1" applyFill="1" applyBorder="1" applyAlignment="1">
      <alignment horizontal="right" vertical="center" wrapText="1" indent="1"/>
    </xf>
    <xf numFmtId="10" fontId="1" fillId="5" borderId="24" xfId="2" applyNumberFormat="1" applyFont="1" applyFill="1" applyBorder="1" applyAlignment="1">
      <alignment horizontal="right" vertical="center" indent="1"/>
    </xf>
    <xf numFmtId="3" fontId="1" fillId="5" borderId="18" xfId="0" applyNumberFormat="1" applyFont="1" applyFill="1" applyBorder="1" applyAlignment="1">
      <alignment horizontal="right" vertical="center" indent="1"/>
    </xf>
    <xf numFmtId="10" fontId="1" fillId="5" borderId="74" xfId="2" applyNumberFormat="1" applyFont="1" applyFill="1" applyBorder="1" applyAlignment="1">
      <alignment horizontal="right" vertical="center" indent="1"/>
    </xf>
    <xf numFmtId="10" fontId="1" fillId="2" borderId="4" xfId="2" applyNumberFormat="1" applyFont="1" applyFill="1" applyBorder="1" applyAlignment="1">
      <alignment horizontal="right" vertical="center" indent="1"/>
    </xf>
    <xf numFmtId="10" fontId="1" fillId="5" borderId="9" xfId="2" applyNumberFormat="1" applyFont="1" applyFill="1" applyBorder="1" applyAlignment="1">
      <alignment horizontal="right" vertical="center" indent="1"/>
    </xf>
    <xf numFmtId="3" fontId="1" fillId="5" borderId="19" xfId="1" applyNumberFormat="1" applyFont="1" applyFill="1" applyBorder="1" applyAlignment="1">
      <alignment horizontal="right" vertical="center" indent="1"/>
    </xf>
    <xf numFmtId="3" fontId="1" fillId="5" borderId="19" xfId="0" applyNumberFormat="1" applyFont="1" applyFill="1" applyBorder="1" applyAlignment="1">
      <alignment horizontal="right" vertical="center" wrapText="1" indent="1"/>
    </xf>
    <xf numFmtId="10" fontId="1" fillId="5" borderId="26" xfId="2" applyNumberFormat="1" applyFont="1" applyFill="1" applyBorder="1" applyAlignment="1">
      <alignment horizontal="right" vertical="center" indent="1"/>
    </xf>
    <xf numFmtId="3" fontId="1" fillId="5" borderId="19" xfId="0" applyNumberFormat="1" applyFont="1" applyFill="1" applyBorder="1" applyAlignment="1">
      <alignment horizontal="right" vertical="center" indent="1"/>
    </xf>
    <xf numFmtId="10" fontId="1" fillId="5" borderId="31" xfId="2" applyNumberFormat="1" applyFont="1" applyFill="1" applyBorder="1" applyAlignment="1">
      <alignment horizontal="right" vertical="center" indent="1"/>
    </xf>
    <xf numFmtId="3" fontId="1" fillId="5" borderId="19" xfId="1" quotePrefix="1" applyNumberFormat="1" applyFont="1" applyFill="1" applyBorder="1" applyAlignment="1">
      <alignment horizontal="right" vertical="center" indent="1"/>
    </xf>
    <xf numFmtId="3" fontId="1" fillId="5" borderId="29" xfId="1" applyNumberFormat="1" applyFont="1" applyFill="1" applyBorder="1" applyAlignment="1">
      <alignment horizontal="right" vertical="center" indent="1"/>
    </xf>
    <xf numFmtId="3" fontId="1" fillId="5" borderId="29" xfId="0" applyNumberFormat="1" applyFont="1" applyFill="1" applyBorder="1" applyAlignment="1">
      <alignment horizontal="right" vertical="center" wrapText="1" indent="1"/>
    </xf>
    <xf numFmtId="10" fontId="1" fillId="5" borderId="28" xfId="2" applyNumberFormat="1" applyFont="1" applyFill="1" applyBorder="1" applyAlignment="1">
      <alignment horizontal="right" vertical="center" indent="1"/>
    </xf>
    <xf numFmtId="3" fontId="1" fillId="5" borderId="29" xfId="0" applyNumberFormat="1" applyFont="1" applyFill="1" applyBorder="1" applyAlignment="1">
      <alignment horizontal="right" vertical="center" indent="1"/>
    </xf>
    <xf numFmtId="10" fontId="1" fillId="5" borderId="75" xfId="2" applyNumberFormat="1" applyFont="1" applyFill="1" applyBorder="1" applyAlignment="1">
      <alignment horizontal="right" vertical="center" indent="1"/>
    </xf>
    <xf numFmtId="10" fontId="1" fillId="2" borderId="5" xfId="2" applyNumberFormat="1" applyFont="1" applyFill="1" applyBorder="1" applyAlignment="1">
      <alignment horizontal="right" vertical="center" indent="1"/>
    </xf>
    <xf numFmtId="10" fontId="1" fillId="5" borderId="10" xfId="2" applyNumberFormat="1" applyFont="1" applyFill="1" applyBorder="1" applyAlignment="1">
      <alignment horizontal="right" vertical="center" indent="1"/>
    </xf>
    <xf numFmtId="166" fontId="1" fillId="5" borderId="0" xfId="0" applyNumberFormat="1" applyFont="1" applyFill="1"/>
    <xf numFmtId="0" fontId="1" fillId="5" borderId="0" xfId="0" applyFont="1" applyFill="1" applyAlignment="1">
      <alignment vertical="top" wrapText="1"/>
    </xf>
    <xf numFmtId="0" fontId="1" fillId="5" borderId="0" xfId="0" applyFont="1" applyFill="1" applyAlignment="1">
      <alignment horizontal="left" vertical="center" indent="1"/>
    </xf>
    <xf numFmtId="10" fontId="37" fillId="5" borderId="0" xfId="2" applyNumberFormat="1" applyFont="1" applyFill="1" applyBorder="1" applyAlignment="1">
      <alignment horizontal="center" vertical="center" wrapText="1"/>
    </xf>
    <xf numFmtId="3" fontId="37" fillId="5" borderId="33" xfId="2" applyNumberFormat="1" applyFont="1" applyFill="1" applyBorder="1" applyAlignment="1">
      <alignment horizontal="center" vertical="center" wrapText="1"/>
    </xf>
    <xf numFmtId="4" fontId="37" fillId="5" borderId="33" xfId="2" applyNumberFormat="1" applyFont="1" applyFill="1" applyBorder="1" applyAlignment="1">
      <alignment horizontal="center" vertical="center" wrapText="1"/>
    </xf>
    <xf numFmtId="2" fontId="37" fillId="5" borderId="33" xfId="2" applyNumberFormat="1" applyFont="1" applyFill="1" applyBorder="1" applyAlignment="1">
      <alignment horizontal="center" vertical="center" wrapText="1"/>
    </xf>
    <xf numFmtId="17" fontId="30" fillId="5" borderId="0" xfId="0" applyNumberFormat="1" applyFont="1" applyFill="1" applyAlignment="1">
      <alignment horizontal="right" vertical="center"/>
    </xf>
    <xf numFmtId="14" fontId="0" fillId="0" borderId="0" xfId="0" applyNumberFormat="1" applyAlignment="1">
      <alignment horizontal="center" vertical="top" wrapText="1"/>
    </xf>
    <xf numFmtId="0" fontId="0" fillId="9" borderId="0" xfId="0" applyFill="1" applyAlignment="1">
      <alignment horizontal="left" vertical="top"/>
    </xf>
    <xf numFmtId="0" fontId="0" fillId="9" borderId="0" xfId="0" applyFill="1" applyAlignment="1">
      <alignment wrapText="1"/>
    </xf>
    <xf numFmtId="0" fontId="0" fillId="62" borderId="0" xfId="0" applyFill="1" applyAlignment="1">
      <alignment horizontal="left" vertical="top" wrapText="1"/>
    </xf>
    <xf numFmtId="0" fontId="0" fillId="62" borderId="0" xfId="0" applyFill="1" applyAlignment="1">
      <alignment wrapText="1"/>
    </xf>
    <xf numFmtId="0" fontId="0" fillId="22" borderId="0" xfId="0" applyFill="1" applyAlignment="1">
      <alignment horizontal="left" vertical="top" wrapText="1"/>
    </xf>
    <xf numFmtId="0" fontId="0" fillId="22" borderId="0" xfId="0" applyFill="1" applyAlignment="1">
      <alignment horizontal="left" vertical="top"/>
    </xf>
    <xf numFmtId="0" fontId="0" fillId="22" borderId="0" xfId="0" applyFill="1"/>
    <xf numFmtId="0" fontId="37" fillId="2" borderId="21" xfId="0" applyFont="1" applyFill="1" applyBorder="1" applyAlignment="1">
      <alignment horizontal="center" vertical="center" wrapText="1"/>
    </xf>
    <xf numFmtId="0" fontId="28" fillId="2" borderId="21" xfId="0" applyFont="1" applyFill="1" applyBorder="1" applyAlignment="1">
      <alignment horizontal="center" vertical="center" wrapText="1"/>
    </xf>
    <xf numFmtId="0" fontId="83" fillId="5" borderId="0" xfId="0" applyFont="1" applyFill="1" applyAlignment="1">
      <alignment vertical="top" wrapText="1"/>
    </xf>
    <xf numFmtId="0" fontId="85" fillId="5" borderId="0" xfId="0" applyFont="1" applyFill="1" applyAlignment="1">
      <alignment horizontal="right" vertical="top" wrapText="1"/>
    </xf>
    <xf numFmtId="0" fontId="52" fillId="5" borderId="0" xfId="5" applyFont="1" applyFill="1" applyAlignment="1">
      <alignment horizontal="right" vertical="center" wrapText="1"/>
    </xf>
    <xf numFmtId="0" fontId="21" fillId="0" borderId="0" xfId="0" applyFont="1" applyAlignment="1">
      <alignment horizontal="center" vertical="center" wrapText="1"/>
    </xf>
    <xf numFmtId="2" fontId="37" fillId="5" borderId="33" xfId="0" applyNumberFormat="1" applyFont="1" applyFill="1" applyBorder="1" applyAlignment="1">
      <alignment horizontal="right" vertical="center" wrapText="1"/>
    </xf>
    <xf numFmtId="0" fontId="37" fillId="22" borderId="40" xfId="0" applyFont="1" applyFill="1" applyBorder="1" applyAlignment="1">
      <alignment horizontal="center" vertical="top" wrapText="1"/>
    </xf>
    <xf numFmtId="0" fontId="0" fillId="5" borderId="0" xfId="0" applyFill="1" applyAlignment="1">
      <alignment horizontal="center"/>
    </xf>
    <xf numFmtId="0" fontId="37" fillId="23" borderId="40" xfId="0" applyFont="1" applyFill="1" applyBorder="1" applyAlignment="1">
      <alignment horizontal="center" vertical="top" wrapText="1"/>
    </xf>
    <xf numFmtId="0" fontId="37" fillId="10" borderId="40" xfId="0" applyFont="1" applyFill="1" applyBorder="1" applyAlignment="1">
      <alignment horizontal="center" vertical="top"/>
    </xf>
    <xf numFmtId="0" fontId="54" fillId="13" borderId="40" xfId="0" applyFont="1" applyFill="1" applyBorder="1" applyAlignment="1">
      <alignment horizontal="center" vertical="top"/>
    </xf>
    <xf numFmtId="0" fontId="1" fillId="5" borderId="0" xfId="0" applyFont="1" applyFill="1" applyAlignment="1">
      <alignment horizontal="center"/>
    </xf>
    <xf numFmtId="0" fontId="37" fillId="23" borderId="43" xfId="0" applyFont="1" applyFill="1" applyBorder="1" applyAlignment="1">
      <alignment horizontal="center" vertical="top" wrapText="1"/>
    </xf>
    <xf numFmtId="0" fontId="37" fillId="23" borderId="91" xfId="0" applyFont="1" applyFill="1" applyBorder="1" applyAlignment="1">
      <alignment horizontal="center" vertical="top" wrapText="1"/>
    </xf>
    <xf numFmtId="0" fontId="37" fillId="5" borderId="0" xfId="0" applyFont="1" applyFill="1" applyAlignment="1">
      <alignment horizontal="center" vertical="top" wrapText="1"/>
    </xf>
    <xf numFmtId="0" fontId="28" fillId="23" borderId="40" xfId="0" applyFont="1" applyFill="1" applyBorder="1" applyAlignment="1">
      <alignment horizontal="center" vertical="top" wrapText="1"/>
    </xf>
    <xf numFmtId="0" fontId="37" fillId="10" borderId="40" xfId="0" applyFont="1" applyFill="1" applyBorder="1" applyAlignment="1">
      <alignment horizontal="center" vertical="top" wrapText="1"/>
    </xf>
    <xf numFmtId="0" fontId="54" fillId="13" borderId="40" xfId="0" applyFont="1" applyFill="1" applyBorder="1" applyAlignment="1">
      <alignment horizontal="center" vertical="top" wrapText="1"/>
    </xf>
    <xf numFmtId="0" fontId="84" fillId="0" borderId="0" xfId="0" applyFont="1"/>
    <xf numFmtId="14" fontId="28" fillId="0" borderId="44" xfId="0" applyNumberFormat="1" applyFont="1" applyBorder="1" applyAlignment="1" applyProtection="1">
      <alignment horizontal="left" vertical="center" indent="1"/>
      <protection locked="0" hidden="1"/>
    </xf>
    <xf numFmtId="10" fontId="37" fillId="5" borderId="33" xfId="2" applyNumberFormat="1" applyFont="1" applyFill="1" applyBorder="1" applyAlignment="1">
      <alignment horizontal="right" vertical="top" wrapText="1" indent="1"/>
    </xf>
    <xf numFmtId="0" fontId="14" fillId="5" borderId="0" xfId="0" applyFont="1" applyFill="1" applyAlignment="1">
      <alignment horizontal="justify" vertical="top" wrapText="1"/>
    </xf>
    <xf numFmtId="0" fontId="52" fillId="5" borderId="0" xfId="5" applyFont="1" applyFill="1" applyAlignment="1">
      <alignment horizontal="left" vertical="center" wrapText="1"/>
    </xf>
    <xf numFmtId="0" fontId="52" fillId="5" borderId="0" xfId="5" applyFont="1" applyFill="1" applyAlignment="1">
      <alignment horizontal="left" vertical="center"/>
    </xf>
    <xf numFmtId="0" fontId="50" fillId="5" borderId="0" xfId="0" applyFont="1" applyFill="1" applyAlignment="1">
      <alignment horizontal="left" vertical="top" wrapText="1"/>
    </xf>
    <xf numFmtId="0" fontId="14" fillId="5" borderId="0" xfId="0" applyFont="1" applyFill="1" applyAlignment="1">
      <alignment horizontal="left" vertical="top" wrapText="1"/>
    </xf>
    <xf numFmtId="0" fontId="14" fillId="24" borderId="41" xfId="0" applyFont="1" applyFill="1" applyBorder="1" applyAlignment="1">
      <alignment horizontal="left" vertical="top" wrapText="1" indent="1"/>
    </xf>
    <xf numFmtId="0" fontId="14" fillId="24" borderId="36" xfId="0" applyFont="1" applyFill="1" applyBorder="1" applyAlignment="1">
      <alignment horizontal="left" vertical="top" wrapText="1" indent="1"/>
    </xf>
    <xf numFmtId="0" fontId="14" fillId="24" borderId="38" xfId="0" applyFont="1" applyFill="1" applyBorder="1" applyAlignment="1">
      <alignment horizontal="left" vertical="top" wrapText="1" indent="1"/>
    </xf>
    <xf numFmtId="0" fontId="14" fillId="24" borderId="72" xfId="0" applyFont="1" applyFill="1" applyBorder="1" applyAlignment="1">
      <alignment horizontal="left" vertical="top" wrapText="1" indent="1"/>
    </xf>
    <xf numFmtId="0" fontId="14" fillId="24" borderId="0" xfId="0" applyFont="1" applyFill="1" applyAlignment="1">
      <alignment horizontal="left" vertical="top" wrapText="1" indent="1"/>
    </xf>
    <xf numFmtId="0" fontId="14" fillId="24" borderId="73" xfId="0" applyFont="1" applyFill="1" applyBorder="1" applyAlignment="1">
      <alignment horizontal="left" vertical="top" wrapText="1" indent="1"/>
    </xf>
    <xf numFmtId="0" fontId="9" fillId="24" borderId="42" xfId="0" applyFont="1" applyFill="1" applyBorder="1" applyAlignment="1">
      <alignment horizontal="left" vertical="top" wrapText="1" indent="1"/>
    </xf>
    <xf numFmtId="0" fontId="9" fillId="24" borderId="37" xfId="0" applyFont="1" applyFill="1" applyBorder="1" applyAlignment="1">
      <alignment horizontal="left" vertical="top" wrapText="1" indent="1"/>
    </xf>
    <xf numFmtId="0" fontId="9" fillId="24" borderId="39" xfId="0" applyFont="1" applyFill="1" applyBorder="1" applyAlignment="1">
      <alignment horizontal="left" vertical="top" wrapText="1" indent="1"/>
    </xf>
    <xf numFmtId="4" fontId="1" fillId="5" borderId="21" xfId="0" applyNumberFormat="1" applyFont="1" applyFill="1" applyBorder="1" applyAlignment="1">
      <alignment horizontal="center" vertical="top" wrapText="1"/>
    </xf>
    <xf numFmtId="0" fontId="37" fillId="21" borderId="20" xfId="0" applyFont="1" applyFill="1" applyBorder="1" applyAlignment="1">
      <alignment horizontal="center" vertical="top" wrapText="1"/>
    </xf>
    <xf numFmtId="0" fontId="37" fillId="21" borderId="21" xfId="0" applyFont="1" applyFill="1" applyBorder="1" applyAlignment="1">
      <alignment horizontal="center" vertical="top" wrapText="1"/>
    </xf>
    <xf numFmtId="0" fontId="37" fillId="21" borderId="22" xfId="0" applyFont="1" applyFill="1" applyBorder="1" applyAlignment="1">
      <alignment horizontal="center" vertical="top" wrapText="1"/>
    </xf>
    <xf numFmtId="0" fontId="40" fillId="5" borderId="0" xfId="0" applyFont="1" applyFill="1" applyAlignment="1">
      <alignment horizontal="right" indent="1"/>
    </xf>
    <xf numFmtId="0" fontId="21" fillId="5" borderId="20" xfId="0" applyFont="1" applyFill="1" applyBorder="1" applyAlignment="1">
      <alignment horizontal="left" vertical="top" wrapText="1" indent="1"/>
    </xf>
    <xf numFmtId="0" fontId="21" fillId="5" borderId="21" xfId="0" applyFont="1" applyFill="1" applyBorder="1" applyAlignment="1">
      <alignment horizontal="left" vertical="top" wrapText="1" indent="1"/>
    </xf>
    <xf numFmtId="0" fontId="21" fillId="5" borderId="22" xfId="0" applyFont="1" applyFill="1" applyBorder="1" applyAlignment="1">
      <alignment horizontal="left" vertical="top" wrapText="1" indent="1"/>
    </xf>
    <xf numFmtId="0" fontId="28" fillId="11" borderId="45" xfId="0" applyFont="1" applyFill="1" applyBorder="1" applyAlignment="1" applyProtection="1">
      <alignment horizontal="left" vertical="center" indent="1"/>
      <protection locked="0" hidden="1"/>
    </xf>
    <xf numFmtId="0" fontId="28" fillId="11" borderId="46" xfId="0" applyFont="1" applyFill="1" applyBorder="1" applyAlignment="1" applyProtection="1">
      <alignment horizontal="left" vertical="center" indent="1"/>
      <protection locked="0" hidden="1"/>
    </xf>
    <xf numFmtId="0" fontId="28" fillId="11" borderId="47" xfId="0" applyFont="1" applyFill="1" applyBorder="1" applyAlignment="1" applyProtection="1">
      <alignment horizontal="left" vertical="center" indent="1"/>
      <protection locked="0" hidden="1"/>
    </xf>
    <xf numFmtId="0" fontId="28" fillId="8" borderId="6" xfId="0" applyFont="1" applyFill="1" applyBorder="1" applyAlignment="1" applyProtection="1">
      <alignment horizontal="right" vertical="center" indent="1"/>
      <protection hidden="1"/>
    </xf>
    <xf numFmtId="0" fontId="28" fillId="8" borderId="7" xfId="0" applyFont="1" applyFill="1" applyBorder="1" applyAlignment="1" applyProtection="1">
      <alignment horizontal="right" vertical="center" indent="1"/>
      <protection hidden="1"/>
    </xf>
    <xf numFmtId="0" fontId="29" fillId="5" borderId="0" xfId="0" applyFont="1" applyFill="1" applyAlignment="1">
      <alignment horizontal="center" vertical="center" wrapText="1"/>
    </xf>
    <xf numFmtId="0" fontId="80" fillId="2" borderId="92" xfId="0" applyFont="1" applyFill="1" applyBorder="1" applyAlignment="1" applyProtection="1">
      <alignment horizontal="right" vertical="center" wrapText="1"/>
      <protection hidden="1"/>
    </xf>
    <xf numFmtId="0" fontId="37" fillId="5" borderId="20" xfId="0" applyFont="1" applyFill="1" applyBorder="1" applyAlignment="1" applyProtection="1">
      <alignment horizontal="center" vertical="center"/>
      <protection hidden="1"/>
    </xf>
    <xf numFmtId="0" fontId="37" fillId="5" borderId="21" xfId="0" applyFont="1" applyFill="1" applyBorder="1" applyAlignment="1" applyProtection="1">
      <alignment horizontal="center" vertical="center"/>
      <protection hidden="1"/>
    </xf>
    <xf numFmtId="0" fontId="37" fillId="5" borderId="22" xfId="0" applyFont="1" applyFill="1" applyBorder="1" applyAlignment="1" applyProtection="1">
      <alignment horizontal="center" vertical="center"/>
      <protection hidden="1"/>
    </xf>
    <xf numFmtId="0" fontId="37" fillId="27" borderId="0" xfId="0" applyFont="1" applyFill="1" applyAlignment="1">
      <alignment horizontal="center" vertical="center" wrapText="1"/>
    </xf>
    <xf numFmtId="0" fontId="37" fillId="19" borderId="20" xfId="0" applyFont="1" applyFill="1" applyBorder="1" applyAlignment="1">
      <alignment horizontal="right" vertical="top" wrapText="1" indent="1"/>
    </xf>
    <xf numFmtId="0" fontId="37" fillId="19" borderId="21" xfId="0" applyFont="1" applyFill="1" applyBorder="1" applyAlignment="1">
      <alignment horizontal="right" vertical="top" wrapText="1" indent="1"/>
    </xf>
    <xf numFmtId="0" fontId="37" fillId="19" borderId="22" xfId="0" applyFont="1" applyFill="1" applyBorder="1" applyAlignment="1">
      <alignment horizontal="right" vertical="top" wrapText="1" indent="1"/>
    </xf>
    <xf numFmtId="0" fontId="37" fillId="19" borderId="20" xfId="0" applyFont="1" applyFill="1" applyBorder="1" applyAlignment="1">
      <alignment horizontal="center" vertical="top" wrapText="1"/>
    </xf>
    <xf numFmtId="0" fontId="37" fillId="19" borderId="21" xfId="0" applyFont="1" applyFill="1" applyBorder="1" applyAlignment="1">
      <alignment horizontal="center" vertical="top" wrapText="1"/>
    </xf>
    <xf numFmtId="0" fontId="37" fillId="19" borderId="22" xfId="0" applyFont="1" applyFill="1" applyBorder="1" applyAlignment="1">
      <alignment horizontal="center" vertical="top" wrapText="1"/>
    </xf>
    <xf numFmtId="0" fontId="1" fillId="5" borderId="0" xfId="0" applyFont="1" applyFill="1" applyAlignment="1">
      <alignment horizontal="justify" vertical="top" wrapText="1"/>
    </xf>
    <xf numFmtId="0" fontId="37" fillId="20" borderId="20" xfId="0" applyFont="1" applyFill="1" applyBorder="1" applyAlignment="1">
      <alignment horizontal="center" vertical="top" wrapText="1"/>
    </xf>
    <xf numFmtId="0" fontId="37" fillId="20" borderId="21" xfId="0" applyFont="1" applyFill="1" applyBorder="1" applyAlignment="1">
      <alignment horizontal="center" vertical="top" wrapText="1"/>
    </xf>
    <xf numFmtId="0" fontId="37" fillId="20" borderId="22" xfId="0" applyFont="1" applyFill="1" applyBorder="1" applyAlignment="1">
      <alignment horizontal="center" vertical="top" wrapText="1"/>
    </xf>
    <xf numFmtId="0" fontId="37" fillId="8" borderId="6" xfId="0" applyFont="1" applyFill="1" applyBorder="1" applyAlignment="1" applyProtection="1">
      <alignment horizontal="right" vertical="center" indent="1"/>
      <protection hidden="1"/>
    </xf>
    <xf numFmtId="0" fontId="37" fillId="8" borderId="7" xfId="0" applyFont="1" applyFill="1" applyBorder="1" applyAlignment="1" applyProtection="1">
      <alignment horizontal="right" vertical="center" indent="1"/>
      <protection hidden="1"/>
    </xf>
    <xf numFmtId="0" fontId="37" fillId="2" borderId="21" xfId="0" applyFont="1" applyFill="1" applyBorder="1" applyAlignment="1">
      <alignment horizontal="center" vertical="center" wrapText="1"/>
    </xf>
    <xf numFmtId="0" fontId="33" fillId="8" borderId="6" xfId="0" applyFont="1" applyFill="1" applyBorder="1" applyAlignment="1" applyProtection="1">
      <alignment horizontal="right" vertical="center" indent="1"/>
      <protection hidden="1"/>
    </xf>
    <xf numFmtId="0" fontId="33" fillId="8" borderId="12" xfId="0" applyFont="1" applyFill="1" applyBorder="1" applyAlignment="1" applyProtection="1">
      <alignment horizontal="right" vertical="center" indent="1"/>
      <protection hidden="1"/>
    </xf>
    <xf numFmtId="0" fontId="33" fillId="8" borderId="7" xfId="0" applyFont="1" applyFill="1" applyBorder="1" applyAlignment="1" applyProtection="1">
      <alignment horizontal="right" vertical="center" indent="1"/>
      <protection hidden="1"/>
    </xf>
    <xf numFmtId="0" fontId="28" fillId="8" borderId="12" xfId="0" applyFont="1" applyFill="1" applyBorder="1" applyAlignment="1" applyProtection="1">
      <alignment horizontal="right" vertical="center" indent="1"/>
      <protection hidden="1"/>
    </xf>
    <xf numFmtId="0" fontId="38" fillId="5" borderId="20" xfId="0" applyFont="1" applyFill="1" applyBorder="1" applyAlignment="1" applyProtection="1">
      <alignment horizontal="left" vertical="center" indent="1"/>
      <protection hidden="1"/>
    </xf>
    <xf numFmtId="0" fontId="38" fillId="5" borderId="21" xfId="0" applyFont="1" applyFill="1" applyBorder="1" applyAlignment="1" applyProtection="1">
      <alignment horizontal="left" vertical="center" indent="1"/>
      <protection hidden="1"/>
    </xf>
    <xf numFmtId="0" fontId="38" fillId="5" borderId="22" xfId="0" applyFont="1" applyFill="1" applyBorder="1" applyAlignment="1" applyProtection="1">
      <alignment horizontal="left" vertical="center" indent="1"/>
      <protection hidden="1"/>
    </xf>
    <xf numFmtId="0" fontId="37" fillId="25" borderId="33" xfId="0" applyFont="1" applyFill="1" applyBorder="1" applyAlignment="1">
      <alignment horizontal="center" vertical="center" wrapText="1"/>
    </xf>
    <xf numFmtId="0" fontId="28" fillId="5" borderId="20" xfId="0" applyFont="1" applyFill="1" applyBorder="1" applyAlignment="1" applyProtection="1">
      <alignment horizontal="center" vertical="center"/>
      <protection hidden="1"/>
    </xf>
    <xf numFmtId="0" fontId="28" fillId="5" borderId="21" xfId="0" applyFont="1" applyFill="1" applyBorder="1" applyAlignment="1" applyProtection="1">
      <alignment horizontal="center" vertical="center"/>
      <protection hidden="1"/>
    </xf>
    <xf numFmtId="0" fontId="28" fillId="5" borderId="22" xfId="0" applyFont="1" applyFill="1" applyBorder="1" applyAlignment="1" applyProtection="1">
      <alignment horizontal="center" vertical="center"/>
      <protection hidden="1"/>
    </xf>
    <xf numFmtId="4" fontId="1" fillId="5" borderId="51" xfId="0" applyNumberFormat="1" applyFont="1" applyFill="1" applyBorder="1" applyAlignment="1">
      <alignment horizontal="center" vertical="top" wrapText="1"/>
    </xf>
    <xf numFmtId="4" fontId="1" fillId="5" borderId="0" xfId="0" applyNumberFormat="1" applyFont="1" applyFill="1" applyAlignment="1">
      <alignment horizontal="center" vertical="top" wrapText="1"/>
    </xf>
    <xf numFmtId="4" fontId="1" fillId="5" borderId="54" xfId="0" applyNumberFormat="1" applyFont="1" applyFill="1" applyBorder="1" applyAlignment="1">
      <alignment horizontal="center" vertical="top" wrapText="1"/>
    </xf>
    <xf numFmtId="0" fontId="37" fillId="12" borderId="20" xfId="0" applyFont="1" applyFill="1" applyBorder="1" applyAlignment="1">
      <alignment horizontal="center" vertical="top" wrapText="1"/>
    </xf>
    <xf numFmtId="0" fontId="37" fillId="12" borderId="21" xfId="0" applyFont="1" applyFill="1" applyBorder="1" applyAlignment="1">
      <alignment horizontal="center" vertical="top" wrapText="1"/>
    </xf>
    <xf numFmtId="0" fontId="37" fillId="12" borderId="22" xfId="0" applyFont="1" applyFill="1" applyBorder="1" applyAlignment="1">
      <alignment horizontal="center" vertical="top" wrapText="1"/>
    </xf>
    <xf numFmtId="0" fontId="80" fillId="2" borderId="92" xfId="0" applyFont="1" applyFill="1" applyBorder="1" applyAlignment="1" applyProtection="1">
      <alignment horizontal="right" vertical="top" wrapText="1"/>
      <protection hidden="1"/>
    </xf>
    <xf numFmtId="0" fontId="28" fillId="8" borderId="34" xfId="0" applyFont="1" applyFill="1" applyBorder="1" applyAlignment="1" applyProtection="1">
      <alignment horizontal="right" vertical="center" indent="1"/>
      <protection hidden="1"/>
    </xf>
    <xf numFmtId="0" fontId="28" fillId="8" borderId="33" xfId="0" applyFont="1" applyFill="1" applyBorder="1" applyAlignment="1" applyProtection="1">
      <alignment horizontal="right" vertical="center" indent="1"/>
      <protection hidden="1"/>
    </xf>
    <xf numFmtId="0" fontId="28" fillId="8" borderId="35" xfId="0" applyFont="1" applyFill="1" applyBorder="1" applyAlignment="1" applyProtection="1">
      <alignment horizontal="right" vertical="center" indent="1"/>
      <protection hidden="1"/>
    </xf>
    <xf numFmtId="0" fontId="5" fillId="5" borderId="0" xfId="0" applyFont="1" applyFill="1" applyAlignment="1">
      <alignment horizontal="left" vertical="top" wrapText="1"/>
    </xf>
    <xf numFmtId="4" fontId="1" fillId="2" borderId="21" xfId="0" applyNumberFormat="1" applyFont="1" applyFill="1" applyBorder="1" applyAlignment="1">
      <alignment horizontal="center" vertical="top" wrapText="1"/>
    </xf>
    <xf numFmtId="0" fontId="37" fillId="19" borderId="93" xfId="0" applyFont="1" applyFill="1" applyBorder="1" applyAlignment="1">
      <alignment horizontal="center" vertical="top" wrapText="1"/>
    </xf>
    <xf numFmtId="0" fontId="37" fillId="19" borderId="94" xfId="0" applyFont="1" applyFill="1" applyBorder="1" applyAlignment="1">
      <alignment horizontal="center" vertical="top" wrapText="1"/>
    </xf>
    <xf numFmtId="0" fontId="37" fillId="19" borderId="95" xfId="0" applyFont="1" applyFill="1" applyBorder="1" applyAlignment="1">
      <alignment horizontal="center" vertical="top" wrapText="1"/>
    </xf>
    <xf numFmtId="4" fontId="1" fillId="2" borderId="94" xfId="0" applyNumberFormat="1" applyFont="1" applyFill="1" applyBorder="1" applyAlignment="1">
      <alignment horizontal="center" vertical="top" wrapText="1"/>
    </xf>
    <xf numFmtId="0" fontId="37" fillId="19" borderId="55" xfId="0" applyFont="1" applyFill="1" applyBorder="1" applyAlignment="1">
      <alignment horizontal="center" vertical="top" wrapText="1"/>
    </xf>
    <xf numFmtId="0" fontId="37" fillId="19" borderId="15" xfId="0" applyFont="1" applyFill="1" applyBorder="1" applyAlignment="1">
      <alignment horizontal="center" vertical="top" wrapText="1"/>
    </xf>
    <xf numFmtId="0" fontId="37" fillId="19" borderId="17" xfId="0" applyFont="1" applyFill="1" applyBorder="1" applyAlignment="1">
      <alignment horizontal="center" vertical="top" wrapText="1"/>
    </xf>
    <xf numFmtId="0" fontId="37" fillId="19" borderId="56" xfId="0" applyFont="1" applyFill="1" applyBorder="1" applyAlignment="1">
      <alignment horizontal="center" vertical="top" wrapText="1"/>
    </xf>
    <xf numFmtId="0" fontId="37" fillId="19" borderId="0" xfId="0" applyFont="1" applyFill="1" applyAlignment="1">
      <alignment horizontal="center" vertical="top" wrapText="1"/>
    </xf>
    <xf numFmtId="0" fontId="37" fillId="19" borderId="16" xfId="0" applyFont="1" applyFill="1" applyBorder="1" applyAlignment="1">
      <alignment horizontal="center" vertical="top" wrapText="1"/>
    </xf>
    <xf numFmtId="0" fontId="37" fillId="19" borderId="57" xfId="0" applyFont="1" applyFill="1" applyBorder="1" applyAlignment="1">
      <alignment horizontal="center" vertical="top" wrapText="1"/>
    </xf>
    <xf numFmtId="0" fontId="37" fillId="19" borderId="54" xfId="0" applyFont="1" applyFill="1" applyBorder="1" applyAlignment="1">
      <alignment horizontal="center" vertical="top" wrapText="1"/>
    </xf>
    <xf numFmtId="0" fontId="37" fillId="19" borderId="90" xfId="0" applyFont="1" applyFill="1" applyBorder="1" applyAlignment="1">
      <alignment horizontal="center" vertical="top" wrapText="1"/>
    </xf>
    <xf numFmtId="0" fontId="77" fillId="2" borderId="92" xfId="0" applyFont="1" applyFill="1" applyBorder="1" applyAlignment="1" applyProtection="1">
      <alignment horizontal="center" vertical="center" wrapText="1"/>
      <protection hidden="1"/>
    </xf>
    <xf numFmtId="0" fontId="77" fillId="2" borderId="92" xfId="0" applyFont="1" applyFill="1" applyBorder="1" applyAlignment="1" applyProtection="1">
      <alignment horizontal="right" vertical="top" wrapText="1"/>
      <protection hidden="1"/>
    </xf>
    <xf numFmtId="0" fontId="37" fillId="21" borderId="50" xfId="0" applyFont="1" applyFill="1" applyBorder="1" applyAlignment="1">
      <alignment horizontal="center" vertical="top" wrapText="1"/>
    </xf>
    <xf numFmtId="0" fontId="37" fillId="21" borderId="51" xfId="0" applyFont="1" applyFill="1" applyBorder="1" applyAlignment="1">
      <alignment horizontal="center" vertical="top" wrapText="1"/>
    </xf>
    <xf numFmtId="0" fontId="37" fillId="21" borderId="52" xfId="0" applyFont="1" applyFill="1" applyBorder="1" applyAlignment="1">
      <alignment horizontal="center" vertical="top" wrapText="1"/>
    </xf>
    <xf numFmtId="0" fontId="37" fillId="21" borderId="48" xfId="0" applyFont="1" applyFill="1" applyBorder="1" applyAlignment="1">
      <alignment horizontal="center" vertical="top" wrapText="1"/>
    </xf>
    <xf numFmtId="0" fontId="37" fillId="21" borderId="49" xfId="0" applyFont="1" applyFill="1" applyBorder="1" applyAlignment="1">
      <alignment horizontal="center" vertical="top" wrapText="1"/>
    </xf>
    <xf numFmtId="0" fontId="37" fillId="21" borderId="53" xfId="0" applyFont="1" applyFill="1" applyBorder="1" applyAlignment="1">
      <alignment horizontal="center" vertical="top" wrapText="1"/>
    </xf>
    <xf numFmtId="0" fontId="37" fillId="21" borderId="97" xfId="0" applyFont="1" applyFill="1" applyBorder="1" applyAlignment="1">
      <alignment horizontal="center" vertical="top" wrapText="1"/>
    </xf>
    <xf numFmtId="0" fontId="37" fillId="21" borderId="54" xfId="0" applyFont="1" applyFill="1" applyBorder="1" applyAlignment="1">
      <alignment horizontal="center" vertical="top" wrapText="1"/>
    </xf>
    <xf numFmtId="0" fontId="37" fillId="21" borderId="90" xfId="0" applyFont="1" applyFill="1" applyBorder="1" applyAlignment="1">
      <alignment horizontal="center" vertical="top" wrapText="1"/>
    </xf>
    <xf numFmtId="0" fontId="37" fillId="7" borderId="33" xfId="0" applyFont="1" applyFill="1" applyBorder="1" applyAlignment="1">
      <alignment horizontal="center" vertical="center" wrapText="1"/>
    </xf>
    <xf numFmtId="0" fontId="37" fillId="21" borderId="55" xfId="0" applyFont="1" applyFill="1" applyBorder="1" applyAlignment="1">
      <alignment horizontal="center" vertical="top" wrapText="1"/>
    </xf>
    <xf numFmtId="0" fontId="37" fillId="21" borderId="15" xfId="0" applyFont="1" applyFill="1" applyBorder="1" applyAlignment="1">
      <alignment horizontal="center" vertical="top" wrapText="1"/>
    </xf>
    <xf numFmtId="0" fontId="37" fillId="21" borderId="17" xfId="0" applyFont="1" applyFill="1" applyBorder="1" applyAlignment="1">
      <alignment horizontal="center" vertical="top" wrapText="1"/>
    </xf>
    <xf numFmtId="0" fontId="37" fillId="21" borderId="57" xfId="0" applyFont="1" applyFill="1" applyBorder="1" applyAlignment="1">
      <alignment horizontal="center" vertical="top" wrapText="1"/>
    </xf>
    <xf numFmtId="4" fontId="1" fillId="2" borderId="51" xfId="0" applyNumberFormat="1" applyFont="1" applyFill="1" applyBorder="1" applyAlignment="1">
      <alignment horizontal="center" vertical="top" wrapText="1"/>
    </xf>
    <xf numFmtId="4" fontId="1" fillId="2" borderId="0" xfId="0" applyNumberFormat="1" applyFont="1" applyFill="1" applyAlignment="1">
      <alignment horizontal="center" vertical="top" wrapText="1"/>
    </xf>
    <xf numFmtId="0" fontId="54" fillId="60" borderId="33" xfId="0" applyFont="1" applyFill="1" applyBorder="1" applyAlignment="1">
      <alignment horizontal="center" vertical="center" wrapText="1"/>
    </xf>
    <xf numFmtId="0" fontId="28" fillId="2" borderId="21" xfId="0" applyFont="1" applyFill="1" applyBorder="1" applyAlignment="1">
      <alignment horizontal="center" vertical="center" wrapText="1"/>
    </xf>
    <xf numFmtId="0" fontId="20" fillId="5" borderId="0" xfId="0" applyFont="1" applyFill="1" applyAlignment="1">
      <alignment horizontal="left" vertical="top" wrapText="1"/>
    </xf>
    <xf numFmtId="3" fontId="37" fillId="5" borderId="26" xfId="1" applyNumberFormat="1" applyFont="1" applyFill="1" applyBorder="1" applyAlignment="1">
      <alignment horizontal="right" vertical="center" indent="1"/>
    </xf>
    <xf numFmtId="3" fontId="37" fillId="5" borderId="19" xfId="1" applyNumberFormat="1" applyFont="1" applyFill="1" applyBorder="1" applyAlignment="1">
      <alignment horizontal="right" vertical="center" indent="1"/>
    </xf>
    <xf numFmtId="0" fontId="6" fillId="5" borderId="0" xfId="0" applyFont="1" applyFill="1" applyAlignment="1">
      <alignment horizontal="left" vertical="top" wrapText="1"/>
    </xf>
    <xf numFmtId="3" fontId="37" fillId="5" borderId="28" xfId="1" applyNumberFormat="1" applyFont="1" applyFill="1" applyBorder="1" applyAlignment="1">
      <alignment horizontal="right" vertical="center" indent="1"/>
    </xf>
    <xf numFmtId="3" fontId="37" fillId="5" borderId="29" xfId="1" applyNumberFormat="1" applyFont="1" applyFill="1" applyBorder="1" applyAlignment="1">
      <alignment horizontal="right" vertical="center" indent="1"/>
    </xf>
    <xf numFmtId="3" fontId="37" fillId="5" borderId="24" xfId="1" applyNumberFormat="1" applyFont="1" applyFill="1" applyBorder="1" applyAlignment="1">
      <alignment horizontal="right" vertical="center" indent="1"/>
    </xf>
    <xf numFmtId="3" fontId="37" fillId="5" borderId="18" xfId="1" applyNumberFormat="1" applyFont="1" applyFill="1" applyBorder="1" applyAlignment="1">
      <alignment horizontal="right" vertical="center" indent="1"/>
    </xf>
    <xf numFmtId="3" fontId="37" fillId="14" borderId="3" xfId="1" applyNumberFormat="1" applyFont="1" applyFill="1" applyBorder="1" applyAlignment="1">
      <alignment horizontal="right" vertical="center" indent="1"/>
    </xf>
    <xf numFmtId="3" fontId="37" fillId="14" borderId="11" xfId="1" applyNumberFormat="1" applyFont="1" applyFill="1" applyBorder="1" applyAlignment="1">
      <alignment horizontal="right" vertical="center" indent="1"/>
    </xf>
    <xf numFmtId="3" fontId="37" fillId="5" borderId="19" xfId="1" quotePrefix="1" applyNumberFormat="1" applyFont="1" applyFill="1" applyBorder="1" applyAlignment="1">
      <alignment horizontal="right" vertical="center" indent="1"/>
    </xf>
    <xf numFmtId="0" fontId="38" fillId="24" borderId="76" xfId="0" applyFont="1" applyFill="1" applyBorder="1" applyAlignment="1" applyProtection="1">
      <alignment horizontal="left" vertical="center" indent="1"/>
      <protection hidden="1"/>
    </xf>
    <xf numFmtId="0" fontId="38" fillId="24" borderId="71" xfId="0" applyFont="1" applyFill="1" applyBorder="1" applyAlignment="1" applyProtection="1">
      <alignment horizontal="left" vertical="center" indent="1"/>
      <protection hidden="1"/>
    </xf>
    <xf numFmtId="0" fontId="38" fillId="24" borderId="77" xfId="0" applyFont="1" applyFill="1" applyBorder="1" applyAlignment="1" applyProtection="1">
      <alignment horizontal="left" vertical="center" indent="1"/>
      <protection hidden="1"/>
    </xf>
    <xf numFmtId="0" fontId="28" fillId="11" borderId="78" xfId="0" applyFont="1" applyFill="1" applyBorder="1" applyAlignment="1" applyProtection="1">
      <alignment horizontal="left" vertical="center" indent="1"/>
      <protection locked="0" hidden="1"/>
    </xf>
    <xf numFmtId="0" fontId="28" fillId="11" borderId="79" xfId="0" applyFont="1" applyFill="1" applyBorder="1" applyAlignment="1" applyProtection="1">
      <alignment horizontal="left" vertical="center" indent="1"/>
      <protection locked="0" hidden="1"/>
    </xf>
    <xf numFmtId="0" fontId="28" fillId="11" borderId="80" xfId="0" applyFont="1" applyFill="1" applyBorder="1" applyAlignment="1" applyProtection="1">
      <alignment horizontal="left" vertical="center" indent="1"/>
      <protection locked="0" hidden="1"/>
    </xf>
    <xf numFmtId="0" fontId="28" fillId="14" borderId="58" xfId="0" applyFont="1" applyFill="1" applyBorder="1" applyAlignment="1">
      <alignment horizontal="right" vertical="center" wrapText="1" indent="1"/>
    </xf>
    <xf numFmtId="0" fontId="28" fillId="14" borderId="13" xfId="0" applyFont="1" applyFill="1" applyBorder="1" applyAlignment="1">
      <alignment horizontal="right" vertical="center" wrapText="1" indent="1"/>
    </xf>
    <xf numFmtId="0" fontId="28" fillId="14" borderId="63" xfId="0" applyFont="1" applyFill="1" applyBorder="1" applyAlignment="1">
      <alignment horizontal="right" vertical="center" wrapText="1" indent="1"/>
    </xf>
    <xf numFmtId="0" fontId="33" fillId="14" borderId="58" xfId="0" applyFont="1" applyFill="1" applyBorder="1" applyAlignment="1">
      <alignment horizontal="right" vertical="center" wrapText="1" indent="1"/>
    </xf>
    <xf numFmtId="0" fontId="33" fillId="14" borderId="13" xfId="0" applyFont="1" applyFill="1" applyBorder="1" applyAlignment="1">
      <alignment horizontal="right" vertical="center" wrapText="1" indent="1"/>
    </xf>
    <xf numFmtId="0" fontId="33" fillId="14" borderId="63" xfId="0" applyFont="1" applyFill="1" applyBorder="1" applyAlignment="1">
      <alignment horizontal="right" vertical="center" wrapText="1" indent="1"/>
    </xf>
    <xf numFmtId="0" fontId="28" fillId="5" borderId="64" xfId="0" applyFont="1" applyFill="1" applyBorder="1" applyAlignment="1">
      <alignment horizontal="right" vertical="center" wrapText="1" indent="1"/>
    </xf>
    <xf numFmtId="0" fontId="28" fillId="5" borderId="67" xfId="0" applyFont="1" applyFill="1" applyBorder="1" applyAlignment="1">
      <alignment horizontal="right" vertical="center" wrapText="1" indent="1"/>
    </xf>
    <xf numFmtId="0" fontId="28" fillId="5" borderId="65" xfId="0" applyFont="1" applyFill="1" applyBorder="1" applyAlignment="1">
      <alignment horizontal="right" vertical="center" wrapText="1" indent="1"/>
    </xf>
    <xf numFmtId="0" fontId="28" fillId="5" borderId="23" xfId="0" applyFont="1" applyFill="1" applyBorder="1" applyAlignment="1">
      <alignment horizontal="right" vertical="center" wrapText="1" indent="1"/>
    </xf>
    <xf numFmtId="0" fontId="28" fillId="5" borderId="66" xfId="0" applyFont="1" applyFill="1" applyBorder="1" applyAlignment="1">
      <alignment horizontal="right" vertical="center" wrapText="1" indent="1"/>
    </xf>
    <xf numFmtId="0" fontId="28" fillId="5" borderId="68" xfId="0" applyFont="1" applyFill="1" applyBorder="1" applyAlignment="1">
      <alignment horizontal="right" vertical="center" wrapText="1" indent="1"/>
    </xf>
    <xf numFmtId="0" fontId="33" fillId="14" borderId="14" xfId="0" applyFont="1" applyFill="1" applyBorder="1" applyAlignment="1">
      <alignment horizontal="right" vertical="center" wrapText="1" indent="1"/>
    </xf>
    <xf numFmtId="0" fontId="33" fillId="14" borderId="13" xfId="0" quotePrefix="1" applyFont="1" applyFill="1" applyBorder="1" applyAlignment="1">
      <alignment horizontal="right" vertical="center" wrapText="1" indent="1"/>
    </xf>
    <xf numFmtId="0" fontId="1" fillId="5" borderId="0" xfId="0" applyFont="1" applyFill="1" applyAlignment="1">
      <alignment horizontal="left" vertical="top" wrapText="1"/>
    </xf>
    <xf numFmtId="0" fontId="28" fillId="5" borderId="70" xfId="0" applyFont="1" applyFill="1" applyBorder="1" applyAlignment="1">
      <alignment horizontal="right" vertical="center" wrapText="1" indent="1"/>
    </xf>
    <xf numFmtId="0" fontId="28" fillId="5" borderId="59" xfId="0" applyFont="1" applyFill="1" applyBorder="1" applyAlignment="1">
      <alignment horizontal="right" vertical="center" wrapText="1" indent="1"/>
    </xf>
    <xf numFmtId="0" fontId="28" fillId="5" borderId="61" xfId="0" applyFont="1" applyFill="1" applyBorder="1" applyAlignment="1">
      <alignment horizontal="right" vertical="center" wrapText="1" indent="1"/>
    </xf>
    <xf numFmtId="0" fontId="28" fillId="5" borderId="62" xfId="0" applyFont="1" applyFill="1" applyBorder="1" applyAlignment="1">
      <alignment horizontal="right" vertical="center" wrapText="1" indent="1"/>
    </xf>
    <xf numFmtId="0" fontId="28" fillId="11" borderId="6" xfId="0" applyFont="1" applyFill="1" applyBorder="1" applyAlignment="1" applyProtection="1">
      <alignment horizontal="right" vertical="center" indent="1"/>
      <protection hidden="1"/>
    </xf>
    <xf numFmtId="0" fontId="28" fillId="11" borderId="12" xfId="0" applyFont="1" applyFill="1" applyBorder="1" applyAlignment="1" applyProtection="1">
      <alignment horizontal="right" vertical="center" indent="1"/>
      <protection hidden="1"/>
    </xf>
    <xf numFmtId="0" fontId="28" fillId="11" borderId="7" xfId="0" applyFont="1" applyFill="1" applyBorder="1" applyAlignment="1" applyProtection="1">
      <alignment horizontal="right" vertical="center" indent="1"/>
      <protection hidden="1"/>
    </xf>
    <xf numFmtId="0" fontId="17" fillId="5" borderId="0" xfId="5" applyFill="1" applyAlignment="1">
      <alignment horizontal="left" vertical="top" wrapText="1"/>
    </xf>
    <xf numFmtId="0" fontId="9" fillId="5" borderId="0" xfId="0" applyFont="1" applyFill="1" applyAlignment="1">
      <alignment horizontal="left" vertical="top" wrapText="1"/>
    </xf>
    <xf numFmtId="0" fontId="19" fillId="5" borderId="0" xfId="0" applyFont="1" applyFill="1" applyAlignment="1">
      <alignment horizontal="justify" vertical="top" wrapText="1"/>
    </xf>
    <xf numFmtId="0" fontId="37" fillId="8" borderId="12" xfId="0" applyFont="1" applyFill="1" applyBorder="1" applyAlignment="1">
      <alignment horizontal="right" vertical="center" indent="1"/>
    </xf>
    <xf numFmtId="49" fontId="1" fillId="5" borderId="33" xfId="0" applyNumberFormat="1" applyFont="1" applyFill="1" applyBorder="1" applyAlignment="1">
      <alignment horizontal="right" vertical="top" wrapText="1" indent="1"/>
    </xf>
    <xf numFmtId="0" fontId="1" fillId="5" borderId="33" xfId="0" applyFont="1" applyFill="1" applyBorder="1" applyAlignment="1">
      <alignment horizontal="right" vertical="top" wrapText="1" indent="1"/>
    </xf>
    <xf numFmtId="0" fontId="1" fillId="0" borderId="33" xfId="0" applyFont="1" applyBorder="1" applyAlignment="1">
      <alignment horizontal="right" vertical="top" wrapText="1" indent="1"/>
    </xf>
    <xf numFmtId="0" fontId="19" fillId="5" borderId="0" xfId="0" applyFont="1" applyFill="1" applyAlignment="1">
      <alignment horizontal="left" vertical="top" wrapText="1"/>
    </xf>
    <xf numFmtId="0" fontId="19" fillId="5" borderId="0" xfId="0" applyFont="1" applyFill="1" applyAlignment="1">
      <alignment horizontal="left" vertical="top"/>
    </xf>
    <xf numFmtId="0" fontId="37" fillId="5" borderId="33" xfId="0" applyFont="1" applyFill="1" applyBorder="1" applyAlignment="1">
      <alignment horizontal="left" indent="1"/>
    </xf>
    <xf numFmtId="0" fontId="37" fillId="5" borderId="0" xfId="0" applyFont="1" applyFill="1" applyAlignment="1">
      <alignment horizontal="left" indent="1"/>
    </xf>
    <xf numFmtId="0" fontId="1" fillId="5" borderId="33" xfId="0" applyFont="1" applyFill="1" applyBorder="1" applyAlignment="1">
      <alignment horizontal="left" indent="1"/>
    </xf>
    <xf numFmtId="0" fontId="1" fillId="5" borderId="0" xfId="0" applyFont="1" applyFill="1" applyAlignment="1">
      <alignment horizontal="left" indent="1"/>
    </xf>
    <xf numFmtId="0" fontId="1" fillId="5" borderId="37" xfId="0" applyFont="1" applyFill="1" applyBorder="1" applyAlignment="1">
      <alignment horizontal="left" indent="1"/>
    </xf>
    <xf numFmtId="0" fontId="28" fillId="5" borderId="0" xfId="0" applyFont="1" applyFill="1" applyAlignment="1" applyProtection="1">
      <alignment horizontal="left" vertical="center" wrapText="1" indent="1"/>
      <protection hidden="1"/>
    </xf>
    <xf numFmtId="0" fontId="33" fillId="5" borderId="0" xfId="0" applyFont="1" applyFill="1" applyAlignment="1" applyProtection="1">
      <alignment horizontal="left" vertical="center" wrapText="1" indent="1"/>
      <protection hidden="1"/>
    </xf>
    <xf numFmtId="0" fontId="37" fillId="5" borderId="37" xfId="0" applyFont="1" applyFill="1" applyBorder="1" applyAlignment="1">
      <alignment horizontal="left" indent="1"/>
    </xf>
  </cellXfs>
  <cellStyles count="48">
    <cellStyle name="_x000a_bidires=100_x000a_" xfId="3" xr:uid="{915EB7C4-9757-417B-A4B8-CAB6B6443803}"/>
    <cellStyle name="20% - Accent1" xfId="25" builtinId="30" customBuiltin="1"/>
    <cellStyle name="20% - Accent2" xfId="29" builtinId="34" customBuiltin="1"/>
    <cellStyle name="20% - Accent3" xfId="33" builtinId="38" customBuiltin="1"/>
    <cellStyle name="20% - Accent4" xfId="37" builtinId="42" customBuiltin="1"/>
    <cellStyle name="20% - Accent5" xfId="41" builtinId="46" customBuiltin="1"/>
    <cellStyle name="20% - Accent6" xfId="45" builtinId="50" customBuiltin="1"/>
    <cellStyle name="40% - Accent1" xfId="26" builtinId="31" customBuiltin="1"/>
    <cellStyle name="40% - Accent2" xfId="30" builtinId="35" customBuiltin="1"/>
    <cellStyle name="40% - Accent3" xfId="34" builtinId="39" customBuiltin="1"/>
    <cellStyle name="40% - Accent4" xfId="38" builtinId="43" customBuiltin="1"/>
    <cellStyle name="40% - Accent5" xfId="42" builtinId="47" customBuiltin="1"/>
    <cellStyle name="40% - Accent6" xfId="46" builtinId="51" customBuiltin="1"/>
    <cellStyle name="60% - Accent1" xfId="27" builtinId="32" customBuiltin="1"/>
    <cellStyle name="60% - Accent2" xfId="31" builtinId="36" customBuiltin="1"/>
    <cellStyle name="60% - Accent3" xfId="35" builtinId="40" customBuiltin="1"/>
    <cellStyle name="60% - Accent4" xfId="39" builtinId="44" customBuiltin="1"/>
    <cellStyle name="60% - Accent5" xfId="43" builtinId="48" customBuiltin="1"/>
    <cellStyle name="60% - Accent6" xfId="47" builtinId="52" customBuiltin="1"/>
    <cellStyle name="Accent1" xfId="24" builtinId="29" customBuiltin="1"/>
    <cellStyle name="Accent2" xfId="28" builtinId="33" customBuiltin="1"/>
    <cellStyle name="Accent3" xfId="32" builtinId="37" customBuiltin="1"/>
    <cellStyle name="Accent4" xfId="36" builtinId="41" customBuiltin="1"/>
    <cellStyle name="Accent5" xfId="40" builtinId="45" customBuiltin="1"/>
    <cellStyle name="Accent6" xfId="44" builtinId="49" customBuiltin="1"/>
    <cellStyle name="Bad" xfId="13" builtinId="27" customBuiltin="1"/>
    <cellStyle name="Calculation" xfId="17" builtinId="22" customBuiltin="1"/>
    <cellStyle name="Check Cell" xfId="19" builtinId="23" customBuiltin="1"/>
    <cellStyle name="Comma" xfId="1" builtinId="3"/>
    <cellStyle name="Explanatory Text" xfId="22" builtinId="53" customBuiltin="1"/>
    <cellStyle name="Good" xfId="6" builtinId="26" customBuiltin="1"/>
    <cellStyle name="Heading 1" xfId="9" builtinId="16" customBuiltin="1"/>
    <cellStyle name="Heading 2" xfId="10" builtinId="17" customBuiltin="1"/>
    <cellStyle name="Heading 3" xfId="11" builtinId="18" customBuiltin="1"/>
    <cellStyle name="Heading 4" xfId="12" builtinId="19" customBuiltin="1"/>
    <cellStyle name="Hyperlink" xfId="5" builtinId="8"/>
    <cellStyle name="Input" xfId="15" builtinId="20" customBuiltin="1"/>
    <cellStyle name="Linked Cell" xfId="18" builtinId="24" customBuiltin="1"/>
    <cellStyle name="Neutral" xfId="14" builtinId="28" customBuiltin="1"/>
    <cellStyle name="Normal" xfId="0" builtinId="0"/>
    <cellStyle name="Note" xfId="21" builtinId="10" customBuiltin="1"/>
    <cellStyle name="Output" xfId="16" builtinId="21" customBuiltin="1"/>
    <cellStyle name="Percent" xfId="2" builtinId="5"/>
    <cellStyle name="Percent 9" xfId="7" xr:uid="{A6E287B4-831F-4DA5-AA0D-81738905C31D}"/>
    <cellStyle name="Style 1" xfId="4" xr:uid="{4A6ABBBD-225B-40F1-B84C-2AC910BA6945}"/>
    <cellStyle name="Title" xfId="8" builtinId="15" customBuiltin="1"/>
    <cellStyle name="Total" xfId="23" builtinId="25" customBuiltin="1"/>
    <cellStyle name="Warning Text" xfId="20" builtinId="11" customBuiltin="1"/>
  </cellStyles>
  <dxfs count="72">
    <dxf>
      <font>
        <b/>
        <i val="0"/>
        <color rgb="FFC00000"/>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
      <font>
        <b/>
        <i val="0"/>
        <color theme="4"/>
      </font>
    </dxf>
  </dxfs>
  <tableStyles count="0" defaultTableStyle="TableStyleMedium2" defaultPivotStyle="PivotStyleLight16"/>
  <colors>
    <mruColors>
      <color rgb="FFCAEAC8"/>
      <color rgb="FFFFFDF7"/>
      <color rgb="FFEAF3FA"/>
      <color rgb="FFF6FAF4"/>
      <color rgb="FFFFF7E1"/>
      <color rgb="FFFBFBFB"/>
      <color rgb="FFEAB200"/>
      <color rgb="FFEDF1F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eetMetadata" Target="metadata.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 Id="rId22" Type="http://schemas.openxmlformats.org/officeDocument/2006/relationships/customXml" Target="../customXml/item3.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6.8592551768466944E-2"/>
          <c:y val="1.9254548270900469E-2"/>
          <c:w val="0.91527070126664756"/>
          <c:h val="0.80107020947847818"/>
        </c:manualLayout>
      </c:layout>
      <c:lineChart>
        <c:grouping val="standard"/>
        <c:varyColors val="0"/>
        <c:ser>
          <c:idx val="3"/>
          <c:order val="0"/>
          <c:tx>
            <c:v>Universe Index Absolute Carbon Emissions (GtCO2e)</c:v>
          </c:tx>
          <c:spPr>
            <a:ln w="28575" cap="rnd">
              <a:solidFill>
                <a:srgbClr val="002060"/>
              </a:solidFill>
              <a:round/>
            </a:ln>
            <a:effectLst/>
          </c:spPr>
          <c:marker>
            <c:symbol val="none"/>
          </c:marker>
          <c:cat>
            <c:numRef>
              <c:f>REF!$U$4:$U$123</c:f>
              <c:numCache>
                <c:formatCode>m/d/yyyy</c:formatCode>
                <c:ptCount val="120"/>
                <c:pt idx="0">
                  <c:v>44804</c:v>
                </c:pt>
                <c:pt idx="1">
                  <c:v>44834</c:v>
                </c:pt>
                <c:pt idx="2">
                  <c:v>44865</c:v>
                </c:pt>
                <c:pt idx="3">
                  <c:v>44895</c:v>
                </c:pt>
                <c:pt idx="4">
                  <c:v>44926</c:v>
                </c:pt>
                <c:pt idx="5">
                  <c:v>44957</c:v>
                </c:pt>
                <c:pt idx="6">
                  <c:v>44985</c:v>
                </c:pt>
                <c:pt idx="7">
                  <c:v>45016</c:v>
                </c:pt>
                <c:pt idx="8">
                  <c:v>45046</c:v>
                </c:pt>
                <c:pt idx="9">
                  <c:v>45077</c:v>
                </c:pt>
                <c:pt idx="10">
                  <c:v>45107</c:v>
                </c:pt>
                <c:pt idx="11">
                  <c:v>45138</c:v>
                </c:pt>
                <c:pt idx="12">
                  <c:v>45169</c:v>
                </c:pt>
                <c:pt idx="13">
                  <c:v>45199</c:v>
                </c:pt>
                <c:pt idx="14">
                  <c:v>45230</c:v>
                </c:pt>
                <c:pt idx="15">
                  <c:v>45260</c:v>
                </c:pt>
                <c:pt idx="16">
                  <c:v>45291</c:v>
                </c:pt>
                <c:pt idx="17">
                  <c:v>45322</c:v>
                </c:pt>
                <c:pt idx="18">
                  <c:v>45350</c:v>
                </c:pt>
                <c:pt idx="19">
                  <c:v>45382</c:v>
                </c:pt>
                <c:pt idx="20">
                  <c:v>45412</c:v>
                </c:pt>
                <c:pt idx="21">
                  <c:v>45443</c:v>
                </c:pt>
                <c:pt idx="22">
                  <c:v>45473</c:v>
                </c:pt>
                <c:pt idx="23">
                  <c:v>45504</c:v>
                </c:pt>
                <c:pt idx="24">
                  <c:v>45535</c:v>
                </c:pt>
                <c:pt idx="25">
                  <c:v>45565</c:v>
                </c:pt>
                <c:pt idx="26">
                  <c:v>45596</c:v>
                </c:pt>
                <c:pt idx="27">
                  <c:v>45626</c:v>
                </c:pt>
                <c:pt idx="28">
                  <c:v>45657</c:v>
                </c:pt>
                <c:pt idx="29">
                  <c:v>45688</c:v>
                </c:pt>
                <c:pt idx="30">
                  <c:v>0</c:v>
                </c:pt>
                <c:pt idx="31">
                  <c:v>45747</c:v>
                </c:pt>
                <c:pt idx="32">
                  <c:v>45777</c:v>
                </c:pt>
                <c:pt idx="33">
                  <c:v>45808</c:v>
                </c:pt>
                <c:pt idx="34">
                  <c:v>45838</c:v>
                </c:pt>
                <c:pt idx="35">
                  <c:v>45869</c:v>
                </c:pt>
                <c:pt idx="36">
                  <c:v>45900</c:v>
                </c:pt>
                <c:pt idx="37">
                  <c:v>45930</c:v>
                </c:pt>
                <c:pt idx="38">
                  <c:v>45961</c:v>
                </c:pt>
                <c:pt idx="39">
                  <c:v>45991</c:v>
                </c:pt>
                <c:pt idx="40">
                  <c:v>46022</c:v>
                </c:pt>
                <c:pt idx="41">
                  <c:v>46053</c:v>
                </c:pt>
                <c:pt idx="42">
                  <c:v>46081</c:v>
                </c:pt>
                <c:pt idx="43">
                  <c:v>46112</c:v>
                </c:pt>
                <c:pt idx="44">
                  <c:v>46142</c:v>
                </c:pt>
                <c:pt idx="45">
                  <c:v>46173</c:v>
                </c:pt>
                <c:pt idx="46">
                  <c:v>46203</c:v>
                </c:pt>
                <c:pt idx="47">
                  <c:v>46234</c:v>
                </c:pt>
                <c:pt idx="48">
                  <c:v>46265</c:v>
                </c:pt>
                <c:pt idx="49">
                  <c:v>46295</c:v>
                </c:pt>
                <c:pt idx="50">
                  <c:v>46326</c:v>
                </c:pt>
                <c:pt idx="51">
                  <c:v>46356</c:v>
                </c:pt>
                <c:pt idx="52">
                  <c:v>46387</c:v>
                </c:pt>
                <c:pt idx="53">
                  <c:v>46418</c:v>
                </c:pt>
                <c:pt idx="54">
                  <c:v>46446</c:v>
                </c:pt>
                <c:pt idx="55">
                  <c:v>46477</c:v>
                </c:pt>
                <c:pt idx="56">
                  <c:v>46507</c:v>
                </c:pt>
                <c:pt idx="57">
                  <c:v>46538</c:v>
                </c:pt>
                <c:pt idx="58">
                  <c:v>46568</c:v>
                </c:pt>
                <c:pt idx="59">
                  <c:v>46599</c:v>
                </c:pt>
                <c:pt idx="60">
                  <c:v>46630</c:v>
                </c:pt>
                <c:pt idx="61">
                  <c:v>46660</c:v>
                </c:pt>
                <c:pt idx="62">
                  <c:v>46691</c:v>
                </c:pt>
                <c:pt idx="63">
                  <c:v>46721</c:v>
                </c:pt>
                <c:pt idx="64">
                  <c:v>46752</c:v>
                </c:pt>
                <c:pt idx="65">
                  <c:v>46783</c:v>
                </c:pt>
                <c:pt idx="66">
                  <c:v>46811</c:v>
                </c:pt>
                <c:pt idx="67">
                  <c:v>46843</c:v>
                </c:pt>
                <c:pt idx="68">
                  <c:v>46873</c:v>
                </c:pt>
                <c:pt idx="69">
                  <c:v>46904</c:v>
                </c:pt>
                <c:pt idx="70">
                  <c:v>46934</c:v>
                </c:pt>
                <c:pt idx="71">
                  <c:v>46965</c:v>
                </c:pt>
                <c:pt idx="72">
                  <c:v>46996</c:v>
                </c:pt>
                <c:pt idx="73">
                  <c:v>47026</c:v>
                </c:pt>
                <c:pt idx="74">
                  <c:v>47057</c:v>
                </c:pt>
                <c:pt idx="75">
                  <c:v>47087</c:v>
                </c:pt>
                <c:pt idx="76">
                  <c:v>47118</c:v>
                </c:pt>
                <c:pt idx="77">
                  <c:v>47149</c:v>
                </c:pt>
                <c:pt idx="78">
                  <c:v>47177</c:v>
                </c:pt>
                <c:pt idx="79">
                  <c:v>47208</c:v>
                </c:pt>
                <c:pt idx="80">
                  <c:v>47238</c:v>
                </c:pt>
                <c:pt idx="81">
                  <c:v>47269</c:v>
                </c:pt>
                <c:pt idx="82">
                  <c:v>47299</c:v>
                </c:pt>
                <c:pt idx="83">
                  <c:v>47330</c:v>
                </c:pt>
                <c:pt idx="84">
                  <c:v>47361</c:v>
                </c:pt>
                <c:pt idx="85">
                  <c:v>47391</c:v>
                </c:pt>
                <c:pt idx="86">
                  <c:v>47422</c:v>
                </c:pt>
                <c:pt idx="87">
                  <c:v>47452</c:v>
                </c:pt>
                <c:pt idx="88">
                  <c:v>47483</c:v>
                </c:pt>
                <c:pt idx="89">
                  <c:v>47514</c:v>
                </c:pt>
                <c:pt idx="90">
                  <c:v>47542</c:v>
                </c:pt>
                <c:pt idx="91">
                  <c:v>47573</c:v>
                </c:pt>
                <c:pt idx="92">
                  <c:v>47603</c:v>
                </c:pt>
                <c:pt idx="93">
                  <c:v>47634</c:v>
                </c:pt>
                <c:pt idx="94">
                  <c:v>47664</c:v>
                </c:pt>
                <c:pt idx="95">
                  <c:v>47695</c:v>
                </c:pt>
                <c:pt idx="96">
                  <c:v>47726</c:v>
                </c:pt>
                <c:pt idx="97">
                  <c:v>47756</c:v>
                </c:pt>
                <c:pt idx="98">
                  <c:v>47787</c:v>
                </c:pt>
                <c:pt idx="99">
                  <c:v>47817</c:v>
                </c:pt>
                <c:pt idx="100">
                  <c:v>#N/A</c:v>
                </c:pt>
                <c:pt idx="101">
                  <c:v>#N/A</c:v>
                </c:pt>
                <c:pt idx="102">
                  <c:v>#N/A</c:v>
                </c:pt>
                <c:pt idx="103">
                  <c:v>#N/A</c:v>
                </c:pt>
                <c:pt idx="104">
                  <c:v>#N/A</c:v>
                </c:pt>
                <c:pt idx="105">
                  <c:v>#N/A</c:v>
                </c:pt>
                <c:pt idx="106">
                  <c:v>#N/A</c:v>
                </c:pt>
                <c:pt idx="107">
                  <c:v>#N/A</c:v>
                </c:pt>
                <c:pt idx="108">
                  <c:v>#N/A</c:v>
                </c:pt>
                <c:pt idx="109">
                  <c:v>#N/A</c:v>
                </c:pt>
                <c:pt idx="110">
                  <c:v>#N/A</c:v>
                </c:pt>
                <c:pt idx="111">
                  <c:v>#N/A</c:v>
                </c:pt>
                <c:pt idx="112">
                  <c:v>#N/A</c:v>
                </c:pt>
                <c:pt idx="113">
                  <c:v>#N/A</c:v>
                </c:pt>
                <c:pt idx="114">
                  <c:v>#N/A</c:v>
                </c:pt>
                <c:pt idx="115">
                  <c:v>#N/A</c:v>
                </c:pt>
                <c:pt idx="116">
                  <c:v>#N/A</c:v>
                </c:pt>
                <c:pt idx="117">
                  <c:v>#N/A</c:v>
                </c:pt>
                <c:pt idx="118">
                  <c:v>#N/A</c:v>
                </c:pt>
                <c:pt idx="119">
                  <c:v>#N/A</c:v>
                </c:pt>
              </c:numCache>
            </c:numRef>
          </c:cat>
          <c:val>
            <c:numRef>
              <c:f>REF!$W$4:$W$123</c:f>
              <c:numCache>
                <c:formatCode>0.00</c:formatCode>
                <c:ptCount val="120"/>
                <c:pt idx="0">
                  <c:v>3314594615</c:v>
                </c:pt>
                <c:pt idx="1">
                  <c:v>3284138755</c:v>
                </c:pt>
                <c:pt idx="2">
                  <c:v>3363171320</c:v>
                </c:pt>
                <c:pt idx="3">
                  <c:v>3352080085</c:v>
                </c:pt>
                <c:pt idx="4">
                  <c:v>3312710780</c:v>
                </c:pt>
                <c:pt idx="5">
                  <c:v>3184724189</c:v>
                </c:pt>
                <c:pt idx="6">
                  <c:v>3148698108</c:v>
                </c:pt>
                <c:pt idx="7">
                  <c:v>3196953959</c:v>
                </c:pt>
                <c:pt idx="8">
                  <c:v>3247348838</c:v>
                </c:pt>
                <c:pt idx="9">
                  <c:v>3284318476</c:v>
                </c:pt>
                <c:pt idx="10">
                  <c:v>3211745153</c:v>
                </c:pt>
                <c:pt idx="11">
                  <c:v>3082362698</c:v>
                </c:pt>
                <c:pt idx="12">
                  <c:v>3204914318</c:v>
                </c:pt>
                <c:pt idx="13">
                  <c:v>3206876366</c:v>
                </c:pt>
                <c:pt idx="14">
                  <c:v>3052955213</c:v>
                </c:pt>
                <c:pt idx="15">
                  <c:v>3035562198</c:v>
                </c:pt>
                <c:pt idx="16">
                  <c:v>3312710780</c:v>
                </c:pt>
                <c:pt idx="17">
                  <c:v>2935026363</c:v>
                </c:pt>
                <c:pt idx="18">
                  <c:v>3655591125</c:v>
                </c:pt>
                <c:pt idx="19">
                  <c:v>3580097832</c:v>
                </c:pt>
                <c:pt idx="20">
                  <c:v>3670656926</c:v>
                </c:pt>
                <c:pt idx="21">
                  <c:v>3568453741</c:v>
                </c:pt>
                <c:pt idx="22">
                  <c:v>3612552430</c:v>
                </c:pt>
                <c:pt idx="23">
                  <c:v>3082362698</c:v>
                </c:pt>
                <c:pt idx="24">
                  <c:v>4299093778</c:v>
                </c:pt>
                <c:pt idx="25">
                  <c:v>4231195769</c:v>
                </c:pt>
                <c:pt idx="26">
                  <c:v>4158612521</c:v>
                </c:pt>
                <c:pt idx="27">
                  <c:v>4304463547</c:v>
                </c:pt>
                <c:pt idx="28">
                  <c:v>4274203108</c:v>
                </c:pt>
                <c:pt idx="29">
                  <c:v>4317651048</c:v>
                </c:pt>
                <c:pt idx="30">
                  <c:v>#N/A</c:v>
                </c:pt>
                <c:pt idx="31">
                  <c:v>#N/A</c:v>
                </c:pt>
                <c:pt idx="32">
                  <c:v>#N/A</c:v>
                </c:pt>
                <c:pt idx="33">
                  <c:v>#N/A</c:v>
                </c:pt>
                <c:pt idx="34">
                  <c:v>#N/A</c:v>
                </c:pt>
                <c:pt idx="35">
                  <c:v>#N/A</c:v>
                </c:pt>
                <c:pt idx="36">
                  <c:v>#N/A</c:v>
                </c:pt>
                <c:pt idx="37">
                  <c:v>#N/A</c:v>
                </c:pt>
                <c:pt idx="38">
                  <c:v>#N/A</c:v>
                </c:pt>
                <c:pt idx="39">
                  <c:v>#N/A</c:v>
                </c:pt>
                <c:pt idx="40">
                  <c:v>#N/A</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#N/A</c:v>
                </c:pt>
                <c:pt idx="66">
                  <c:v>#N/A</c:v>
                </c:pt>
                <c:pt idx="67">
                  <c:v>#N/A</c:v>
                </c:pt>
                <c:pt idx="68">
                  <c:v>#N/A</c:v>
                </c:pt>
                <c:pt idx="69">
                  <c:v>#N/A</c:v>
                </c:pt>
                <c:pt idx="70">
                  <c:v>#N/A</c:v>
                </c:pt>
                <c:pt idx="71">
                  <c:v>#N/A</c:v>
                </c:pt>
                <c:pt idx="72">
                  <c:v>#N/A</c:v>
                </c:pt>
                <c:pt idx="73">
                  <c:v>#N/A</c:v>
                </c:pt>
                <c:pt idx="74">
                  <c:v>#N/A</c:v>
                </c:pt>
                <c:pt idx="75">
                  <c:v>#N/A</c:v>
                </c:pt>
                <c:pt idx="76">
                  <c:v>#N/A</c:v>
                </c:pt>
                <c:pt idx="77">
                  <c:v>#N/A</c:v>
                </c:pt>
                <c:pt idx="78">
                  <c:v>#N/A</c:v>
                </c:pt>
                <c:pt idx="79">
                  <c:v>#N/A</c:v>
                </c:pt>
                <c:pt idx="80">
                  <c:v>#N/A</c:v>
                </c:pt>
                <c:pt idx="81">
                  <c:v>#N/A</c:v>
                </c:pt>
                <c:pt idx="82">
                  <c:v>#N/A</c:v>
                </c:pt>
                <c:pt idx="83">
                  <c:v>#N/A</c:v>
                </c:pt>
                <c:pt idx="84">
                  <c:v>#N/A</c:v>
                </c:pt>
                <c:pt idx="85">
                  <c:v>#N/A</c:v>
                </c:pt>
                <c:pt idx="86">
                  <c:v>#N/A</c:v>
                </c:pt>
                <c:pt idx="87">
                  <c:v>#N/A</c:v>
                </c:pt>
                <c:pt idx="88">
                  <c:v>#N/A</c:v>
                </c:pt>
                <c:pt idx="89">
                  <c:v>#N/A</c:v>
                </c:pt>
                <c:pt idx="90">
                  <c:v>#N/A</c:v>
                </c:pt>
                <c:pt idx="91">
                  <c:v>#N/A</c:v>
                </c:pt>
                <c:pt idx="92">
                  <c:v>#N/A</c:v>
                </c:pt>
                <c:pt idx="93">
                  <c:v>#N/A</c:v>
                </c:pt>
                <c:pt idx="94">
                  <c:v>#N/A</c:v>
                </c:pt>
                <c:pt idx="95">
                  <c:v>#N/A</c:v>
                </c:pt>
                <c:pt idx="96">
                  <c:v>#N/A</c:v>
                </c:pt>
                <c:pt idx="97">
                  <c:v>#N/A</c:v>
                </c:pt>
                <c:pt idx="98">
                  <c:v>#N/A</c:v>
                </c:pt>
                <c:pt idx="99">
                  <c:v>#N/A</c:v>
                </c:pt>
                <c:pt idx="100">
                  <c:v>#N/A</c:v>
                </c:pt>
                <c:pt idx="101">
                  <c:v>#N/A</c:v>
                </c:pt>
                <c:pt idx="102">
                  <c:v>#N/A</c:v>
                </c:pt>
                <c:pt idx="103">
                  <c:v>#N/A</c:v>
                </c:pt>
                <c:pt idx="104">
                  <c:v>#N/A</c:v>
                </c:pt>
                <c:pt idx="105">
                  <c:v>#N/A</c:v>
                </c:pt>
                <c:pt idx="106">
                  <c:v>#N/A</c:v>
                </c:pt>
                <c:pt idx="107">
                  <c:v>#N/A</c:v>
                </c:pt>
                <c:pt idx="108">
                  <c:v>#N/A</c:v>
                </c:pt>
                <c:pt idx="109">
                  <c:v>#N/A</c:v>
                </c:pt>
                <c:pt idx="110">
                  <c:v>#N/A</c:v>
                </c:pt>
                <c:pt idx="111">
                  <c:v>#N/A</c:v>
                </c:pt>
                <c:pt idx="112">
                  <c:v>#N/A</c:v>
                </c:pt>
                <c:pt idx="113">
                  <c:v>#N/A</c:v>
                </c:pt>
                <c:pt idx="114">
                  <c:v>#N/A</c:v>
                </c:pt>
                <c:pt idx="115">
                  <c:v>#N/A</c:v>
                </c:pt>
                <c:pt idx="116">
                  <c:v>#N/A</c:v>
                </c:pt>
                <c:pt idx="117">
                  <c:v>#N/A</c:v>
                </c:pt>
                <c:pt idx="118">
                  <c:v>#N/A</c:v>
                </c:pt>
                <c:pt idx="119">
                  <c:v>#N/A</c:v>
                </c:pt>
              </c:numCache>
            </c:numRef>
          </c:val>
          <c:smooth val="0"/>
          <c:extLst>
            <c:ext xmlns:c16="http://schemas.microsoft.com/office/drawing/2014/chart" uri="{C3380CC4-5D6E-409C-BE32-E72D297353CC}">
              <c16:uniqueId val="{00000000-2E0F-4B31-B82C-66F2E11335F3}"/>
            </c:ext>
          </c:extLst>
        </c:ser>
        <c:ser>
          <c:idx val="4"/>
          <c:order val="1"/>
          <c:tx>
            <c:strRef>
              <c:f>REF!$Y$3</c:f>
              <c:strCache>
                <c:ptCount val="1"/>
                <c:pt idx="0">
                  <c:v>Universe Index 
(-30% Universe Index Absolute Emissions)</c:v>
                </c:pt>
              </c:strCache>
            </c:strRef>
          </c:tx>
          <c:spPr>
            <a:ln w="38100" cap="rnd">
              <a:solidFill>
                <a:srgbClr val="002060"/>
              </a:solidFill>
              <a:prstDash val="sysDot"/>
              <a:round/>
            </a:ln>
            <a:effectLst/>
          </c:spPr>
          <c:marker>
            <c:symbol val="none"/>
          </c:marker>
          <c:cat>
            <c:numRef>
              <c:f>REF!$U$4:$U$123</c:f>
              <c:numCache>
                <c:formatCode>m/d/yyyy</c:formatCode>
                <c:ptCount val="120"/>
                <c:pt idx="0">
                  <c:v>44804</c:v>
                </c:pt>
                <c:pt idx="1">
                  <c:v>44834</c:v>
                </c:pt>
                <c:pt idx="2">
                  <c:v>44865</c:v>
                </c:pt>
                <c:pt idx="3">
                  <c:v>44895</c:v>
                </c:pt>
                <c:pt idx="4">
                  <c:v>44926</c:v>
                </c:pt>
                <c:pt idx="5">
                  <c:v>44957</c:v>
                </c:pt>
                <c:pt idx="6">
                  <c:v>44985</c:v>
                </c:pt>
                <c:pt idx="7">
                  <c:v>45016</c:v>
                </c:pt>
                <c:pt idx="8">
                  <c:v>45046</c:v>
                </c:pt>
                <c:pt idx="9">
                  <c:v>45077</c:v>
                </c:pt>
                <c:pt idx="10">
                  <c:v>45107</c:v>
                </c:pt>
                <c:pt idx="11">
                  <c:v>45138</c:v>
                </c:pt>
                <c:pt idx="12">
                  <c:v>45169</c:v>
                </c:pt>
                <c:pt idx="13">
                  <c:v>45199</c:v>
                </c:pt>
                <c:pt idx="14">
                  <c:v>45230</c:v>
                </c:pt>
                <c:pt idx="15">
                  <c:v>45260</c:v>
                </c:pt>
                <c:pt idx="16">
                  <c:v>45291</c:v>
                </c:pt>
                <c:pt idx="17">
                  <c:v>45322</c:v>
                </c:pt>
                <c:pt idx="18">
                  <c:v>45350</c:v>
                </c:pt>
                <c:pt idx="19">
                  <c:v>45382</c:v>
                </c:pt>
                <c:pt idx="20">
                  <c:v>45412</c:v>
                </c:pt>
                <c:pt idx="21">
                  <c:v>45443</c:v>
                </c:pt>
                <c:pt idx="22">
                  <c:v>45473</c:v>
                </c:pt>
                <c:pt idx="23">
                  <c:v>45504</c:v>
                </c:pt>
                <c:pt idx="24">
                  <c:v>45535</c:v>
                </c:pt>
                <c:pt idx="25">
                  <c:v>45565</c:v>
                </c:pt>
                <c:pt idx="26">
                  <c:v>45596</c:v>
                </c:pt>
                <c:pt idx="27">
                  <c:v>45626</c:v>
                </c:pt>
                <c:pt idx="28">
                  <c:v>45657</c:v>
                </c:pt>
                <c:pt idx="29">
                  <c:v>45688</c:v>
                </c:pt>
                <c:pt idx="30">
                  <c:v>0</c:v>
                </c:pt>
                <c:pt idx="31">
                  <c:v>45747</c:v>
                </c:pt>
                <c:pt idx="32">
                  <c:v>45777</c:v>
                </c:pt>
                <c:pt idx="33">
                  <c:v>45808</c:v>
                </c:pt>
                <c:pt idx="34">
                  <c:v>45838</c:v>
                </c:pt>
                <c:pt idx="35">
                  <c:v>45869</c:v>
                </c:pt>
                <c:pt idx="36">
                  <c:v>45900</c:v>
                </c:pt>
                <c:pt idx="37">
                  <c:v>45930</c:v>
                </c:pt>
                <c:pt idx="38">
                  <c:v>45961</c:v>
                </c:pt>
                <c:pt idx="39">
                  <c:v>45991</c:v>
                </c:pt>
                <c:pt idx="40">
                  <c:v>46022</c:v>
                </c:pt>
                <c:pt idx="41">
                  <c:v>46053</c:v>
                </c:pt>
                <c:pt idx="42">
                  <c:v>46081</c:v>
                </c:pt>
                <c:pt idx="43">
                  <c:v>46112</c:v>
                </c:pt>
                <c:pt idx="44">
                  <c:v>46142</c:v>
                </c:pt>
                <c:pt idx="45">
                  <c:v>46173</c:v>
                </c:pt>
                <c:pt idx="46">
                  <c:v>46203</c:v>
                </c:pt>
                <c:pt idx="47">
                  <c:v>46234</c:v>
                </c:pt>
                <c:pt idx="48">
                  <c:v>46265</c:v>
                </c:pt>
                <c:pt idx="49">
                  <c:v>46295</c:v>
                </c:pt>
                <c:pt idx="50">
                  <c:v>46326</c:v>
                </c:pt>
                <c:pt idx="51">
                  <c:v>46356</c:v>
                </c:pt>
                <c:pt idx="52">
                  <c:v>46387</c:v>
                </c:pt>
                <c:pt idx="53">
                  <c:v>46418</c:v>
                </c:pt>
                <c:pt idx="54">
                  <c:v>46446</c:v>
                </c:pt>
                <c:pt idx="55">
                  <c:v>46477</c:v>
                </c:pt>
                <c:pt idx="56">
                  <c:v>46507</c:v>
                </c:pt>
                <c:pt idx="57">
                  <c:v>46538</c:v>
                </c:pt>
                <c:pt idx="58">
                  <c:v>46568</c:v>
                </c:pt>
                <c:pt idx="59">
                  <c:v>46599</c:v>
                </c:pt>
                <c:pt idx="60">
                  <c:v>46630</c:v>
                </c:pt>
                <c:pt idx="61">
                  <c:v>46660</c:v>
                </c:pt>
                <c:pt idx="62">
                  <c:v>46691</c:v>
                </c:pt>
                <c:pt idx="63">
                  <c:v>46721</c:v>
                </c:pt>
                <c:pt idx="64">
                  <c:v>46752</c:v>
                </c:pt>
                <c:pt idx="65">
                  <c:v>46783</c:v>
                </c:pt>
                <c:pt idx="66">
                  <c:v>46811</c:v>
                </c:pt>
                <c:pt idx="67">
                  <c:v>46843</c:v>
                </c:pt>
                <c:pt idx="68">
                  <c:v>46873</c:v>
                </c:pt>
                <c:pt idx="69">
                  <c:v>46904</c:v>
                </c:pt>
                <c:pt idx="70">
                  <c:v>46934</c:v>
                </c:pt>
                <c:pt idx="71">
                  <c:v>46965</c:v>
                </c:pt>
                <c:pt idx="72">
                  <c:v>46996</c:v>
                </c:pt>
                <c:pt idx="73">
                  <c:v>47026</c:v>
                </c:pt>
                <c:pt idx="74">
                  <c:v>47057</c:v>
                </c:pt>
                <c:pt idx="75">
                  <c:v>47087</c:v>
                </c:pt>
                <c:pt idx="76">
                  <c:v>47118</c:v>
                </c:pt>
                <c:pt idx="77">
                  <c:v>47149</c:v>
                </c:pt>
                <c:pt idx="78">
                  <c:v>47177</c:v>
                </c:pt>
                <c:pt idx="79">
                  <c:v>47208</c:v>
                </c:pt>
                <c:pt idx="80">
                  <c:v>47238</c:v>
                </c:pt>
                <c:pt idx="81">
                  <c:v>47269</c:v>
                </c:pt>
                <c:pt idx="82">
                  <c:v>47299</c:v>
                </c:pt>
                <c:pt idx="83">
                  <c:v>47330</c:v>
                </c:pt>
                <c:pt idx="84">
                  <c:v>47361</c:v>
                </c:pt>
                <c:pt idx="85">
                  <c:v>47391</c:v>
                </c:pt>
                <c:pt idx="86">
                  <c:v>47422</c:v>
                </c:pt>
                <c:pt idx="87">
                  <c:v>47452</c:v>
                </c:pt>
                <c:pt idx="88">
                  <c:v>47483</c:v>
                </c:pt>
                <c:pt idx="89">
                  <c:v>47514</c:v>
                </c:pt>
                <c:pt idx="90">
                  <c:v>47542</c:v>
                </c:pt>
                <c:pt idx="91">
                  <c:v>47573</c:v>
                </c:pt>
                <c:pt idx="92">
                  <c:v>47603</c:v>
                </c:pt>
                <c:pt idx="93">
                  <c:v>47634</c:v>
                </c:pt>
                <c:pt idx="94">
                  <c:v>47664</c:v>
                </c:pt>
                <c:pt idx="95">
                  <c:v>47695</c:v>
                </c:pt>
                <c:pt idx="96">
                  <c:v>47726</c:v>
                </c:pt>
                <c:pt idx="97">
                  <c:v>47756</c:v>
                </c:pt>
                <c:pt idx="98">
                  <c:v>47787</c:v>
                </c:pt>
                <c:pt idx="99">
                  <c:v>47817</c:v>
                </c:pt>
                <c:pt idx="100">
                  <c:v>#N/A</c:v>
                </c:pt>
                <c:pt idx="101">
                  <c:v>#N/A</c:v>
                </c:pt>
                <c:pt idx="102">
                  <c:v>#N/A</c:v>
                </c:pt>
                <c:pt idx="103">
                  <c:v>#N/A</c:v>
                </c:pt>
                <c:pt idx="104">
                  <c:v>#N/A</c:v>
                </c:pt>
                <c:pt idx="105">
                  <c:v>#N/A</c:v>
                </c:pt>
                <c:pt idx="106">
                  <c:v>#N/A</c:v>
                </c:pt>
                <c:pt idx="107">
                  <c:v>#N/A</c:v>
                </c:pt>
                <c:pt idx="108">
                  <c:v>#N/A</c:v>
                </c:pt>
                <c:pt idx="109">
                  <c:v>#N/A</c:v>
                </c:pt>
                <c:pt idx="110">
                  <c:v>#N/A</c:v>
                </c:pt>
                <c:pt idx="111">
                  <c:v>#N/A</c:v>
                </c:pt>
                <c:pt idx="112">
                  <c:v>#N/A</c:v>
                </c:pt>
                <c:pt idx="113">
                  <c:v>#N/A</c:v>
                </c:pt>
                <c:pt idx="114">
                  <c:v>#N/A</c:v>
                </c:pt>
                <c:pt idx="115">
                  <c:v>#N/A</c:v>
                </c:pt>
                <c:pt idx="116">
                  <c:v>#N/A</c:v>
                </c:pt>
                <c:pt idx="117">
                  <c:v>#N/A</c:v>
                </c:pt>
                <c:pt idx="118">
                  <c:v>#N/A</c:v>
                </c:pt>
                <c:pt idx="119">
                  <c:v>#N/A</c:v>
                </c:pt>
              </c:numCache>
            </c:numRef>
          </c:cat>
          <c:val>
            <c:numRef>
              <c:f>REF!$Y$4:$Y$123</c:f>
              <c:numCache>
                <c:formatCode>0.00</c:formatCode>
                <c:ptCount val="120"/>
                <c:pt idx="0">
                  <c:v>2320216230.5</c:v>
                </c:pt>
                <c:pt idx="1">
                  <c:v>2298897128.5</c:v>
                </c:pt>
                <c:pt idx="2">
                  <c:v>2354219924</c:v>
                </c:pt>
                <c:pt idx="3">
                  <c:v>2346456059.5</c:v>
                </c:pt>
                <c:pt idx="4">
                  <c:v>2318897546</c:v>
                </c:pt>
                <c:pt idx="5">
                  <c:v>2229306932.2999997</c:v>
                </c:pt>
                <c:pt idx="6">
                  <c:v>2204088675.5999999</c:v>
                </c:pt>
                <c:pt idx="7">
                  <c:v>2237867771.2999997</c:v>
                </c:pt>
                <c:pt idx="8">
                  <c:v>2273144186.5999999</c:v>
                </c:pt>
                <c:pt idx="9">
                  <c:v>2299022933.1999998</c:v>
                </c:pt>
                <c:pt idx="10">
                  <c:v>2248221607.0999999</c:v>
                </c:pt>
                <c:pt idx="11">
                  <c:v>2157653888.5999999</c:v>
                </c:pt>
                <c:pt idx="12">
                  <c:v>2243440022.5999999</c:v>
                </c:pt>
                <c:pt idx="13">
                  <c:v>2244813456.1999998</c:v>
                </c:pt>
                <c:pt idx="14">
                  <c:v>2137068649.0999999</c:v>
                </c:pt>
                <c:pt idx="15">
                  <c:v>2124893538.5999999</c:v>
                </c:pt>
                <c:pt idx="16">
                  <c:v>2318897546</c:v>
                </c:pt>
                <c:pt idx="17">
                  <c:v>2054518454.0999999</c:v>
                </c:pt>
                <c:pt idx="18">
                  <c:v>2558913787.5</c:v>
                </c:pt>
                <c:pt idx="19">
                  <c:v>2506068482.3999996</c:v>
                </c:pt>
                <c:pt idx="20">
                  <c:v>2569459848.1999998</c:v>
                </c:pt>
                <c:pt idx="21">
                  <c:v>2497917618.6999998</c:v>
                </c:pt>
                <c:pt idx="22">
                  <c:v>2528786701</c:v>
                </c:pt>
                <c:pt idx="23">
                  <c:v>2157653888.5999999</c:v>
                </c:pt>
                <c:pt idx="24">
                  <c:v>3009365644.5999999</c:v>
                </c:pt>
                <c:pt idx="25">
                  <c:v>2961837038.2999997</c:v>
                </c:pt>
                <c:pt idx="26">
                  <c:v>2911028764.6999998</c:v>
                </c:pt>
                <c:pt idx="27">
                  <c:v>3013124482.8999996</c:v>
                </c:pt>
                <c:pt idx="28">
                  <c:v>2991942175.5999999</c:v>
                </c:pt>
                <c:pt idx="29">
                  <c:v>3022355733.5999999</c:v>
                </c:pt>
                <c:pt idx="30">
                  <c:v>#N/A</c:v>
                </c:pt>
                <c:pt idx="31">
                  <c:v>#N/A</c:v>
                </c:pt>
                <c:pt idx="32">
                  <c:v>#N/A</c:v>
                </c:pt>
                <c:pt idx="33">
                  <c:v>#N/A</c:v>
                </c:pt>
                <c:pt idx="34">
                  <c:v>#N/A</c:v>
                </c:pt>
                <c:pt idx="35">
                  <c:v>#N/A</c:v>
                </c:pt>
                <c:pt idx="36">
                  <c:v>#N/A</c:v>
                </c:pt>
                <c:pt idx="37">
                  <c:v>#N/A</c:v>
                </c:pt>
                <c:pt idx="38">
                  <c:v>#N/A</c:v>
                </c:pt>
                <c:pt idx="39">
                  <c:v>#N/A</c:v>
                </c:pt>
                <c:pt idx="40">
                  <c:v>#N/A</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#N/A</c:v>
                </c:pt>
                <c:pt idx="66">
                  <c:v>#N/A</c:v>
                </c:pt>
                <c:pt idx="67">
                  <c:v>#N/A</c:v>
                </c:pt>
                <c:pt idx="68">
                  <c:v>#N/A</c:v>
                </c:pt>
                <c:pt idx="69">
                  <c:v>#N/A</c:v>
                </c:pt>
                <c:pt idx="70">
                  <c:v>#N/A</c:v>
                </c:pt>
                <c:pt idx="71">
                  <c:v>#N/A</c:v>
                </c:pt>
                <c:pt idx="72">
                  <c:v>#N/A</c:v>
                </c:pt>
                <c:pt idx="73">
                  <c:v>#N/A</c:v>
                </c:pt>
                <c:pt idx="74">
                  <c:v>#N/A</c:v>
                </c:pt>
                <c:pt idx="75">
                  <c:v>#N/A</c:v>
                </c:pt>
                <c:pt idx="76">
                  <c:v>#N/A</c:v>
                </c:pt>
                <c:pt idx="77">
                  <c:v>#N/A</c:v>
                </c:pt>
                <c:pt idx="78">
                  <c:v>#N/A</c:v>
                </c:pt>
                <c:pt idx="79">
                  <c:v>#N/A</c:v>
                </c:pt>
                <c:pt idx="80">
                  <c:v>#N/A</c:v>
                </c:pt>
                <c:pt idx="81">
                  <c:v>#N/A</c:v>
                </c:pt>
                <c:pt idx="82">
                  <c:v>#N/A</c:v>
                </c:pt>
                <c:pt idx="83">
                  <c:v>#N/A</c:v>
                </c:pt>
                <c:pt idx="84">
                  <c:v>#N/A</c:v>
                </c:pt>
                <c:pt idx="85">
                  <c:v>#N/A</c:v>
                </c:pt>
                <c:pt idx="86">
                  <c:v>#N/A</c:v>
                </c:pt>
                <c:pt idx="87">
                  <c:v>#N/A</c:v>
                </c:pt>
                <c:pt idx="88">
                  <c:v>#N/A</c:v>
                </c:pt>
                <c:pt idx="89">
                  <c:v>#N/A</c:v>
                </c:pt>
                <c:pt idx="90">
                  <c:v>#N/A</c:v>
                </c:pt>
                <c:pt idx="91">
                  <c:v>#N/A</c:v>
                </c:pt>
                <c:pt idx="92">
                  <c:v>#N/A</c:v>
                </c:pt>
                <c:pt idx="93">
                  <c:v>#N/A</c:v>
                </c:pt>
                <c:pt idx="94">
                  <c:v>#N/A</c:v>
                </c:pt>
                <c:pt idx="95">
                  <c:v>#N/A</c:v>
                </c:pt>
                <c:pt idx="96">
                  <c:v>#N/A</c:v>
                </c:pt>
                <c:pt idx="97">
                  <c:v>#N/A</c:v>
                </c:pt>
                <c:pt idx="98">
                  <c:v>#N/A</c:v>
                </c:pt>
                <c:pt idx="99">
                  <c:v>#N/A</c:v>
                </c:pt>
                <c:pt idx="100">
                  <c:v>#N/A</c:v>
                </c:pt>
                <c:pt idx="101">
                  <c:v>#N/A</c:v>
                </c:pt>
                <c:pt idx="102">
                  <c:v>#N/A</c:v>
                </c:pt>
                <c:pt idx="103">
                  <c:v>#N/A</c:v>
                </c:pt>
                <c:pt idx="104">
                  <c:v>#N/A</c:v>
                </c:pt>
                <c:pt idx="105">
                  <c:v>#N/A</c:v>
                </c:pt>
                <c:pt idx="106">
                  <c:v>#N/A</c:v>
                </c:pt>
                <c:pt idx="107">
                  <c:v>#N/A</c:v>
                </c:pt>
                <c:pt idx="108">
                  <c:v>#N/A</c:v>
                </c:pt>
                <c:pt idx="109">
                  <c:v>#N/A</c:v>
                </c:pt>
                <c:pt idx="110">
                  <c:v>#N/A</c:v>
                </c:pt>
                <c:pt idx="111">
                  <c:v>#N/A</c:v>
                </c:pt>
                <c:pt idx="112">
                  <c:v>#N/A</c:v>
                </c:pt>
                <c:pt idx="113">
                  <c:v>#N/A</c:v>
                </c:pt>
                <c:pt idx="114">
                  <c:v>#N/A</c:v>
                </c:pt>
                <c:pt idx="115">
                  <c:v>#N/A</c:v>
                </c:pt>
                <c:pt idx="116">
                  <c:v>#N/A</c:v>
                </c:pt>
                <c:pt idx="117">
                  <c:v>#N/A</c:v>
                </c:pt>
                <c:pt idx="118">
                  <c:v>#N/A</c:v>
                </c:pt>
                <c:pt idx="119">
                  <c:v>#N/A</c:v>
                </c:pt>
              </c:numCache>
            </c:numRef>
          </c:val>
          <c:smooth val="0"/>
          <c:extLst>
            <c:ext xmlns:c16="http://schemas.microsoft.com/office/drawing/2014/chart" uri="{C3380CC4-5D6E-409C-BE32-E72D297353CC}">
              <c16:uniqueId val="{00000001-2E0F-4B31-B82C-66F2E11335F3}"/>
            </c:ext>
          </c:extLst>
        </c:ser>
        <c:ser>
          <c:idx val="0"/>
          <c:order val="2"/>
          <c:tx>
            <c:strRef>
              <c:f>REF!$Z$3</c:f>
              <c:strCache>
                <c:ptCount val="1"/>
                <c:pt idx="0">
                  <c:v> -7% Self-Decarbonization Trajectory</c:v>
                </c:pt>
              </c:strCache>
            </c:strRef>
          </c:tx>
          <c:spPr>
            <a:ln w="28575" cap="rnd">
              <a:solidFill>
                <a:schemeClr val="accent4"/>
              </a:solidFill>
              <a:prstDash val="sysDot"/>
              <a:round/>
            </a:ln>
            <a:effectLst/>
          </c:spPr>
          <c:marker>
            <c:symbol val="none"/>
          </c:marker>
          <c:cat>
            <c:numRef>
              <c:f>REF!$U$4:$U$123</c:f>
              <c:numCache>
                <c:formatCode>m/d/yyyy</c:formatCode>
                <c:ptCount val="120"/>
                <c:pt idx="0">
                  <c:v>44804</c:v>
                </c:pt>
                <c:pt idx="1">
                  <c:v>44834</c:v>
                </c:pt>
                <c:pt idx="2">
                  <c:v>44865</c:v>
                </c:pt>
                <c:pt idx="3">
                  <c:v>44895</c:v>
                </c:pt>
                <c:pt idx="4">
                  <c:v>44926</c:v>
                </c:pt>
                <c:pt idx="5">
                  <c:v>44957</c:v>
                </c:pt>
                <c:pt idx="6">
                  <c:v>44985</c:v>
                </c:pt>
                <c:pt idx="7">
                  <c:v>45016</c:v>
                </c:pt>
                <c:pt idx="8">
                  <c:v>45046</c:v>
                </c:pt>
                <c:pt idx="9">
                  <c:v>45077</c:v>
                </c:pt>
                <c:pt idx="10">
                  <c:v>45107</c:v>
                </c:pt>
                <c:pt idx="11">
                  <c:v>45138</c:v>
                </c:pt>
                <c:pt idx="12">
                  <c:v>45169</c:v>
                </c:pt>
                <c:pt idx="13">
                  <c:v>45199</c:v>
                </c:pt>
                <c:pt idx="14">
                  <c:v>45230</c:v>
                </c:pt>
                <c:pt idx="15">
                  <c:v>45260</c:v>
                </c:pt>
                <c:pt idx="16">
                  <c:v>45291</c:v>
                </c:pt>
                <c:pt idx="17">
                  <c:v>45322</c:v>
                </c:pt>
                <c:pt idx="18">
                  <c:v>45350</c:v>
                </c:pt>
                <c:pt idx="19">
                  <c:v>45382</c:v>
                </c:pt>
                <c:pt idx="20">
                  <c:v>45412</c:v>
                </c:pt>
                <c:pt idx="21">
                  <c:v>45443</c:v>
                </c:pt>
                <c:pt idx="22">
                  <c:v>45473</c:v>
                </c:pt>
                <c:pt idx="23">
                  <c:v>45504</c:v>
                </c:pt>
                <c:pt idx="24">
                  <c:v>45535</c:v>
                </c:pt>
                <c:pt idx="25">
                  <c:v>45565</c:v>
                </c:pt>
                <c:pt idx="26">
                  <c:v>45596</c:v>
                </c:pt>
                <c:pt idx="27">
                  <c:v>45626</c:v>
                </c:pt>
                <c:pt idx="28">
                  <c:v>45657</c:v>
                </c:pt>
                <c:pt idx="29">
                  <c:v>45688</c:v>
                </c:pt>
                <c:pt idx="30">
                  <c:v>0</c:v>
                </c:pt>
                <c:pt idx="31">
                  <c:v>45747</c:v>
                </c:pt>
                <c:pt idx="32">
                  <c:v>45777</c:v>
                </c:pt>
                <c:pt idx="33">
                  <c:v>45808</c:v>
                </c:pt>
                <c:pt idx="34">
                  <c:v>45838</c:v>
                </c:pt>
                <c:pt idx="35">
                  <c:v>45869</c:v>
                </c:pt>
                <c:pt idx="36">
                  <c:v>45900</c:v>
                </c:pt>
                <c:pt idx="37">
                  <c:v>45930</c:v>
                </c:pt>
                <c:pt idx="38">
                  <c:v>45961</c:v>
                </c:pt>
                <c:pt idx="39">
                  <c:v>45991</c:v>
                </c:pt>
                <c:pt idx="40">
                  <c:v>46022</c:v>
                </c:pt>
                <c:pt idx="41">
                  <c:v>46053</c:v>
                </c:pt>
                <c:pt idx="42">
                  <c:v>46081</c:v>
                </c:pt>
                <c:pt idx="43">
                  <c:v>46112</c:v>
                </c:pt>
                <c:pt idx="44">
                  <c:v>46142</c:v>
                </c:pt>
                <c:pt idx="45">
                  <c:v>46173</c:v>
                </c:pt>
                <c:pt idx="46">
                  <c:v>46203</c:v>
                </c:pt>
                <c:pt idx="47">
                  <c:v>46234</c:v>
                </c:pt>
                <c:pt idx="48">
                  <c:v>46265</c:v>
                </c:pt>
                <c:pt idx="49">
                  <c:v>46295</c:v>
                </c:pt>
                <c:pt idx="50">
                  <c:v>46326</c:v>
                </c:pt>
                <c:pt idx="51">
                  <c:v>46356</c:v>
                </c:pt>
                <c:pt idx="52">
                  <c:v>46387</c:v>
                </c:pt>
                <c:pt idx="53">
                  <c:v>46418</c:v>
                </c:pt>
                <c:pt idx="54">
                  <c:v>46446</c:v>
                </c:pt>
                <c:pt idx="55">
                  <c:v>46477</c:v>
                </c:pt>
                <c:pt idx="56">
                  <c:v>46507</c:v>
                </c:pt>
                <c:pt idx="57">
                  <c:v>46538</c:v>
                </c:pt>
                <c:pt idx="58">
                  <c:v>46568</c:v>
                </c:pt>
                <c:pt idx="59">
                  <c:v>46599</c:v>
                </c:pt>
                <c:pt idx="60">
                  <c:v>46630</c:v>
                </c:pt>
                <c:pt idx="61">
                  <c:v>46660</c:v>
                </c:pt>
                <c:pt idx="62">
                  <c:v>46691</c:v>
                </c:pt>
                <c:pt idx="63">
                  <c:v>46721</c:v>
                </c:pt>
                <c:pt idx="64">
                  <c:v>46752</c:v>
                </c:pt>
                <c:pt idx="65">
                  <c:v>46783</c:v>
                </c:pt>
                <c:pt idx="66">
                  <c:v>46811</c:v>
                </c:pt>
                <c:pt idx="67">
                  <c:v>46843</c:v>
                </c:pt>
                <c:pt idx="68">
                  <c:v>46873</c:v>
                </c:pt>
                <c:pt idx="69">
                  <c:v>46904</c:v>
                </c:pt>
                <c:pt idx="70">
                  <c:v>46934</c:v>
                </c:pt>
                <c:pt idx="71">
                  <c:v>46965</c:v>
                </c:pt>
                <c:pt idx="72">
                  <c:v>46996</c:v>
                </c:pt>
                <c:pt idx="73">
                  <c:v>47026</c:v>
                </c:pt>
                <c:pt idx="74">
                  <c:v>47057</c:v>
                </c:pt>
                <c:pt idx="75">
                  <c:v>47087</c:v>
                </c:pt>
                <c:pt idx="76">
                  <c:v>47118</c:v>
                </c:pt>
                <c:pt idx="77">
                  <c:v>47149</c:v>
                </c:pt>
                <c:pt idx="78">
                  <c:v>47177</c:v>
                </c:pt>
                <c:pt idx="79">
                  <c:v>47208</c:v>
                </c:pt>
                <c:pt idx="80">
                  <c:v>47238</c:v>
                </c:pt>
                <c:pt idx="81">
                  <c:v>47269</c:v>
                </c:pt>
                <c:pt idx="82">
                  <c:v>47299</c:v>
                </c:pt>
                <c:pt idx="83">
                  <c:v>47330</c:v>
                </c:pt>
                <c:pt idx="84">
                  <c:v>47361</c:v>
                </c:pt>
                <c:pt idx="85">
                  <c:v>47391</c:v>
                </c:pt>
                <c:pt idx="86">
                  <c:v>47422</c:v>
                </c:pt>
                <c:pt idx="87">
                  <c:v>47452</c:v>
                </c:pt>
                <c:pt idx="88">
                  <c:v>47483</c:v>
                </c:pt>
                <c:pt idx="89">
                  <c:v>47514</c:v>
                </c:pt>
                <c:pt idx="90">
                  <c:v>47542</c:v>
                </c:pt>
                <c:pt idx="91">
                  <c:v>47573</c:v>
                </c:pt>
                <c:pt idx="92">
                  <c:v>47603</c:v>
                </c:pt>
                <c:pt idx="93">
                  <c:v>47634</c:v>
                </c:pt>
                <c:pt idx="94">
                  <c:v>47664</c:v>
                </c:pt>
                <c:pt idx="95">
                  <c:v>47695</c:v>
                </c:pt>
                <c:pt idx="96">
                  <c:v>47726</c:v>
                </c:pt>
                <c:pt idx="97">
                  <c:v>47756</c:v>
                </c:pt>
                <c:pt idx="98">
                  <c:v>47787</c:v>
                </c:pt>
                <c:pt idx="99">
                  <c:v>47817</c:v>
                </c:pt>
                <c:pt idx="100">
                  <c:v>#N/A</c:v>
                </c:pt>
                <c:pt idx="101">
                  <c:v>#N/A</c:v>
                </c:pt>
                <c:pt idx="102">
                  <c:v>#N/A</c:v>
                </c:pt>
                <c:pt idx="103">
                  <c:v>#N/A</c:v>
                </c:pt>
                <c:pt idx="104">
                  <c:v>#N/A</c:v>
                </c:pt>
                <c:pt idx="105">
                  <c:v>#N/A</c:v>
                </c:pt>
                <c:pt idx="106">
                  <c:v>#N/A</c:v>
                </c:pt>
                <c:pt idx="107">
                  <c:v>#N/A</c:v>
                </c:pt>
                <c:pt idx="108">
                  <c:v>#N/A</c:v>
                </c:pt>
                <c:pt idx="109">
                  <c:v>#N/A</c:v>
                </c:pt>
                <c:pt idx="110">
                  <c:v>#N/A</c:v>
                </c:pt>
                <c:pt idx="111">
                  <c:v>#N/A</c:v>
                </c:pt>
                <c:pt idx="112">
                  <c:v>#N/A</c:v>
                </c:pt>
                <c:pt idx="113">
                  <c:v>#N/A</c:v>
                </c:pt>
                <c:pt idx="114">
                  <c:v>#N/A</c:v>
                </c:pt>
                <c:pt idx="115">
                  <c:v>#N/A</c:v>
                </c:pt>
                <c:pt idx="116">
                  <c:v>#N/A</c:v>
                </c:pt>
                <c:pt idx="117">
                  <c:v>#N/A</c:v>
                </c:pt>
                <c:pt idx="118">
                  <c:v>#N/A</c:v>
                </c:pt>
                <c:pt idx="119">
                  <c:v>#N/A</c:v>
                </c:pt>
              </c:numCache>
            </c:numRef>
          </c:cat>
          <c:val>
            <c:numRef>
              <c:f>REF!$Z$4:$Z$123</c:f>
              <c:numCache>
                <c:formatCode>0.00</c:formatCode>
                <c:ptCount val="120"/>
                <c:pt idx="0">
                  <c:v>2333830240.2347026</c:v>
                </c:pt>
                <c:pt idx="1">
                  <c:v>2320216230.5</c:v>
                </c:pt>
                <c:pt idx="2">
                  <c:v>2306681635.8220835</c:v>
                </c:pt>
                <c:pt idx="3">
                  <c:v>2293225992.946454</c:v>
                </c:pt>
                <c:pt idx="4">
                  <c:v>2279848841.3209333</c:v>
                </c:pt>
                <c:pt idx="5">
                  <c:v>2266549723.0798945</c:v>
                </c:pt>
                <c:pt idx="6">
                  <c:v>2253328183.028595</c:v>
                </c:pt>
                <c:pt idx="7">
                  <c:v>2240183768.6275945</c:v>
                </c:pt>
                <c:pt idx="8">
                  <c:v>2227116029.9772673</c:v>
                </c:pt>
                <c:pt idx="9">
                  <c:v>2214124519.8023996</c:v>
                </c:pt>
                <c:pt idx="10">
                  <c:v>2201208793.4368854</c:v>
                </c:pt>
                <c:pt idx="11">
                  <c:v>2188368408.8085036</c:v>
                </c:pt>
                <c:pt idx="12">
                  <c:v>2175602926.4237871</c:v>
                </c:pt>
                <c:pt idx="13">
                  <c:v>2162911909.3529816</c:v>
                </c:pt>
                <c:pt idx="14">
                  <c:v>2150294923.2150893</c:v>
                </c:pt>
                <c:pt idx="15">
                  <c:v>2137751536.1630011</c:v>
                </c:pt>
                <c:pt idx="16">
                  <c:v>2125281318.868717</c:v>
                </c:pt>
                <c:pt idx="17">
                  <c:v>2112883844.5086496</c:v>
                </c:pt>
                <c:pt idx="18">
                  <c:v>2100558688.7490158</c:v>
                </c:pt>
                <c:pt idx="19">
                  <c:v>2088305429.7313128</c:v>
                </c:pt>
                <c:pt idx="20">
                  <c:v>2076123648.0578802</c:v>
                </c:pt>
                <c:pt idx="21">
                  <c:v>2064012926.7775426</c:v>
                </c:pt>
                <c:pt idx="22">
                  <c:v>2051972851.37134</c:v>
                </c:pt>
                <c:pt idx="23">
                  <c:v>2040003009.7383404</c:v>
                </c:pt>
                <c:pt idx="24">
                  <c:v>2028102992.1815336</c:v>
                </c:pt>
                <c:pt idx="25">
                  <c:v>2016272391.3938079</c:v>
                </c:pt>
                <c:pt idx="26">
                  <c:v>2004510802.4440107</c:v>
                </c:pt>
                <c:pt idx="27">
                  <c:v>1992817822.763087</c:v>
                </c:pt>
                <c:pt idx="28">
                  <c:v>1981193052.1303024</c:v>
                </c:pt>
                <c:pt idx="29">
                  <c:v>1969636092.6595421</c:v>
                </c:pt>
                <c:pt idx="30">
                  <c:v>1958146548.7856948</c:v>
                </c:pt>
                <c:pt idx="31">
                  <c:v>1946724027.2511113</c:v>
                </c:pt>
                <c:pt idx="32">
                  <c:v>1935368137.0921466</c:v>
                </c:pt>
                <c:pt idx="33">
                  <c:v>1924078489.6257758</c:v>
                </c:pt>
                <c:pt idx="34">
                  <c:v>1912854698.4362919</c:v>
                </c:pt>
                <c:pt idx="35">
                  <c:v>1901696379.3620801</c:v>
                </c:pt>
                <c:pt idx="36">
                  <c:v>1890603150.4824679</c:v>
                </c:pt>
                <c:pt idx="37">
                  <c:v>1879574632.1046536</c:v>
                </c:pt>
                <c:pt idx="38">
                  <c:v>1868610446.7507095</c:v>
                </c:pt>
                <c:pt idx="39">
                  <c:v>1857710219.1446636</c:v>
                </c:pt>
                <c:pt idx="40">
                  <c:v>1846873576.1996531</c:v>
                </c:pt>
                <c:pt idx="41">
                  <c:v>1836100147.0051551</c:v>
                </c:pt>
                <c:pt idx="42">
                  <c:v>1825389562.8142917</c:v>
                </c:pt>
                <c:pt idx="43">
                  <c:v>1814741457.031208</c:v>
                </c:pt>
                <c:pt idx="44">
                  <c:v>1804155465.1985261</c:v>
                </c:pt>
                <c:pt idx="45">
                  <c:v>1793631224.9848678</c:v>
                </c:pt>
                <c:pt idx="46">
                  <c:v>1783168376.1724565</c:v>
                </c:pt>
                <c:pt idx="47">
                  <c:v>1772766560.6447835</c:v>
                </c:pt>
                <c:pt idx="48">
                  <c:v>1762425422.3743556</c:v>
                </c:pt>
                <c:pt idx="49">
                  <c:v>1752144607.4105051</c:v>
                </c:pt>
                <c:pt idx="50">
                  <c:v>1741923763.8672774</c:v>
                </c:pt>
                <c:pt idx="51">
                  <c:v>1731762541.9113843</c:v>
                </c:pt>
                <c:pt idx="52">
                  <c:v>1721660593.7502348</c:v>
                </c:pt>
                <c:pt idx="53">
                  <c:v>1711617573.6200252</c:v>
                </c:pt>
                <c:pt idx="54">
                  <c:v>1701633137.7739081</c:v>
                </c:pt>
                <c:pt idx="55">
                  <c:v>1691706944.470227</c:v>
                </c:pt>
                <c:pt idx="56">
                  <c:v>1681838653.9608173</c:v>
                </c:pt>
                <c:pt idx="57">
                  <c:v>1672027928.4793792</c:v>
                </c:pt>
                <c:pt idx="58">
                  <c:v>1662274432.2299161</c:v>
                </c:pt>
                <c:pt idx="59">
                  <c:v>1652577831.3752415</c:v>
                </c:pt>
                <c:pt idx="60">
                  <c:v>1642937794.0255525</c:v>
                </c:pt>
                <c:pt idx="61">
                  <c:v>1633353990.2270701</c:v>
                </c:pt>
                <c:pt idx="62">
                  <c:v>1623826091.9507453</c:v>
                </c:pt>
                <c:pt idx="63">
                  <c:v>1614353773.0810325</c:v>
                </c:pt>
                <c:pt idx="64">
                  <c:v>1604936709.4047265</c:v>
                </c:pt>
                <c:pt idx="65">
                  <c:v>1595574578.5998657</c:v>
                </c:pt>
                <c:pt idx="66">
                  <c:v>1586267060.2246997</c:v>
                </c:pt>
                <c:pt idx="67">
                  <c:v>1577013835.7067223</c:v>
                </c:pt>
                <c:pt idx="68">
                  <c:v>1567814588.3317664</c:v>
                </c:pt>
                <c:pt idx="69">
                  <c:v>1558669003.2331643</c:v>
                </c:pt>
                <c:pt idx="70">
                  <c:v>1549576767.3809707</c:v>
                </c:pt>
                <c:pt idx="71">
                  <c:v>1540537569.5712483</c:v>
                </c:pt>
                <c:pt idx="72">
                  <c:v>1531551100.4154162</c:v>
                </c:pt>
                <c:pt idx="73">
                  <c:v>1522617052.3296595</c:v>
                </c:pt>
                <c:pt idx="74">
                  <c:v>1513735119.5244031</c:v>
                </c:pt>
                <c:pt idx="75">
                  <c:v>1504904997.9938438</c:v>
                </c:pt>
                <c:pt idx="76">
                  <c:v>1496126385.5055466</c:v>
                </c:pt>
                <c:pt idx="77">
                  <c:v>1487398981.5900974</c:v>
                </c:pt>
                <c:pt idx="78">
                  <c:v>1478722487.5308218</c:v>
                </c:pt>
                <c:pt idx="79">
                  <c:v>1470096606.3535585</c:v>
                </c:pt>
                <c:pt idx="80">
                  <c:v>1461521042.8164961</c:v>
                </c:pt>
                <c:pt idx="81">
                  <c:v>1452995503.4000666</c:v>
                </c:pt>
                <c:pt idx="82">
                  <c:v>1444519696.2968998</c:v>
                </c:pt>
                <c:pt idx="83">
                  <c:v>1436093331.401834</c:v>
                </c:pt>
                <c:pt idx="84">
                  <c:v>1427716120.30199</c:v>
                </c:pt>
                <c:pt idx="85">
                  <c:v>1419387776.2668951</c:v>
                </c:pt>
                <c:pt idx="86">
                  <c:v>1411108014.2386713</c:v>
                </c:pt>
                <c:pt idx="87">
                  <c:v>1402876550.822279</c:v>
                </c:pt>
                <c:pt idx="88">
                  <c:v>1394693104.275816</c:v>
                </c:pt>
                <c:pt idx="89">
                  <c:v>1386557394.5008736</c:v>
                </c:pt>
                <c:pt idx="90">
                  <c:v>1378469143.0329518</c:v>
                </c:pt>
                <c:pt idx="91">
                  <c:v>1370428073.0319262</c:v>
                </c:pt>
                <c:pt idx="92">
                  <c:v>1362433909.2725732</c:v>
                </c:pt>
                <c:pt idx="93">
                  <c:v>1354486378.1351497</c:v>
                </c:pt>
                <c:pt idx="94">
                  <c:v>1346585207.5960281</c:v>
                </c:pt>
                <c:pt idx="95">
                  <c:v>1338730127.2183843</c:v>
                </c:pt>
                <c:pt idx="96">
                  <c:v>1330920868.1429439</c:v>
                </c:pt>
                <c:pt idx="97">
                  <c:v>1323157163.0787766</c:v>
                </c:pt>
                <c:pt idx="98">
                  <c:v>1315438746.2941504</c:v>
                </c:pt>
                <c:pt idx="99">
                  <c:v>1307765353.6074345</c:v>
                </c:pt>
                <c:pt idx="100">
                  <c:v>#N/A</c:v>
                </c:pt>
                <c:pt idx="101">
                  <c:v>#N/A</c:v>
                </c:pt>
                <c:pt idx="102">
                  <c:v>#N/A</c:v>
                </c:pt>
                <c:pt idx="103">
                  <c:v>#N/A</c:v>
                </c:pt>
                <c:pt idx="104">
                  <c:v>#N/A</c:v>
                </c:pt>
                <c:pt idx="105">
                  <c:v>#N/A</c:v>
                </c:pt>
                <c:pt idx="106">
                  <c:v>#N/A</c:v>
                </c:pt>
                <c:pt idx="107">
                  <c:v>#N/A</c:v>
                </c:pt>
                <c:pt idx="108">
                  <c:v>#N/A</c:v>
                </c:pt>
                <c:pt idx="109">
                  <c:v>#N/A</c:v>
                </c:pt>
                <c:pt idx="110">
                  <c:v>#N/A</c:v>
                </c:pt>
                <c:pt idx="111">
                  <c:v>#N/A</c:v>
                </c:pt>
                <c:pt idx="112">
                  <c:v>#N/A</c:v>
                </c:pt>
                <c:pt idx="113">
                  <c:v>#N/A</c:v>
                </c:pt>
                <c:pt idx="114">
                  <c:v>#N/A</c:v>
                </c:pt>
                <c:pt idx="115">
                  <c:v>#N/A</c:v>
                </c:pt>
                <c:pt idx="116">
                  <c:v>#N/A</c:v>
                </c:pt>
                <c:pt idx="117">
                  <c:v>#N/A</c:v>
                </c:pt>
                <c:pt idx="118">
                  <c:v>#N/A</c:v>
                </c:pt>
                <c:pt idx="119">
                  <c:v>#N/A</c:v>
                </c:pt>
              </c:numCache>
            </c:numRef>
          </c:val>
          <c:smooth val="0"/>
          <c:extLst>
            <c:ext xmlns:c16="http://schemas.microsoft.com/office/drawing/2014/chart" uri="{C3380CC4-5D6E-409C-BE32-E72D297353CC}">
              <c16:uniqueId val="{00000002-2E0F-4B31-B82C-66F2E11335F3}"/>
            </c:ext>
          </c:extLst>
        </c:ser>
        <c:ser>
          <c:idx val="1"/>
          <c:order val="3"/>
          <c:tx>
            <c:strRef>
              <c:f>REF!$S$3</c:f>
              <c:strCache>
                <c:ptCount val="1"/>
                <c:pt idx="0">
                  <c:v>EU CTB Index Absolute Carbon Emissions (GtCO2e)</c:v>
                </c:pt>
              </c:strCache>
            </c:strRef>
          </c:tx>
          <c:spPr>
            <a:ln w="28575" cap="rnd">
              <a:solidFill>
                <a:srgbClr val="00B0F0"/>
              </a:solidFill>
              <a:round/>
            </a:ln>
            <a:effectLst/>
          </c:spPr>
          <c:marker>
            <c:symbol val="none"/>
          </c:marker>
          <c:cat>
            <c:numRef>
              <c:f>REF!$U$4:$U$123</c:f>
              <c:numCache>
                <c:formatCode>m/d/yyyy</c:formatCode>
                <c:ptCount val="120"/>
                <c:pt idx="0">
                  <c:v>44804</c:v>
                </c:pt>
                <c:pt idx="1">
                  <c:v>44834</c:v>
                </c:pt>
                <c:pt idx="2">
                  <c:v>44865</c:v>
                </c:pt>
                <c:pt idx="3">
                  <c:v>44895</c:v>
                </c:pt>
                <c:pt idx="4">
                  <c:v>44926</c:v>
                </c:pt>
                <c:pt idx="5">
                  <c:v>44957</c:v>
                </c:pt>
                <c:pt idx="6">
                  <c:v>44985</c:v>
                </c:pt>
                <c:pt idx="7">
                  <c:v>45016</c:v>
                </c:pt>
                <c:pt idx="8">
                  <c:v>45046</c:v>
                </c:pt>
                <c:pt idx="9">
                  <c:v>45077</c:v>
                </c:pt>
                <c:pt idx="10">
                  <c:v>45107</c:v>
                </c:pt>
                <c:pt idx="11">
                  <c:v>45138</c:v>
                </c:pt>
                <c:pt idx="12">
                  <c:v>45169</c:v>
                </c:pt>
                <c:pt idx="13">
                  <c:v>45199</c:v>
                </c:pt>
                <c:pt idx="14">
                  <c:v>45230</c:v>
                </c:pt>
                <c:pt idx="15">
                  <c:v>45260</c:v>
                </c:pt>
                <c:pt idx="16">
                  <c:v>45291</c:v>
                </c:pt>
                <c:pt idx="17">
                  <c:v>45322</c:v>
                </c:pt>
                <c:pt idx="18">
                  <c:v>45350</c:v>
                </c:pt>
                <c:pt idx="19">
                  <c:v>45382</c:v>
                </c:pt>
                <c:pt idx="20">
                  <c:v>45412</c:v>
                </c:pt>
                <c:pt idx="21">
                  <c:v>45443</c:v>
                </c:pt>
                <c:pt idx="22">
                  <c:v>45473</c:v>
                </c:pt>
                <c:pt idx="23">
                  <c:v>45504</c:v>
                </c:pt>
                <c:pt idx="24">
                  <c:v>45535</c:v>
                </c:pt>
                <c:pt idx="25">
                  <c:v>45565</c:v>
                </c:pt>
                <c:pt idx="26">
                  <c:v>45596</c:v>
                </c:pt>
                <c:pt idx="27">
                  <c:v>45626</c:v>
                </c:pt>
                <c:pt idx="28">
                  <c:v>45657</c:v>
                </c:pt>
                <c:pt idx="29">
                  <c:v>45688</c:v>
                </c:pt>
                <c:pt idx="30">
                  <c:v>0</c:v>
                </c:pt>
                <c:pt idx="31">
                  <c:v>45747</c:v>
                </c:pt>
                <c:pt idx="32">
                  <c:v>45777</c:v>
                </c:pt>
                <c:pt idx="33">
                  <c:v>45808</c:v>
                </c:pt>
                <c:pt idx="34">
                  <c:v>45838</c:v>
                </c:pt>
                <c:pt idx="35">
                  <c:v>45869</c:v>
                </c:pt>
                <c:pt idx="36">
                  <c:v>45900</c:v>
                </c:pt>
                <c:pt idx="37">
                  <c:v>45930</c:v>
                </c:pt>
                <c:pt idx="38">
                  <c:v>45961</c:v>
                </c:pt>
                <c:pt idx="39">
                  <c:v>45991</c:v>
                </c:pt>
                <c:pt idx="40">
                  <c:v>46022</c:v>
                </c:pt>
                <c:pt idx="41">
                  <c:v>46053</c:v>
                </c:pt>
                <c:pt idx="42">
                  <c:v>46081</c:v>
                </c:pt>
                <c:pt idx="43">
                  <c:v>46112</c:v>
                </c:pt>
                <c:pt idx="44">
                  <c:v>46142</c:v>
                </c:pt>
                <c:pt idx="45">
                  <c:v>46173</c:v>
                </c:pt>
                <c:pt idx="46">
                  <c:v>46203</c:v>
                </c:pt>
                <c:pt idx="47">
                  <c:v>46234</c:v>
                </c:pt>
                <c:pt idx="48">
                  <c:v>46265</c:v>
                </c:pt>
                <c:pt idx="49">
                  <c:v>46295</c:v>
                </c:pt>
                <c:pt idx="50">
                  <c:v>46326</c:v>
                </c:pt>
                <c:pt idx="51">
                  <c:v>46356</c:v>
                </c:pt>
                <c:pt idx="52">
                  <c:v>46387</c:v>
                </c:pt>
                <c:pt idx="53">
                  <c:v>46418</c:v>
                </c:pt>
                <c:pt idx="54">
                  <c:v>46446</c:v>
                </c:pt>
                <c:pt idx="55">
                  <c:v>46477</c:v>
                </c:pt>
                <c:pt idx="56">
                  <c:v>46507</c:v>
                </c:pt>
                <c:pt idx="57">
                  <c:v>46538</c:v>
                </c:pt>
                <c:pt idx="58">
                  <c:v>46568</c:v>
                </c:pt>
                <c:pt idx="59">
                  <c:v>46599</c:v>
                </c:pt>
                <c:pt idx="60">
                  <c:v>46630</c:v>
                </c:pt>
                <c:pt idx="61">
                  <c:v>46660</c:v>
                </c:pt>
                <c:pt idx="62">
                  <c:v>46691</c:v>
                </c:pt>
                <c:pt idx="63">
                  <c:v>46721</c:v>
                </c:pt>
                <c:pt idx="64">
                  <c:v>46752</c:v>
                </c:pt>
                <c:pt idx="65">
                  <c:v>46783</c:v>
                </c:pt>
                <c:pt idx="66">
                  <c:v>46811</c:v>
                </c:pt>
                <c:pt idx="67">
                  <c:v>46843</c:v>
                </c:pt>
                <c:pt idx="68">
                  <c:v>46873</c:v>
                </c:pt>
                <c:pt idx="69">
                  <c:v>46904</c:v>
                </c:pt>
                <c:pt idx="70">
                  <c:v>46934</c:v>
                </c:pt>
                <c:pt idx="71">
                  <c:v>46965</c:v>
                </c:pt>
                <c:pt idx="72">
                  <c:v>46996</c:v>
                </c:pt>
                <c:pt idx="73">
                  <c:v>47026</c:v>
                </c:pt>
                <c:pt idx="74">
                  <c:v>47057</c:v>
                </c:pt>
                <c:pt idx="75">
                  <c:v>47087</c:v>
                </c:pt>
                <c:pt idx="76">
                  <c:v>47118</c:v>
                </c:pt>
                <c:pt idx="77">
                  <c:v>47149</c:v>
                </c:pt>
                <c:pt idx="78">
                  <c:v>47177</c:v>
                </c:pt>
                <c:pt idx="79">
                  <c:v>47208</c:v>
                </c:pt>
                <c:pt idx="80">
                  <c:v>47238</c:v>
                </c:pt>
                <c:pt idx="81">
                  <c:v>47269</c:v>
                </c:pt>
                <c:pt idx="82">
                  <c:v>47299</c:v>
                </c:pt>
                <c:pt idx="83">
                  <c:v>47330</c:v>
                </c:pt>
                <c:pt idx="84">
                  <c:v>47361</c:v>
                </c:pt>
                <c:pt idx="85">
                  <c:v>47391</c:v>
                </c:pt>
                <c:pt idx="86">
                  <c:v>47422</c:v>
                </c:pt>
                <c:pt idx="87">
                  <c:v>47452</c:v>
                </c:pt>
                <c:pt idx="88">
                  <c:v>47483</c:v>
                </c:pt>
                <c:pt idx="89">
                  <c:v>47514</c:v>
                </c:pt>
                <c:pt idx="90">
                  <c:v>47542</c:v>
                </c:pt>
                <c:pt idx="91">
                  <c:v>47573</c:v>
                </c:pt>
                <c:pt idx="92">
                  <c:v>47603</c:v>
                </c:pt>
                <c:pt idx="93">
                  <c:v>47634</c:v>
                </c:pt>
                <c:pt idx="94">
                  <c:v>47664</c:v>
                </c:pt>
                <c:pt idx="95">
                  <c:v>47695</c:v>
                </c:pt>
                <c:pt idx="96">
                  <c:v>47726</c:v>
                </c:pt>
                <c:pt idx="97">
                  <c:v>47756</c:v>
                </c:pt>
                <c:pt idx="98">
                  <c:v>47787</c:v>
                </c:pt>
                <c:pt idx="99">
                  <c:v>47817</c:v>
                </c:pt>
                <c:pt idx="100">
                  <c:v>#N/A</c:v>
                </c:pt>
                <c:pt idx="101">
                  <c:v>#N/A</c:v>
                </c:pt>
                <c:pt idx="102">
                  <c:v>#N/A</c:v>
                </c:pt>
                <c:pt idx="103">
                  <c:v>#N/A</c:v>
                </c:pt>
                <c:pt idx="104">
                  <c:v>#N/A</c:v>
                </c:pt>
                <c:pt idx="105">
                  <c:v>#N/A</c:v>
                </c:pt>
                <c:pt idx="106">
                  <c:v>#N/A</c:v>
                </c:pt>
                <c:pt idx="107">
                  <c:v>#N/A</c:v>
                </c:pt>
                <c:pt idx="108">
                  <c:v>#N/A</c:v>
                </c:pt>
                <c:pt idx="109">
                  <c:v>#N/A</c:v>
                </c:pt>
                <c:pt idx="110">
                  <c:v>#N/A</c:v>
                </c:pt>
                <c:pt idx="111">
                  <c:v>#N/A</c:v>
                </c:pt>
                <c:pt idx="112">
                  <c:v>#N/A</c:v>
                </c:pt>
                <c:pt idx="113">
                  <c:v>#N/A</c:v>
                </c:pt>
                <c:pt idx="114">
                  <c:v>#N/A</c:v>
                </c:pt>
                <c:pt idx="115">
                  <c:v>#N/A</c:v>
                </c:pt>
                <c:pt idx="116">
                  <c:v>#N/A</c:v>
                </c:pt>
                <c:pt idx="117">
                  <c:v>#N/A</c:v>
                </c:pt>
                <c:pt idx="118">
                  <c:v>#N/A</c:v>
                </c:pt>
                <c:pt idx="119">
                  <c:v>#N/A</c:v>
                </c:pt>
              </c:numCache>
            </c:numRef>
          </c:cat>
          <c:val>
            <c:numRef>
              <c:f>REF!$AA$4:$AA$123</c:f>
              <c:numCache>
                <c:formatCode>0.00</c:formatCode>
                <c:ptCount val="120"/>
                <c:pt idx="0">
                  <c:v>2320216230.5</c:v>
                </c:pt>
                <c:pt idx="1">
                  <c:v>2298897128.5</c:v>
                </c:pt>
                <c:pt idx="2">
                  <c:v>2306681635.8220835</c:v>
                </c:pt>
                <c:pt idx="3">
                  <c:v>2293225992.946454</c:v>
                </c:pt>
                <c:pt idx="4">
                  <c:v>2279848841.3209333</c:v>
                </c:pt>
                <c:pt idx="5">
                  <c:v>2229306932.2999997</c:v>
                </c:pt>
                <c:pt idx="6">
                  <c:v>2204088675.5999999</c:v>
                </c:pt>
                <c:pt idx="7">
                  <c:v>2237867771.2999997</c:v>
                </c:pt>
                <c:pt idx="8">
                  <c:v>2227116029.9772673</c:v>
                </c:pt>
                <c:pt idx="9">
                  <c:v>2214124519.8023996</c:v>
                </c:pt>
                <c:pt idx="10">
                  <c:v>2201208793.4368854</c:v>
                </c:pt>
                <c:pt idx="11">
                  <c:v>2157653888.5999999</c:v>
                </c:pt>
                <c:pt idx="12">
                  <c:v>2175602926.4237871</c:v>
                </c:pt>
                <c:pt idx="13">
                  <c:v>2162911909.3529816</c:v>
                </c:pt>
                <c:pt idx="14">
                  <c:v>2137068649.0999999</c:v>
                </c:pt>
                <c:pt idx="15">
                  <c:v>2124893538.5999999</c:v>
                </c:pt>
                <c:pt idx="16">
                  <c:v>2125281318.868717</c:v>
                </c:pt>
                <c:pt idx="17">
                  <c:v>2054518454.0999999</c:v>
                </c:pt>
                <c:pt idx="18">
                  <c:v>2100558688.7490158</c:v>
                </c:pt>
                <c:pt idx="19">
                  <c:v>2088305429.7313128</c:v>
                </c:pt>
                <c:pt idx="20">
                  <c:v>2076123648.0578802</c:v>
                </c:pt>
                <c:pt idx="21">
                  <c:v>2064012926.7775426</c:v>
                </c:pt>
                <c:pt idx="22">
                  <c:v>2051972851.37134</c:v>
                </c:pt>
                <c:pt idx="23">
                  <c:v>2040003009.7383404</c:v>
                </c:pt>
                <c:pt idx="24">
                  <c:v>2028102992.1815336</c:v>
                </c:pt>
                <c:pt idx="25">
                  <c:v>2016272391.3938079</c:v>
                </c:pt>
                <c:pt idx="26">
                  <c:v>2004510802.4440107</c:v>
                </c:pt>
                <c:pt idx="27">
                  <c:v>1992817822.763087</c:v>
                </c:pt>
                <c:pt idx="28">
                  <c:v>1981193052.1303024</c:v>
                </c:pt>
                <c:pt idx="29">
                  <c:v>1969636092.6595421</c:v>
                </c:pt>
                <c:pt idx="30">
                  <c:v>#N/A</c:v>
                </c:pt>
                <c:pt idx="31">
                  <c:v>#N/A</c:v>
                </c:pt>
                <c:pt idx="32">
                  <c:v>#N/A</c:v>
                </c:pt>
                <c:pt idx="33">
                  <c:v>#N/A</c:v>
                </c:pt>
                <c:pt idx="34">
                  <c:v>#N/A</c:v>
                </c:pt>
                <c:pt idx="35">
                  <c:v>#N/A</c:v>
                </c:pt>
                <c:pt idx="36">
                  <c:v>#N/A</c:v>
                </c:pt>
                <c:pt idx="37">
                  <c:v>#N/A</c:v>
                </c:pt>
                <c:pt idx="38">
                  <c:v>#N/A</c:v>
                </c:pt>
                <c:pt idx="39">
                  <c:v>#N/A</c:v>
                </c:pt>
                <c:pt idx="40">
                  <c:v>#N/A</c:v>
                </c:pt>
                <c:pt idx="41">
                  <c:v>#N/A</c:v>
                </c:pt>
                <c:pt idx="42">
                  <c:v>#N/A</c:v>
                </c:pt>
                <c:pt idx="43">
                  <c:v>#N/A</c:v>
                </c:pt>
                <c:pt idx="44">
                  <c:v>#N/A</c:v>
                </c:pt>
                <c:pt idx="45">
                  <c:v>#N/A</c:v>
                </c:pt>
                <c:pt idx="46">
                  <c:v>#N/A</c:v>
                </c:pt>
                <c:pt idx="47">
                  <c:v>#N/A</c:v>
                </c:pt>
                <c:pt idx="48">
                  <c:v>#N/A</c:v>
                </c:pt>
                <c:pt idx="49">
                  <c:v>#N/A</c:v>
                </c:pt>
                <c:pt idx="50">
                  <c:v>#N/A</c:v>
                </c:pt>
                <c:pt idx="51">
                  <c:v>#N/A</c:v>
                </c:pt>
                <c:pt idx="52">
                  <c:v>#N/A</c:v>
                </c:pt>
                <c:pt idx="53">
                  <c:v>#N/A</c:v>
                </c:pt>
                <c:pt idx="54">
                  <c:v>#N/A</c:v>
                </c:pt>
                <c:pt idx="55">
                  <c:v>#N/A</c:v>
                </c:pt>
                <c:pt idx="56">
                  <c:v>#N/A</c:v>
                </c:pt>
                <c:pt idx="57">
                  <c:v>#N/A</c:v>
                </c:pt>
                <c:pt idx="58">
                  <c:v>#N/A</c:v>
                </c:pt>
                <c:pt idx="59">
                  <c:v>#N/A</c:v>
                </c:pt>
                <c:pt idx="60">
                  <c:v>#N/A</c:v>
                </c:pt>
                <c:pt idx="61">
                  <c:v>#N/A</c:v>
                </c:pt>
                <c:pt idx="62">
                  <c:v>#N/A</c:v>
                </c:pt>
                <c:pt idx="63">
                  <c:v>#N/A</c:v>
                </c:pt>
                <c:pt idx="64">
                  <c:v>#N/A</c:v>
                </c:pt>
                <c:pt idx="65">
                  <c:v>#N/A</c:v>
                </c:pt>
                <c:pt idx="66">
                  <c:v>#N/A</c:v>
                </c:pt>
                <c:pt idx="67">
                  <c:v>#N/A</c:v>
                </c:pt>
                <c:pt idx="68">
                  <c:v>#N/A</c:v>
                </c:pt>
                <c:pt idx="69">
                  <c:v>#N/A</c:v>
                </c:pt>
                <c:pt idx="70">
                  <c:v>#N/A</c:v>
                </c:pt>
                <c:pt idx="71">
                  <c:v>#N/A</c:v>
                </c:pt>
                <c:pt idx="72">
                  <c:v>#N/A</c:v>
                </c:pt>
                <c:pt idx="73">
                  <c:v>#N/A</c:v>
                </c:pt>
                <c:pt idx="74">
                  <c:v>#N/A</c:v>
                </c:pt>
                <c:pt idx="75">
                  <c:v>#N/A</c:v>
                </c:pt>
                <c:pt idx="76">
                  <c:v>#N/A</c:v>
                </c:pt>
                <c:pt idx="77">
                  <c:v>#N/A</c:v>
                </c:pt>
                <c:pt idx="78">
                  <c:v>#N/A</c:v>
                </c:pt>
                <c:pt idx="79">
                  <c:v>#N/A</c:v>
                </c:pt>
                <c:pt idx="80">
                  <c:v>#N/A</c:v>
                </c:pt>
                <c:pt idx="81">
                  <c:v>#N/A</c:v>
                </c:pt>
                <c:pt idx="82">
                  <c:v>#N/A</c:v>
                </c:pt>
                <c:pt idx="83">
                  <c:v>#N/A</c:v>
                </c:pt>
                <c:pt idx="84">
                  <c:v>#N/A</c:v>
                </c:pt>
                <c:pt idx="85">
                  <c:v>#N/A</c:v>
                </c:pt>
                <c:pt idx="86">
                  <c:v>#N/A</c:v>
                </c:pt>
                <c:pt idx="87">
                  <c:v>#N/A</c:v>
                </c:pt>
                <c:pt idx="88">
                  <c:v>#N/A</c:v>
                </c:pt>
                <c:pt idx="89">
                  <c:v>#N/A</c:v>
                </c:pt>
                <c:pt idx="90">
                  <c:v>#N/A</c:v>
                </c:pt>
                <c:pt idx="91">
                  <c:v>#N/A</c:v>
                </c:pt>
                <c:pt idx="92">
                  <c:v>#N/A</c:v>
                </c:pt>
                <c:pt idx="93">
                  <c:v>#N/A</c:v>
                </c:pt>
                <c:pt idx="94">
                  <c:v>#N/A</c:v>
                </c:pt>
                <c:pt idx="95">
                  <c:v>#N/A</c:v>
                </c:pt>
                <c:pt idx="96">
                  <c:v>#N/A</c:v>
                </c:pt>
                <c:pt idx="97">
                  <c:v>#N/A</c:v>
                </c:pt>
                <c:pt idx="98">
                  <c:v>#N/A</c:v>
                </c:pt>
                <c:pt idx="99">
                  <c:v>#N/A</c:v>
                </c:pt>
                <c:pt idx="100">
                  <c:v>#N/A</c:v>
                </c:pt>
                <c:pt idx="101">
                  <c:v>#N/A</c:v>
                </c:pt>
                <c:pt idx="102">
                  <c:v>#N/A</c:v>
                </c:pt>
                <c:pt idx="103">
                  <c:v>#N/A</c:v>
                </c:pt>
                <c:pt idx="104">
                  <c:v>#N/A</c:v>
                </c:pt>
                <c:pt idx="105">
                  <c:v>#N/A</c:v>
                </c:pt>
                <c:pt idx="106">
                  <c:v>#N/A</c:v>
                </c:pt>
                <c:pt idx="107">
                  <c:v>#N/A</c:v>
                </c:pt>
                <c:pt idx="108">
                  <c:v>#N/A</c:v>
                </c:pt>
                <c:pt idx="109">
                  <c:v>#N/A</c:v>
                </c:pt>
                <c:pt idx="110">
                  <c:v>#N/A</c:v>
                </c:pt>
                <c:pt idx="111">
                  <c:v>#N/A</c:v>
                </c:pt>
                <c:pt idx="112">
                  <c:v>#N/A</c:v>
                </c:pt>
                <c:pt idx="113">
                  <c:v>#N/A</c:v>
                </c:pt>
                <c:pt idx="114">
                  <c:v>#N/A</c:v>
                </c:pt>
                <c:pt idx="115">
                  <c:v>#N/A</c:v>
                </c:pt>
                <c:pt idx="116">
                  <c:v>#N/A</c:v>
                </c:pt>
                <c:pt idx="117">
                  <c:v>#N/A</c:v>
                </c:pt>
                <c:pt idx="118">
                  <c:v>#N/A</c:v>
                </c:pt>
                <c:pt idx="119">
                  <c:v>#N/A</c:v>
                </c:pt>
              </c:numCache>
            </c:numRef>
          </c:val>
          <c:smooth val="0"/>
          <c:extLst>
            <c:ext xmlns:c16="http://schemas.microsoft.com/office/drawing/2014/chart" uri="{C3380CC4-5D6E-409C-BE32-E72D297353CC}">
              <c16:uniqueId val="{00000003-2E0F-4B31-B82C-66F2E11335F3}"/>
            </c:ext>
          </c:extLst>
        </c:ser>
        <c:dLbls>
          <c:showLegendKey val="0"/>
          <c:showVal val="0"/>
          <c:showCatName val="0"/>
          <c:showSerName val="0"/>
          <c:showPercent val="0"/>
          <c:showBubbleSize val="0"/>
        </c:dLbls>
        <c:smooth val="0"/>
        <c:axId val="66189519"/>
        <c:axId val="66190503"/>
        <c:extLst/>
      </c:lineChart>
      <c:catAx>
        <c:axId val="66189519"/>
        <c:scaling>
          <c:orientation val="minMax"/>
        </c:scaling>
        <c:delete val="0"/>
        <c:axPos val="b"/>
        <c:numFmt formatCode="m/d/yyyy" sourceLinked="1"/>
        <c:majorTickMark val="out"/>
        <c:minorTickMark val="none"/>
        <c:tickLblPos val="nextTo"/>
        <c:spPr>
          <a:noFill/>
          <a:ln w="9525" cap="flat" cmpd="sng" algn="ctr">
            <a:solidFill>
              <a:schemeClr val="tx1">
                <a:lumMod val="15000"/>
                <a:lumOff val="85000"/>
              </a:schemeClr>
            </a:solidFill>
            <a:round/>
          </a:ln>
          <a:effectLst/>
        </c:spPr>
        <c:txPr>
          <a:bodyPr rot="-2400000" spcFirstLastPara="1" vertOverflow="ellipsis" wrap="square" anchor="ctr" anchorCtr="1"/>
          <a:lstStyle/>
          <a:p>
            <a:pPr>
              <a:defRPr sz="10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66190503"/>
        <c:crosses val="autoZero"/>
        <c:auto val="0"/>
        <c:lblAlgn val="ctr"/>
        <c:lblOffset val="100"/>
        <c:tickLblSkip val="4"/>
        <c:noMultiLvlLbl val="0"/>
      </c:catAx>
      <c:valAx>
        <c:axId val="66190503"/>
        <c:scaling>
          <c:orientation val="minMax"/>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50" b="1" i="0" u="none" strike="noStrike" kern="1200" baseline="0">
                    <a:solidFill>
                      <a:sysClr val="windowText" lastClr="000000"/>
                    </a:solidFill>
                    <a:latin typeface="Arial" panose="020B0604020202020204" pitchFamily="34" charset="0"/>
                    <a:ea typeface="+mn-ea"/>
                    <a:cs typeface="Arial" panose="020B0604020202020204" pitchFamily="34" charset="0"/>
                  </a:defRPr>
                </a:pPr>
                <a:r>
                  <a:rPr lang="en-US" sz="1050" b="1">
                    <a:latin typeface="Arial" panose="020B0604020202020204" pitchFamily="34" charset="0"/>
                    <a:cs typeface="Arial" panose="020B0604020202020204" pitchFamily="34" charset="0"/>
                  </a:rPr>
                  <a:t>Index Emissions (GtCO</a:t>
                </a:r>
                <a:r>
                  <a:rPr lang="en-US" sz="1050" b="1" baseline="-25000">
                    <a:latin typeface="Arial" panose="020B0604020202020204" pitchFamily="34" charset="0"/>
                    <a:cs typeface="Arial" panose="020B0604020202020204" pitchFamily="34" charset="0"/>
                  </a:rPr>
                  <a:t>2</a:t>
                </a:r>
                <a:r>
                  <a:rPr lang="en-US" sz="1050" b="1">
                    <a:latin typeface="Arial" panose="020B0604020202020204" pitchFamily="34" charset="0"/>
                    <a:cs typeface="Arial" panose="020B0604020202020204" pitchFamily="34" charset="0"/>
                  </a:rPr>
                  <a:t>e)</a:t>
                </a:r>
              </a:p>
            </c:rich>
          </c:tx>
          <c:layout>
            <c:manualLayout>
              <c:xMode val="edge"/>
              <c:yMode val="edge"/>
              <c:x val="9.6905736554223302E-3"/>
              <c:y val="0.19455672100212468"/>
            </c:manualLayout>
          </c:layout>
          <c:overlay val="0"/>
          <c:spPr>
            <a:noFill/>
            <a:ln>
              <a:noFill/>
            </a:ln>
            <a:effectLst/>
          </c:spPr>
          <c:txPr>
            <a:bodyPr rot="-5400000" spcFirstLastPara="1" vertOverflow="ellipsis" vert="horz" wrap="square" anchor="ctr" anchorCtr="1"/>
            <a:lstStyle/>
            <a:p>
              <a:pPr>
                <a:defRPr sz="105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title>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00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crossAx val="66189519"/>
        <c:crosses val="autoZero"/>
        <c:crossBetween val="midCat"/>
      </c:valAx>
      <c:spPr>
        <a:noFill/>
        <a:ln>
          <a:noFill/>
        </a:ln>
        <a:effectLst/>
      </c:spPr>
    </c:plotArea>
    <c:legend>
      <c:legendPos val="b"/>
      <c:legendEntry>
        <c:idx val="0"/>
        <c:txPr>
          <a:bodyPr rot="0" spcFirstLastPara="1" vertOverflow="ellipsis" vert="horz" wrap="square" anchor="ctr" anchorCtr="1"/>
          <a:lstStyle/>
          <a:p>
            <a:pPr>
              <a:defRPr sz="105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legendEntry>
      <c:legendEntry>
        <c:idx val="1"/>
        <c:txPr>
          <a:bodyPr rot="0" spcFirstLastPara="1" vertOverflow="ellipsis" vert="horz" wrap="square" anchor="ctr" anchorCtr="1"/>
          <a:lstStyle/>
          <a:p>
            <a:pPr>
              <a:defRPr sz="105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legendEntry>
      <c:legendEntry>
        <c:idx val="2"/>
        <c:txPr>
          <a:bodyPr rot="0" spcFirstLastPara="1" vertOverflow="ellipsis" vert="horz" wrap="square" anchor="ctr" anchorCtr="1"/>
          <a:lstStyle/>
          <a:p>
            <a:pPr>
              <a:defRPr sz="105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legendEntry>
      <c:legendEntry>
        <c:idx val="3"/>
        <c:txPr>
          <a:bodyPr rot="0" spcFirstLastPara="1" vertOverflow="ellipsis" vert="horz" wrap="square" anchor="ctr" anchorCtr="1"/>
          <a:lstStyle/>
          <a:p>
            <a:pPr>
              <a:defRPr sz="1050" b="1"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legendEntry>
      <c:layout>
        <c:manualLayout>
          <c:xMode val="edge"/>
          <c:yMode val="edge"/>
          <c:x val="3.9976026088208452E-2"/>
          <c:y val="0.92897810917194867"/>
          <c:w val="0.94028520527653792"/>
          <c:h val="6.3090629802661793E-2"/>
        </c:manualLayout>
      </c:layout>
      <c:overlay val="0"/>
      <c:spPr>
        <a:noFill/>
        <a:ln>
          <a:noFill/>
        </a:ln>
        <a:effectLst/>
      </c:spPr>
      <c:txPr>
        <a:bodyPr rot="0" spcFirstLastPara="1" vertOverflow="ellipsis" vert="horz" wrap="square" anchor="ctr" anchorCtr="1"/>
        <a:lstStyle/>
        <a:p>
          <a:pPr>
            <a:defRPr sz="105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sz="1000">
          <a:solidFill>
            <a:sysClr val="windowText" lastClr="000000"/>
          </a:solidFill>
          <a:latin typeface="Arial" panose="020B0604020202020204" pitchFamily="34" charset="0"/>
          <a:cs typeface="Arial" panose="020B0604020202020204" pitchFamily="34" charset="0"/>
        </a:defRPr>
      </a:pPr>
      <a:endParaRPr lang="en-US"/>
    </a:p>
  </c:txPr>
  <c:printSettings>
    <c:headerFooter/>
    <c:pageMargins b="0.75" l="0.7" r="0.7" t="0.75" header="0.3" footer="0.3"/>
    <c:pageSetup orientation="portrait"/>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2.svg"/><Relationship Id="rId2" Type="http://schemas.openxmlformats.org/officeDocument/2006/relationships/image" Target="../media/image1.png"/><Relationship Id="rId1" Type="http://schemas.openxmlformats.org/officeDocument/2006/relationships/hyperlink" Target="https://www.spglobal.com/spdji/en/documents/education/faq-spdji-eu-low-carbon-benchmark-regulation.pdf" TargetMode="External"/><Relationship Id="rId5" Type="http://schemas.openxmlformats.org/officeDocument/2006/relationships/image" Target="../media/image3.png"/><Relationship Id="rId4" Type="http://schemas.openxmlformats.org/officeDocument/2006/relationships/hyperlink" Target="https://www.spglobal.com/spdji/en/documents/education/faq-spdji-approach-to-the-eu-low-carbon-benchmark-regulation-disclosure-requirements.pdf" TargetMode="External"/></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3.png"/></Relationships>
</file>

<file path=xl/drawings/_rels/drawing5.xml.rels><?xml version="1.0" encoding="UTF-8" standalone="yes"?>
<Relationships xmlns="http://schemas.openxmlformats.org/package/2006/relationships"><Relationship Id="rId2" Type="http://schemas.openxmlformats.org/officeDocument/2006/relationships/chart" Target="../charts/chart1.xml"/><Relationship Id="rId1" Type="http://schemas.openxmlformats.org/officeDocument/2006/relationships/image" Target="../media/image3.png"/></Relationships>
</file>

<file path=xl/drawings/_rels/drawing6.xml.rels><?xml version="1.0" encoding="UTF-8" standalone="yes"?>
<Relationships xmlns="http://schemas.openxmlformats.org/package/2006/relationships"><Relationship Id="rId1" Type="http://schemas.openxmlformats.org/officeDocument/2006/relationships/image" Target="../media/image3.png"/></Relationships>
</file>

<file path=xl/drawings/_rels/drawing7.xml.rels><?xml version="1.0" encoding="UTF-8" standalone="yes"?>
<Relationships xmlns="http://schemas.openxmlformats.org/package/2006/relationships"><Relationship Id="rId1" Type="http://schemas.openxmlformats.org/officeDocument/2006/relationships/image" Target="../media/image3.png"/></Relationships>
</file>

<file path=xl/drawings/_rels/drawing8.xml.rels><?xml version="1.0" encoding="UTF-8" standalone="yes"?>
<Relationships xmlns="http://schemas.openxmlformats.org/package/2006/relationships"><Relationship Id="rId1" Type="http://schemas.openxmlformats.org/officeDocument/2006/relationships/image" Target="../media/image4.png"/></Relationships>
</file>

<file path=xl/drawings/_rels/drawing9.xml.rels><?xml version="1.0" encoding="UTF-8" standalone="yes"?>
<Relationships xmlns="http://schemas.openxmlformats.org/package/2006/relationships"><Relationship Id="rId1"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oneCellAnchor>
    <xdr:from>
      <xdr:col>2</xdr:col>
      <xdr:colOff>29524</xdr:colOff>
      <xdr:row>20</xdr:row>
      <xdr:rowOff>33836</xdr:rowOff>
    </xdr:from>
    <xdr:ext cx="419101" cy="419101"/>
    <xdr:pic>
      <xdr:nvPicPr>
        <xdr:cNvPr id="5" name="Graphic 4" descr="Contract with solid fill">
          <a:hlinkClick xmlns:r="http://schemas.openxmlformats.org/officeDocument/2006/relationships" r:id="rId1"/>
          <a:extLst>
            <a:ext uri="{FF2B5EF4-FFF2-40B4-BE49-F238E27FC236}">
              <a16:creationId xmlns:a16="http://schemas.microsoft.com/office/drawing/2014/main" id="{9ABE3FBF-C5CD-414F-9CBC-407E1008B70F}"/>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769112" y="8516689"/>
          <a:ext cx="419101" cy="419101"/>
        </a:xfrm>
        <a:prstGeom prst="rect">
          <a:avLst/>
        </a:prstGeom>
      </xdr:spPr>
    </xdr:pic>
    <xdr:clientData/>
  </xdr:oneCellAnchor>
  <xdr:oneCellAnchor>
    <xdr:from>
      <xdr:col>2</xdr:col>
      <xdr:colOff>29524</xdr:colOff>
      <xdr:row>22</xdr:row>
      <xdr:rowOff>79857</xdr:rowOff>
    </xdr:from>
    <xdr:ext cx="419101" cy="419101"/>
    <xdr:pic>
      <xdr:nvPicPr>
        <xdr:cNvPr id="6" name="Graphic 5" descr="Contract with solid fill">
          <a:hlinkClick xmlns:r="http://schemas.openxmlformats.org/officeDocument/2006/relationships" r:id="rId4"/>
          <a:extLst>
            <a:ext uri="{FF2B5EF4-FFF2-40B4-BE49-F238E27FC236}">
              <a16:creationId xmlns:a16="http://schemas.microsoft.com/office/drawing/2014/main" id="{E444C051-4780-4863-B526-ABBB3B5BB946}"/>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769112" y="9235063"/>
          <a:ext cx="419101" cy="419101"/>
        </a:xfrm>
        <a:prstGeom prst="rect">
          <a:avLst/>
        </a:prstGeom>
      </xdr:spPr>
    </xdr:pic>
    <xdr:clientData/>
  </xdr:oneCellAnchor>
  <xdr:oneCellAnchor>
    <xdr:from>
      <xdr:col>0</xdr:col>
      <xdr:colOff>352424</xdr:colOff>
      <xdr:row>0</xdr:row>
      <xdr:rowOff>102468</xdr:rowOff>
    </xdr:from>
    <xdr:ext cx="1790701" cy="645110"/>
    <xdr:pic>
      <xdr:nvPicPr>
        <xdr:cNvPr id="7" name="Picture 6" descr="Legal Disclaimers | S&amp;P Dow Jones Indices">
          <a:extLst>
            <a:ext uri="{FF2B5EF4-FFF2-40B4-BE49-F238E27FC236}">
              <a16:creationId xmlns:a16="http://schemas.microsoft.com/office/drawing/2014/main" id="{7034B313-5584-47EE-985B-7E8754E3C073}"/>
            </a:ext>
          </a:extLst>
        </xdr:cNvPr>
        <xdr:cNvPicPr>
          <a:picLocks noChangeAspect="1" noChangeArrowheads="1"/>
        </xdr:cNvPicPr>
      </xdr:nvPicPr>
      <xdr:blipFill rotWithShape="1">
        <a:blip xmlns:r="http://schemas.openxmlformats.org/officeDocument/2006/relationships" r:embed="rId5" cstate="print">
          <a:extLst>
            <a:ext uri="{28A0092B-C50C-407E-A947-70E740481C1C}">
              <a14:useLocalDpi xmlns:a14="http://schemas.microsoft.com/office/drawing/2010/main" val="0"/>
            </a:ext>
          </a:extLst>
        </a:blip>
        <a:srcRect r="26804"/>
        <a:stretch/>
      </xdr:blipFill>
      <xdr:spPr bwMode="auto">
        <a:xfrm>
          <a:off x="352424" y="102468"/>
          <a:ext cx="1790701" cy="64511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drawings/drawing2.xml><?xml version="1.0" encoding="utf-8"?>
<xdr:wsDr xmlns:xdr="http://schemas.openxmlformats.org/drawingml/2006/spreadsheetDrawing" xmlns:a="http://schemas.openxmlformats.org/drawingml/2006/main">
  <xdr:oneCellAnchor>
    <xdr:from>
      <xdr:col>0</xdr:col>
      <xdr:colOff>380458</xdr:colOff>
      <xdr:row>0</xdr:row>
      <xdr:rowOff>113824</xdr:rowOff>
    </xdr:from>
    <xdr:ext cx="2030558" cy="731520"/>
    <xdr:pic>
      <xdr:nvPicPr>
        <xdr:cNvPr id="5" name="Picture 4" descr="Legal Disclaimers | S&amp;P Dow Jones Indices">
          <a:extLst>
            <a:ext uri="{FF2B5EF4-FFF2-40B4-BE49-F238E27FC236}">
              <a16:creationId xmlns:a16="http://schemas.microsoft.com/office/drawing/2014/main" id="{7671FE69-68B0-4355-B391-372783AB7058}"/>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26804"/>
        <a:stretch/>
      </xdr:blipFill>
      <xdr:spPr bwMode="auto">
        <a:xfrm>
          <a:off x="380458" y="113824"/>
          <a:ext cx="2030558" cy="73152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drawings/drawing3.xml><?xml version="1.0" encoding="utf-8"?>
<xdr:wsDr xmlns:xdr="http://schemas.openxmlformats.org/drawingml/2006/spreadsheetDrawing" xmlns:a="http://schemas.openxmlformats.org/drawingml/2006/main">
  <xdr:oneCellAnchor>
    <xdr:from>
      <xdr:col>0</xdr:col>
      <xdr:colOff>380458</xdr:colOff>
      <xdr:row>0</xdr:row>
      <xdr:rowOff>113824</xdr:rowOff>
    </xdr:from>
    <xdr:ext cx="2030558" cy="731520"/>
    <xdr:pic>
      <xdr:nvPicPr>
        <xdr:cNvPr id="2" name="Picture 1" descr="Legal Disclaimers | S&amp;P Dow Jones Indices">
          <a:extLst>
            <a:ext uri="{FF2B5EF4-FFF2-40B4-BE49-F238E27FC236}">
              <a16:creationId xmlns:a16="http://schemas.microsoft.com/office/drawing/2014/main" id="{BDC816BF-E761-4F0D-93FF-4BC075016431}"/>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26804"/>
        <a:stretch/>
      </xdr:blipFill>
      <xdr:spPr bwMode="auto">
        <a:xfrm>
          <a:off x="380458" y="113824"/>
          <a:ext cx="2030558" cy="73152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drawings/drawing4.xml><?xml version="1.0" encoding="utf-8"?>
<xdr:wsDr xmlns:xdr="http://schemas.openxmlformats.org/drawingml/2006/spreadsheetDrawing" xmlns:a="http://schemas.openxmlformats.org/drawingml/2006/main">
  <xdr:oneCellAnchor>
    <xdr:from>
      <xdr:col>0</xdr:col>
      <xdr:colOff>380458</xdr:colOff>
      <xdr:row>0</xdr:row>
      <xdr:rowOff>113824</xdr:rowOff>
    </xdr:from>
    <xdr:ext cx="2030558" cy="731520"/>
    <xdr:pic>
      <xdr:nvPicPr>
        <xdr:cNvPr id="2" name="Picture 1" descr="Legal Disclaimers | S&amp;P Dow Jones Indices">
          <a:extLst>
            <a:ext uri="{FF2B5EF4-FFF2-40B4-BE49-F238E27FC236}">
              <a16:creationId xmlns:a16="http://schemas.microsoft.com/office/drawing/2014/main" id="{44D205E7-0C72-4141-8CE4-58D1B0C544F5}"/>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26804"/>
        <a:stretch/>
      </xdr:blipFill>
      <xdr:spPr bwMode="auto">
        <a:xfrm>
          <a:off x="380458" y="113824"/>
          <a:ext cx="2030558" cy="73152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drawings/drawing5.xml><?xml version="1.0" encoding="utf-8"?>
<xdr:wsDr xmlns:xdr="http://schemas.openxmlformats.org/drawingml/2006/spreadsheetDrawing" xmlns:a="http://schemas.openxmlformats.org/drawingml/2006/main">
  <xdr:oneCellAnchor>
    <xdr:from>
      <xdr:col>0</xdr:col>
      <xdr:colOff>379120</xdr:colOff>
      <xdr:row>0</xdr:row>
      <xdr:rowOff>113111</xdr:rowOff>
    </xdr:from>
    <xdr:ext cx="2030558" cy="731520"/>
    <xdr:pic>
      <xdr:nvPicPr>
        <xdr:cNvPr id="5" name="Picture 4" descr="Legal Disclaimers | S&amp;P Dow Jones Indices">
          <a:extLst>
            <a:ext uri="{FF2B5EF4-FFF2-40B4-BE49-F238E27FC236}">
              <a16:creationId xmlns:a16="http://schemas.microsoft.com/office/drawing/2014/main" id="{722C6977-0009-4A78-9A4B-E2040B8FACD0}"/>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26804"/>
        <a:stretch/>
      </xdr:blipFill>
      <xdr:spPr bwMode="auto">
        <a:xfrm>
          <a:off x="379120" y="113111"/>
          <a:ext cx="2030558" cy="73152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xdr:from>
      <xdr:col>0</xdr:col>
      <xdr:colOff>280147</xdr:colOff>
      <xdr:row>17</xdr:row>
      <xdr:rowOff>515471</xdr:rowOff>
    </xdr:from>
    <xdr:to>
      <xdr:col>18</xdr:col>
      <xdr:colOff>313765</xdr:colOff>
      <xdr:row>18</xdr:row>
      <xdr:rowOff>3115237</xdr:rowOff>
    </xdr:to>
    <xdr:graphicFrame macro="">
      <xdr:nvGraphicFramePr>
        <xdr:cNvPr id="2" name="Chart 1">
          <a:extLst>
            <a:ext uri="{FF2B5EF4-FFF2-40B4-BE49-F238E27FC236}">
              <a16:creationId xmlns:a16="http://schemas.microsoft.com/office/drawing/2014/main" id="{F91748E0-1BCC-4FF0-82F1-4ED4EA14191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6.xml><?xml version="1.0" encoding="utf-8"?>
<xdr:wsDr xmlns:xdr="http://schemas.openxmlformats.org/drawingml/2006/spreadsheetDrawing" xmlns:a="http://schemas.openxmlformats.org/drawingml/2006/main">
  <xdr:oneCellAnchor>
    <xdr:from>
      <xdr:col>0</xdr:col>
      <xdr:colOff>380458</xdr:colOff>
      <xdr:row>0</xdr:row>
      <xdr:rowOff>113824</xdr:rowOff>
    </xdr:from>
    <xdr:ext cx="2030558" cy="731520"/>
    <xdr:pic>
      <xdr:nvPicPr>
        <xdr:cNvPr id="2" name="Picture 1" descr="Legal Disclaimers | S&amp;P Dow Jones Indices">
          <a:extLst>
            <a:ext uri="{FF2B5EF4-FFF2-40B4-BE49-F238E27FC236}">
              <a16:creationId xmlns:a16="http://schemas.microsoft.com/office/drawing/2014/main" id="{DEEC03CD-28FE-41AD-A871-5364A29284CC}"/>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26804"/>
        <a:stretch/>
      </xdr:blipFill>
      <xdr:spPr bwMode="auto">
        <a:xfrm>
          <a:off x="380458" y="113824"/>
          <a:ext cx="2030558" cy="73152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drawings/drawing7.xml><?xml version="1.0" encoding="utf-8"?>
<xdr:wsDr xmlns:xdr="http://schemas.openxmlformats.org/drawingml/2006/spreadsheetDrawing" xmlns:a="http://schemas.openxmlformats.org/drawingml/2006/main">
  <xdr:oneCellAnchor>
    <xdr:from>
      <xdr:col>1</xdr:col>
      <xdr:colOff>0</xdr:colOff>
      <xdr:row>0</xdr:row>
      <xdr:rowOff>113107</xdr:rowOff>
    </xdr:from>
    <xdr:ext cx="2030558" cy="731520"/>
    <xdr:pic>
      <xdr:nvPicPr>
        <xdr:cNvPr id="33" name="Picture 32" descr="Legal Disclaimers | S&amp;P Dow Jones Indices">
          <a:extLst>
            <a:ext uri="{FF2B5EF4-FFF2-40B4-BE49-F238E27FC236}">
              <a16:creationId xmlns:a16="http://schemas.microsoft.com/office/drawing/2014/main" id="{8B9958DF-787D-4730-B0B5-D351C9A12071}"/>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26804"/>
        <a:stretch/>
      </xdr:blipFill>
      <xdr:spPr bwMode="auto">
        <a:xfrm>
          <a:off x="381000" y="52300582"/>
          <a:ext cx="2030558" cy="73152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drawings/drawing8.xml><?xml version="1.0" encoding="utf-8"?>
<xdr:wsDr xmlns:xdr="http://schemas.openxmlformats.org/drawingml/2006/spreadsheetDrawing" xmlns:a="http://schemas.openxmlformats.org/drawingml/2006/main">
  <xdr:oneCellAnchor>
    <xdr:from>
      <xdr:col>1</xdr:col>
      <xdr:colOff>700</xdr:colOff>
      <xdr:row>0</xdr:row>
      <xdr:rowOff>110370</xdr:rowOff>
    </xdr:from>
    <xdr:ext cx="2030556" cy="731520"/>
    <xdr:pic>
      <xdr:nvPicPr>
        <xdr:cNvPr id="2" name="Picture 1" descr="Legal Disclaimers | S&amp;P Dow Jones Indices">
          <a:extLst>
            <a:ext uri="{FF2B5EF4-FFF2-40B4-BE49-F238E27FC236}">
              <a16:creationId xmlns:a16="http://schemas.microsoft.com/office/drawing/2014/main" id="{64D9913F-175D-4030-BE38-D9ADAA1290F6}"/>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26804"/>
        <a:stretch/>
      </xdr:blipFill>
      <xdr:spPr bwMode="auto">
        <a:xfrm>
          <a:off x="610300" y="110370"/>
          <a:ext cx="2030556" cy="73152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drawings/drawing9.xml><?xml version="1.0" encoding="utf-8"?>
<xdr:wsDr xmlns:xdr="http://schemas.openxmlformats.org/drawingml/2006/spreadsheetDrawing" xmlns:a="http://schemas.openxmlformats.org/drawingml/2006/main">
  <xdr:oneCellAnchor>
    <xdr:from>
      <xdr:col>1</xdr:col>
      <xdr:colOff>700</xdr:colOff>
      <xdr:row>0</xdr:row>
      <xdr:rowOff>110370</xdr:rowOff>
    </xdr:from>
    <xdr:ext cx="2030556" cy="731520"/>
    <xdr:pic>
      <xdr:nvPicPr>
        <xdr:cNvPr id="2" name="Picture 1" descr="Legal Disclaimers | S&amp;P Dow Jones Indices">
          <a:extLst>
            <a:ext uri="{FF2B5EF4-FFF2-40B4-BE49-F238E27FC236}">
              <a16:creationId xmlns:a16="http://schemas.microsoft.com/office/drawing/2014/main" id="{B478B5A3-7D6F-4F57-9670-DB630902138C}"/>
            </a:ext>
          </a:extLst>
        </xdr:cNvPr>
        <xdr:cNvPicPr>
          <a:picLocks noChangeAspect="1" noChangeArrowheads="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26804"/>
        <a:stretch/>
      </xdr:blipFill>
      <xdr:spPr bwMode="auto">
        <a:xfrm>
          <a:off x="381700" y="110370"/>
          <a:ext cx="2030556" cy="73152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narottama_bowden\OneDrive%20-%20S&amp;P%20Global\_ESG%20Index%20Intelligence\PACT%20Report%20v2023\IMPG%20Rebalancing%20Outputs%20Files\Batch%202%20Request%20Tabl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racking list - Batch 2"/>
      <sheetName val="Batch 2 request list"/>
      <sheetName val="Tracking list - 1"/>
      <sheetName val="Data aggregation"/>
      <sheetName val="List of PACT indices"/>
      <sheetName val="Index Master"/>
    </sheetNames>
    <sheetDataSet>
      <sheetData sheetId="0"/>
      <sheetData sheetId="1"/>
      <sheetData sheetId="2"/>
      <sheetData sheetId="3"/>
      <sheetData sheetId="4"/>
      <sheetData sheetId="5"/>
    </sheetDataSet>
  </externalBook>
</externalLink>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spglobal.com/spdji/en/documents/education/faq-spdji-approach-to-the-eu-low-carbon-benchmark-regulation-disclosure-requirements.pdf" TargetMode="External"/><Relationship Id="rId7" Type="http://schemas.openxmlformats.org/officeDocument/2006/relationships/drawing" Target="../drawings/drawing1.xml"/><Relationship Id="rId2" Type="http://schemas.openxmlformats.org/officeDocument/2006/relationships/hyperlink" Target="https://www.spglobal.com/spdji/en/documents/education/faq-spdji-eu-low-carbon-benchmark-regulation.pdf" TargetMode="External"/><Relationship Id="rId1" Type="http://schemas.openxmlformats.org/officeDocument/2006/relationships/hyperlink" Target="https://www.spglobal.com/spdji/en/documents/education/faq-spdji-approach-to-the-eu-low-carbon-benchmark-regulation-disclosure-requirements.pdf" TargetMode="External"/><Relationship Id="rId6" Type="http://schemas.openxmlformats.org/officeDocument/2006/relationships/printerSettings" Target="../printerSettings/printerSettings1.bin"/><Relationship Id="rId5" Type="http://schemas.openxmlformats.org/officeDocument/2006/relationships/hyperlink" Target="https://eur-lex.europa.eu/legal-content/EN/TXT/?uri=CELEX:32019R2089" TargetMode="External"/><Relationship Id="rId4" Type="http://schemas.openxmlformats.org/officeDocument/2006/relationships/hyperlink" Target="https://eur-lex.europa.eu/legal-content/EN/TXT/?uri=CELEX:32020R1816"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6.bin"/><Relationship Id="rId1" Type="http://schemas.openxmlformats.org/officeDocument/2006/relationships/hyperlink" Target="https://eur-lex.europa.eu/eli/reg_del/2020/1818/oj" TargetMode="Externa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437E4B-AFA9-4B7A-B94C-CA51A82210C4}">
  <sheetPr codeName="Sheet1">
    <tabColor theme="1"/>
    <pageSetUpPr fitToPage="1"/>
  </sheetPr>
  <dimension ref="A1:AF157"/>
  <sheetViews>
    <sheetView showGridLines="0" zoomScale="70" zoomScaleNormal="70" workbookViewId="0">
      <selection activeCell="A60" sqref="A34:XFD60"/>
    </sheetView>
  </sheetViews>
  <sheetFormatPr defaultColWidth="9.33203125" defaultRowHeight="13.8" x14ac:dyDescent="0.25"/>
  <cols>
    <col min="1" max="1" width="5.6640625" style="61" customWidth="1"/>
    <col min="2" max="4" width="5.44140625" style="61" customWidth="1"/>
    <col min="5" max="5" width="8.5546875" style="61" customWidth="1"/>
    <col min="6" max="6" width="15.6640625" style="61" customWidth="1"/>
    <col min="7" max="7" width="13.33203125" style="61" customWidth="1"/>
    <col min="8" max="8" width="1.5546875" style="61" customWidth="1"/>
    <col min="9" max="9" width="22.6640625" style="61" customWidth="1"/>
    <col min="10" max="10" width="2.33203125" style="61" customWidth="1"/>
    <col min="11" max="11" width="22.6640625" style="61" customWidth="1"/>
    <col min="12" max="12" width="1.44140625" style="61" customWidth="1"/>
    <col min="13" max="13" width="20.6640625" style="61" customWidth="1"/>
    <col min="14" max="14" width="5.6640625" style="61" customWidth="1"/>
    <col min="15" max="15" width="40.6640625" style="61" customWidth="1"/>
    <col min="16" max="16" width="2.6640625" style="61" customWidth="1"/>
    <col min="17" max="17" width="35.5546875" style="61" customWidth="1"/>
    <col min="18" max="18" width="2.6640625" style="61" customWidth="1"/>
    <col min="19" max="19" width="14.33203125" style="61" customWidth="1"/>
    <col min="20" max="20" width="2.6640625" style="61" customWidth="1"/>
    <col min="21" max="21" width="11.44140625" style="61" customWidth="1"/>
    <col min="22" max="22" width="2.6640625" style="61" customWidth="1"/>
    <col min="23" max="24" width="16.33203125" style="61" customWidth="1"/>
    <col min="25" max="25" width="27.5546875" style="61" customWidth="1"/>
    <col min="26" max="26" width="5.6640625" style="61" customWidth="1"/>
    <col min="27" max="27" width="9.33203125" style="61"/>
    <col min="28" max="28" width="14" style="61" customWidth="1"/>
    <col min="29" max="29" width="22.6640625" style="61" customWidth="1"/>
    <col min="30" max="30" width="16.44140625" style="61" customWidth="1"/>
    <col min="31" max="31" width="9.33203125" style="61"/>
    <col min="32" max="32" width="13" style="61" customWidth="1"/>
    <col min="33" max="33" width="9.33203125" style="61"/>
    <col min="34" max="34" width="11" style="61" customWidth="1"/>
    <col min="35" max="16384" width="9.33203125" style="61"/>
  </cols>
  <sheetData>
    <row r="1" spans="1:32" ht="75" customHeight="1" x14ac:dyDescent="0.25">
      <c r="A1" s="60"/>
      <c r="B1" s="60"/>
      <c r="C1" s="60"/>
      <c r="D1" s="60"/>
      <c r="E1" s="60"/>
      <c r="F1" s="60"/>
      <c r="G1" s="60"/>
      <c r="H1" s="60"/>
      <c r="I1" s="60"/>
      <c r="J1" s="60"/>
      <c r="K1" s="60"/>
      <c r="L1" s="60"/>
      <c r="M1" s="60"/>
      <c r="N1" s="60"/>
      <c r="O1" s="60"/>
      <c r="P1" s="60"/>
      <c r="Q1" s="60"/>
      <c r="R1" s="60"/>
      <c r="S1" s="60"/>
      <c r="T1" s="60"/>
      <c r="U1" s="60"/>
      <c r="V1" s="60"/>
      <c r="W1" s="60"/>
      <c r="X1" s="60"/>
      <c r="Y1" s="60"/>
      <c r="Z1" s="60"/>
      <c r="AA1" s="207"/>
      <c r="AB1" s="207"/>
      <c r="AC1" s="207"/>
      <c r="AD1" s="207"/>
      <c r="AE1" s="207"/>
      <c r="AF1" s="207"/>
    </row>
    <row r="2" spans="1:32" ht="15" customHeight="1" x14ac:dyDescent="0.25">
      <c r="A2" s="208"/>
      <c r="B2" s="208"/>
      <c r="C2" s="208"/>
      <c r="D2" s="208"/>
      <c r="E2" s="208"/>
      <c r="F2" s="208"/>
      <c r="G2" s="208"/>
      <c r="H2" s="208"/>
      <c r="I2" s="208"/>
      <c r="J2" s="208"/>
      <c r="K2" s="208"/>
      <c r="L2" s="208"/>
      <c r="M2" s="208"/>
      <c r="N2" s="208"/>
      <c r="O2" s="208"/>
      <c r="P2" s="208"/>
      <c r="Q2" s="208"/>
      <c r="R2" s="208"/>
      <c r="S2" s="208"/>
      <c r="T2" s="208"/>
      <c r="U2" s="208"/>
      <c r="V2" s="208"/>
      <c r="W2" s="208"/>
      <c r="X2" s="208"/>
      <c r="Y2" s="208"/>
      <c r="Z2" s="208"/>
      <c r="AA2" s="207"/>
      <c r="AB2" s="207"/>
      <c r="AC2" s="207"/>
      <c r="AD2" s="207"/>
      <c r="AE2" s="207"/>
      <c r="AF2" s="207"/>
    </row>
    <row r="3" spans="1:32" ht="30.75" customHeight="1" x14ac:dyDescent="0.25">
      <c r="A3" s="208"/>
      <c r="B3" s="84" t="s">
        <v>0</v>
      </c>
      <c r="C3" s="32"/>
      <c r="D3" s="32"/>
      <c r="E3" s="208"/>
      <c r="F3" s="208"/>
      <c r="G3" s="208"/>
      <c r="H3" s="208"/>
      <c r="I3" s="208"/>
      <c r="J3" s="208"/>
      <c r="K3" s="208"/>
      <c r="L3" s="208"/>
      <c r="M3" s="208"/>
      <c r="N3" s="208"/>
      <c r="O3" s="208"/>
      <c r="P3" s="208"/>
      <c r="Q3" s="208"/>
      <c r="R3" s="208"/>
      <c r="S3" s="208"/>
      <c r="T3" s="208"/>
      <c r="U3" s="208"/>
      <c r="V3" s="208"/>
      <c r="W3" s="208"/>
      <c r="X3" s="208"/>
      <c r="Y3" s="263">
        <v>45778</v>
      </c>
      <c r="Z3" s="208"/>
      <c r="AA3" s="207"/>
      <c r="AB3" s="207"/>
      <c r="AC3" s="207"/>
      <c r="AD3" s="207"/>
      <c r="AE3" s="207"/>
      <c r="AF3" s="207"/>
    </row>
    <row r="4" spans="1:32" ht="15" customHeight="1" x14ac:dyDescent="0.25">
      <c r="A4" s="208"/>
      <c r="B4" s="32"/>
      <c r="C4" s="32"/>
      <c r="D4" s="32"/>
      <c r="E4" s="208"/>
      <c r="F4" s="208"/>
      <c r="G4" s="208"/>
      <c r="H4" s="208"/>
      <c r="I4" s="208"/>
      <c r="J4" s="208"/>
      <c r="K4" s="208"/>
      <c r="L4" s="208"/>
      <c r="M4" s="208"/>
      <c r="N4" s="208"/>
      <c r="O4" s="208"/>
      <c r="P4" s="208"/>
      <c r="Q4" s="208"/>
      <c r="R4" s="208"/>
      <c r="S4" s="208"/>
      <c r="T4" s="208"/>
      <c r="U4" s="208"/>
      <c r="V4" s="208"/>
      <c r="W4" s="208"/>
      <c r="X4" s="208"/>
      <c r="Y4" s="208"/>
      <c r="Z4" s="208"/>
      <c r="AA4" s="207"/>
      <c r="AB4" s="207"/>
      <c r="AC4" s="207"/>
      <c r="AD4" s="207"/>
      <c r="AE4" s="207"/>
      <c r="AF4" s="207"/>
    </row>
    <row r="5" spans="1:32" ht="24" customHeight="1" x14ac:dyDescent="0.4">
      <c r="A5" s="208"/>
      <c r="B5" s="185" t="s">
        <v>1</v>
      </c>
      <c r="C5" s="14"/>
      <c r="D5" s="14"/>
      <c r="E5" s="208"/>
      <c r="F5" s="208"/>
      <c r="G5" s="208"/>
      <c r="H5" s="208"/>
      <c r="I5" s="208"/>
      <c r="J5" s="208"/>
      <c r="K5" s="208"/>
      <c r="L5" s="208"/>
      <c r="M5" s="208"/>
      <c r="N5" s="208"/>
      <c r="O5" s="208"/>
      <c r="P5" s="208"/>
      <c r="Q5" s="208"/>
      <c r="R5" s="208"/>
      <c r="S5" s="208"/>
      <c r="T5" s="208"/>
      <c r="U5" s="208"/>
      <c r="V5" s="208"/>
      <c r="W5" s="208"/>
      <c r="X5" s="208"/>
      <c r="Y5" s="208"/>
      <c r="Z5" s="208"/>
      <c r="AA5" s="207"/>
      <c r="AB5" s="207"/>
      <c r="AC5" s="207"/>
      <c r="AD5" s="207"/>
      <c r="AE5" s="207"/>
      <c r="AF5" s="207"/>
    </row>
    <row r="6" spans="1:32" ht="15" customHeight="1" x14ac:dyDescent="0.4">
      <c r="A6" s="208"/>
      <c r="B6" s="14"/>
      <c r="C6" s="14"/>
      <c r="D6" s="14"/>
      <c r="E6" s="208"/>
      <c r="F6" s="208"/>
      <c r="G6" s="208"/>
      <c r="H6" s="208"/>
      <c r="I6" s="208"/>
      <c r="J6" s="208"/>
      <c r="K6" s="208"/>
      <c r="L6" s="208"/>
      <c r="M6" s="208"/>
      <c r="N6" s="208"/>
      <c r="O6" s="208"/>
      <c r="P6" s="208"/>
      <c r="Q6" s="208"/>
      <c r="R6" s="208"/>
      <c r="S6" s="208"/>
      <c r="T6" s="208"/>
      <c r="U6" s="208"/>
      <c r="V6" s="208"/>
      <c r="W6" s="208"/>
      <c r="X6" s="208"/>
      <c r="Y6" s="208"/>
      <c r="Z6" s="208"/>
      <c r="AA6" s="207"/>
      <c r="AB6" s="207"/>
      <c r="AC6" s="207"/>
      <c r="AD6" s="207"/>
      <c r="AE6" s="207"/>
      <c r="AF6" s="207"/>
    </row>
    <row r="7" spans="1:32" ht="48.75" customHeight="1" x14ac:dyDescent="0.25">
      <c r="A7" s="208"/>
      <c r="B7" s="294" t="s">
        <v>2</v>
      </c>
      <c r="C7" s="294"/>
      <c r="D7" s="294"/>
      <c r="E7" s="294"/>
      <c r="F7" s="294"/>
      <c r="G7" s="294"/>
      <c r="H7" s="294"/>
      <c r="I7" s="294"/>
      <c r="J7" s="294"/>
      <c r="K7" s="294"/>
      <c r="L7" s="294"/>
      <c r="M7" s="294"/>
      <c r="N7" s="294"/>
      <c r="O7" s="294"/>
      <c r="P7" s="294"/>
      <c r="Q7" s="294"/>
      <c r="R7" s="294"/>
      <c r="S7" s="294"/>
      <c r="T7" s="294"/>
      <c r="U7" s="294"/>
      <c r="V7" s="294"/>
      <c r="W7" s="294"/>
      <c r="X7" s="294"/>
      <c r="Y7" s="294"/>
      <c r="Z7" s="208"/>
      <c r="AA7" s="207"/>
      <c r="AB7" s="207"/>
      <c r="AC7" s="207"/>
      <c r="AD7" s="207"/>
      <c r="AE7" s="207"/>
      <c r="AF7" s="207"/>
    </row>
    <row r="8" spans="1:32" ht="44.1" customHeight="1" x14ac:dyDescent="0.4">
      <c r="A8" s="208"/>
      <c r="B8" s="14" t="s">
        <v>3</v>
      </c>
      <c r="C8" s="81"/>
      <c r="D8" s="81"/>
      <c r="E8" s="81"/>
      <c r="F8" s="81"/>
      <c r="G8" s="81"/>
      <c r="H8" s="81"/>
      <c r="I8" s="81"/>
      <c r="J8" s="81"/>
      <c r="K8" s="81"/>
      <c r="L8" s="81"/>
      <c r="M8" s="81"/>
      <c r="N8" s="81"/>
      <c r="O8" s="81"/>
      <c r="P8" s="81"/>
      <c r="Q8" s="81"/>
      <c r="R8" s="81"/>
      <c r="S8" s="81"/>
      <c r="T8" s="81"/>
      <c r="U8" s="81"/>
      <c r="V8" s="81"/>
      <c r="W8" s="81"/>
      <c r="X8" s="81"/>
      <c r="Y8" s="81"/>
      <c r="Z8" s="208"/>
      <c r="AA8" s="207"/>
      <c r="AB8" s="207"/>
      <c r="AC8" s="207"/>
      <c r="AD8" s="207"/>
      <c r="AE8" s="207"/>
      <c r="AF8" s="207"/>
    </row>
    <row r="9" spans="1:32" ht="4.5" customHeight="1" x14ac:dyDescent="0.3">
      <c r="A9" s="208"/>
      <c r="B9" s="81"/>
      <c r="C9" s="81"/>
      <c r="D9" s="81"/>
      <c r="E9" s="81"/>
      <c r="F9" s="81"/>
      <c r="G9" s="81"/>
      <c r="H9" s="81"/>
      <c r="I9" s="81"/>
      <c r="J9" s="81"/>
      <c r="K9" s="81"/>
      <c r="L9" s="81"/>
      <c r="M9" s="81"/>
      <c r="N9" s="81"/>
      <c r="O9" s="81"/>
      <c r="P9" s="81"/>
      <c r="Q9" s="81"/>
      <c r="R9" s="81"/>
      <c r="S9" s="81"/>
      <c r="T9" s="81"/>
      <c r="U9" s="81"/>
      <c r="V9" s="81"/>
      <c r="W9" s="81"/>
      <c r="X9" s="81"/>
      <c r="Y9" s="81"/>
      <c r="Z9" s="208"/>
      <c r="AA9" s="207"/>
      <c r="AB9" s="207"/>
      <c r="AC9" s="207"/>
      <c r="AD9" s="207"/>
      <c r="AE9" s="207"/>
      <c r="AF9" s="207"/>
    </row>
    <row r="10" spans="1:32" ht="91.2" customHeight="1" x14ac:dyDescent="0.25">
      <c r="A10" s="208"/>
      <c r="B10" s="298" t="s">
        <v>4</v>
      </c>
      <c r="C10" s="298"/>
      <c r="D10" s="298"/>
      <c r="E10" s="298"/>
      <c r="F10" s="298"/>
      <c r="G10" s="298"/>
      <c r="H10" s="298"/>
      <c r="I10" s="298"/>
      <c r="J10" s="298"/>
      <c r="K10" s="298"/>
      <c r="L10" s="298"/>
      <c r="M10" s="298"/>
      <c r="N10" s="298"/>
      <c r="O10" s="298"/>
      <c r="P10" s="298"/>
      <c r="Q10" s="298"/>
      <c r="R10" s="298"/>
      <c r="S10" s="298"/>
      <c r="T10" s="298"/>
      <c r="U10" s="298"/>
      <c r="V10" s="298"/>
      <c r="W10" s="298"/>
      <c r="X10" s="298"/>
      <c r="Y10" s="298"/>
      <c r="Z10" s="208"/>
      <c r="AA10" s="207"/>
      <c r="AB10" s="207"/>
      <c r="AC10" s="207"/>
      <c r="AD10" s="207"/>
      <c r="AE10" s="207"/>
      <c r="AF10" s="207"/>
    </row>
    <row r="11" spans="1:32" ht="7.5" customHeight="1" x14ac:dyDescent="0.3">
      <c r="A11" s="208"/>
      <c r="B11" s="81"/>
      <c r="C11" s="81"/>
      <c r="D11" s="81"/>
      <c r="E11" s="81"/>
      <c r="F11" s="81"/>
      <c r="G11" s="81"/>
      <c r="H11" s="81"/>
      <c r="I11" s="81"/>
      <c r="J11" s="81"/>
      <c r="K11" s="81"/>
      <c r="L11" s="81"/>
      <c r="M11" s="81"/>
      <c r="N11" s="81"/>
      <c r="O11" s="81"/>
      <c r="P11" s="81"/>
      <c r="Q11" s="81"/>
      <c r="R11" s="81"/>
      <c r="S11" s="81"/>
      <c r="T11" s="81"/>
      <c r="U11" s="81"/>
      <c r="V11" s="81"/>
      <c r="W11" s="81"/>
      <c r="X11" s="81"/>
      <c r="Y11" s="81"/>
      <c r="Z11" s="208"/>
      <c r="AA11" s="207"/>
      <c r="AB11" s="207"/>
      <c r="AC11" s="207"/>
      <c r="AD11" s="207"/>
      <c r="AE11" s="207"/>
      <c r="AF11" s="207"/>
    </row>
    <row r="12" spans="1:32" ht="14.4" x14ac:dyDescent="0.3">
      <c r="A12" s="208"/>
      <c r="B12" s="81"/>
      <c r="C12" s="81"/>
      <c r="D12" s="81"/>
      <c r="E12" s="81"/>
      <c r="F12" s="81"/>
      <c r="G12" s="81"/>
      <c r="H12" s="81"/>
      <c r="I12" s="81"/>
      <c r="J12" s="81"/>
      <c r="K12" s="81"/>
      <c r="L12" s="81"/>
      <c r="M12" s="81"/>
      <c r="N12" s="81"/>
      <c r="O12" s="81"/>
      <c r="P12" s="81"/>
      <c r="Q12" s="81"/>
      <c r="R12" s="81"/>
      <c r="S12" s="81"/>
      <c r="T12" s="81"/>
      <c r="U12" s="81"/>
      <c r="V12" s="81"/>
      <c r="W12" s="81"/>
      <c r="X12" s="81"/>
      <c r="Y12" s="81"/>
      <c r="Z12" s="208"/>
      <c r="AA12" s="207"/>
      <c r="AB12" s="207"/>
      <c r="AC12" s="207"/>
      <c r="AD12" s="207"/>
      <c r="AE12" s="207"/>
      <c r="AF12" s="207"/>
    </row>
    <row r="13" spans="1:32" ht="119.25" customHeight="1" x14ac:dyDescent="0.3">
      <c r="A13" s="208"/>
      <c r="B13" s="81"/>
      <c r="C13" s="299" t="s">
        <v>5</v>
      </c>
      <c r="D13" s="300"/>
      <c r="E13" s="300"/>
      <c r="F13" s="300"/>
      <c r="G13" s="300"/>
      <c r="H13" s="300"/>
      <c r="I13" s="300"/>
      <c r="J13" s="300"/>
      <c r="K13" s="300"/>
      <c r="L13" s="300"/>
      <c r="M13" s="300"/>
      <c r="N13" s="300"/>
      <c r="O13" s="300"/>
      <c r="P13" s="300"/>
      <c r="Q13" s="300"/>
      <c r="R13" s="300"/>
      <c r="S13" s="300"/>
      <c r="T13" s="300"/>
      <c r="U13" s="300"/>
      <c r="V13" s="300"/>
      <c r="W13" s="300"/>
      <c r="X13" s="301"/>
      <c r="Y13" s="81"/>
      <c r="Z13" s="56"/>
      <c r="AA13" s="56"/>
      <c r="AB13" s="56"/>
      <c r="AC13" s="56"/>
      <c r="AD13" s="56"/>
      <c r="AE13" s="56"/>
      <c r="AF13" s="56"/>
    </row>
    <row r="14" spans="1:32" ht="15" customHeight="1" x14ac:dyDescent="0.3">
      <c r="A14" s="208"/>
      <c r="B14" s="81"/>
      <c r="C14" s="302"/>
      <c r="D14" s="303"/>
      <c r="E14" s="303"/>
      <c r="F14" s="303"/>
      <c r="G14" s="303"/>
      <c r="H14" s="303"/>
      <c r="I14" s="303"/>
      <c r="J14" s="303"/>
      <c r="K14" s="303"/>
      <c r="L14" s="303"/>
      <c r="M14" s="303"/>
      <c r="N14" s="303"/>
      <c r="O14" s="303"/>
      <c r="P14" s="303"/>
      <c r="Q14" s="303"/>
      <c r="R14" s="303"/>
      <c r="S14" s="303"/>
      <c r="T14" s="303"/>
      <c r="U14" s="303"/>
      <c r="V14" s="303"/>
      <c r="W14" s="303"/>
      <c r="X14" s="304"/>
      <c r="Y14" s="81"/>
      <c r="Z14" s="56"/>
      <c r="AA14" s="56"/>
      <c r="AB14" s="56"/>
      <c r="AC14" s="56"/>
      <c r="AD14" s="56"/>
      <c r="AE14" s="56"/>
      <c r="AF14" s="56"/>
    </row>
    <row r="15" spans="1:32" ht="55.5" customHeight="1" x14ac:dyDescent="0.3">
      <c r="A15" s="208"/>
      <c r="B15" s="81"/>
      <c r="C15" s="305" t="s">
        <v>6</v>
      </c>
      <c r="D15" s="306"/>
      <c r="E15" s="306"/>
      <c r="F15" s="306"/>
      <c r="G15" s="306"/>
      <c r="H15" s="306"/>
      <c r="I15" s="306"/>
      <c r="J15" s="306"/>
      <c r="K15" s="306"/>
      <c r="L15" s="306"/>
      <c r="M15" s="306"/>
      <c r="N15" s="306"/>
      <c r="O15" s="306"/>
      <c r="P15" s="306"/>
      <c r="Q15" s="306"/>
      <c r="R15" s="306"/>
      <c r="S15" s="306"/>
      <c r="T15" s="306"/>
      <c r="U15" s="306"/>
      <c r="V15" s="306"/>
      <c r="W15" s="306"/>
      <c r="X15" s="307"/>
      <c r="Y15" s="81"/>
      <c r="Z15" s="56"/>
      <c r="AA15" s="56"/>
      <c r="AB15" s="56"/>
      <c r="AC15" s="56"/>
      <c r="AD15" s="56"/>
      <c r="AE15" s="56"/>
      <c r="AF15" s="56"/>
    </row>
    <row r="16" spans="1:32" ht="14.4" x14ac:dyDescent="0.3">
      <c r="A16" s="208"/>
      <c r="B16" s="81"/>
      <c r="C16" s="81"/>
      <c r="D16" s="81"/>
      <c r="E16" s="81"/>
      <c r="F16" s="81"/>
      <c r="G16" s="81"/>
      <c r="H16" s="81"/>
      <c r="I16" s="81"/>
      <c r="J16" s="81"/>
      <c r="K16" s="81"/>
      <c r="L16" s="81"/>
      <c r="M16" s="81"/>
      <c r="N16" s="81"/>
      <c r="O16" s="81"/>
      <c r="P16" s="81"/>
      <c r="Q16" s="81"/>
      <c r="R16" s="81"/>
      <c r="S16" s="81"/>
      <c r="T16" s="81"/>
      <c r="U16" s="81"/>
      <c r="V16" s="81"/>
      <c r="W16" s="81"/>
      <c r="X16" s="81"/>
      <c r="Y16" s="81"/>
      <c r="Z16" s="56"/>
      <c r="AA16" s="56"/>
      <c r="AB16" s="56"/>
      <c r="AC16" s="56"/>
      <c r="AD16" s="56"/>
      <c r="AE16" s="56"/>
      <c r="AF16" s="56"/>
    </row>
    <row r="17" spans="1:32" ht="8.25" customHeight="1" x14ac:dyDescent="0.3">
      <c r="A17" s="208"/>
      <c r="B17" s="81"/>
      <c r="C17" s="81"/>
      <c r="D17" s="81"/>
      <c r="E17" s="81"/>
      <c r="F17" s="81"/>
      <c r="G17" s="81"/>
      <c r="H17" s="81"/>
      <c r="I17" s="81"/>
      <c r="J17" s="81"/>
      <c r="K17" s="81"/>
      <c r="L17" s="81"/>
      <c r="M17" s="81"/>
      <c r="N17" s="81"/>
      <c r="O17" s="81"/>
      <c r="P17" s="81"/>
      <c r="Q17" s="81"/>
      <c r="R17" s="81"/>
      <c r="S17" s="81"/>
      <c r="T17" s="81"/>
      <c r="U17" s="81"/>
      <c r="V17" s="81"/>
      <c r="W17" s="81"/>
      <c r="X17" s="81"/>
      <c r="Y17" s="81"/>
      <c r="Z17" s="56"/>
      <c r="AA17" s="56"/>
      <c r="AB17" s="56"/>
      <c r="AC17" s="56"/>
      <c r="AD17" s="56"/>
      <c r="AE17" s="56"/>
      <c r="AF17" s="56"/>
    </row>
    <row r="18" spans="1:32" ht="15.75" customHeight="1" x14ac:dyDescent="0.3">
      <c r="A18" s="208"/>
      <c r="B18" s="81"/>
      <c r="C18" s="81"/>
      <c r="D18" s="81"/>
      <c r="E18" s="81"/>
      <c r="F18" s="81"/>
      <c r="G18" s="81"/>
      <c r="H18" s="81"/>
      <c r="I18" s="81"/>
      <c r="J18" s="81"/>
      <c r="K18" s="81"/>
      <c r="L18" s="81"/>
      <c r="M18" s="81"/>
      <c r="N18" s="81"/>
      <c r="O18" s="81"/>
      <c r="P18" s="81"/>
      <c r="Q18" s="81"/>
      <c r="R18" s="81"/>
      <c r="S18" s="81"/>
      <c r="T18" s="81"/>
      <c r="U18" s="81"/>
      <c r="V18" s="81"/>
      <c r="W18" s="81"/>
      <c r="X18" s="81"/>
      <c r="Y18" s="81"/>
      <c r="Z18" s="56"/>
      <c r="AA18" s="56"/>
      <c r="AB18" s="56"/>
      <c r="AC18" s="56"/>
      <c r="AD18" s="56"/>
      <c r="AE18" s="56"/>
      <c r="AF18" s="56"/>
    </row>
    <row r="19" spans="1:32" ht="26.25" customHeight="1" x14ac:dyDescent="0.3">
      <c r="A19" s="208"/>
      <c r="B19" s="297" t="s">
        <v>7</v>
      </c>
      <c r="C19" s="297"/>
      <c r="D19" s="297"/>
      <c r="E19" s="297"/>
      <c r="F19" s="297"/>
      <c r="G19" s="297"/>
      <c r="H19" s="297"/>
      <c r="I19" s="297"/>
      <c r="J19" s="297"/>
      <c r="K19" s="297"/>
      <c r="L19" s="297"/>
      <c r="M19" s="297"/>
      <c r="N19" s="297"/>
      <c r="O19" s="297"/>
      <c r="P19" s="81"/>
      <c r="Q19" s="81"/>
      <c r="R19" s="81"/>
      <c r="S19" s="81"/>
      <c r="T19" s="81"/>
      <c r="U19" s="81"/>
      <c r="V19" s="81"/>
      <c r="W19" s="81"/>
      <c r="X19" s="81"/>
      <c r="Y19" s="81"/>
      <c r="Z19" s="56"/>
      <c r="AA19" s="56"/>
      <c r="AB19" s="56"/>
      <c r="AC19" s="56"/>
      <c r="AD19" s="56"/>
      <c r="AE19" s="56"/>
      <c r="AF19" s="56"/>
    </row>
    <row r="20" spans="1:32" ht="16.5" customHeight="1" x14ac:dyDescent="0.3">
      <c r="A20" s="208"/>
      <c r="B20" s="162"/>
      <c r="C20" s="162"/>
      <c r="D20" s="162"/>
      <c r="E20" s="162"/>
      <c r="F20" s="162"/>
      <c r="G20" s="162"/>
      <c r="H20" s="162"/>
      <c r="I20" s="162"/>
      <c r="J20" s="162"/>
      <c r="K20" s="162"/>
      <c r="L20" s="162"/>
      <c r="M20" s="162"/>
      <c r="N20" s="162"/>
      <c r="O20" s="162"/>
      <c r="P20" s="81"/>
      <c r="Q20" s="81"/>
      <c r="R20" s="81"/>
      <c r="S20" s="81"/>
      <c r="T20" s="81"/>
      <c r="U20" s="81"/>
      <c r="V20" s="81"/>
      <c r="W20" s="81"/>
      <c r="X20" s="81"/>
      <c r="Y20" s="81"/>
      <c r="Z20" s="56"/>
      <c r="AA20" s="56"/>
      <c r="AB20" s="56"/>
      <c r="AC20" s="56"/>
      <c r="AD20" s="56"/>
      <c r="AE20" s="56"/>
      <c r="AF20" s="56"/>
    </row>
    <row r="21" spans="1:32" ht="38.25" customHeight="1" x14ac:dyDescent="0.3">
      <c r="A21" s="208"/>
      <c r="B21" s="62"/>
      <c r="C21" s="62"/>
      <c r="D21" s="62"/>
      <c r="E21" s="295" t="s">
        <v>8</v>
      </c>
      <c r="F21" s="295"/>
      <c r="G21" s="295"/>
      <c r="H21" s="295"/>
      <c r="I21" s="295"/>
      <c r="J21" s="295"/>
      <c r="K21" s="295"/>
      <c r="L21" s="295"/>
      <c r="M21" s="295"/>
      <c r="N21" s="295"/>
      <c r="O21" s="295"/>
      <c r="P21" s="295"/>
      <c r="Q21" s="295"/>
      <c r="R21" s="81"/>
      <c r="S21" s="81"/>
      <c r="T21" s="81"/>
      <c r="U21" s="81"/>
      <c r="V21" s="81"/>
      <c r="W21" s="81"/>
      <c r="X21" s="81"/>
      <c r="Y21" s="81"/>
      <c r="Z21" s="56"/>
      <c r="AA21" s="56"/>
      <c r="AB21" s="56"/>
      <c r="AC21" s="56"/>
      <c r="AD21" s="56"/>
      <c r="AE21" s="56"/>
      <c r="AF21" s="56"/>
    </row>
    <row r="22" spans="1:32" s="63" customFormat="1" ht="15" x14ac:dyDescent="0.3">
      <c r="A22" s="209"/>
      <c r="B22" s="297"/>
      <c r="C22" s="297"/>
      <c r="D22" s="297"/>
      <c r="E22" s="297"/>
      <c r="F22" s="297"/>
      <c r="G22" s="297"/>
      <c r="H22" s="297"/>
      <c r="I22" s="297"/>
      <c r="J22" s="297"/>
      <c r="K22" s="297"/>
      <c r="L22" s="297"/>
      <c r="M22" s="297"/>
      <c r="N22" s="81"/>
      <c r="O22" s="81"/>
      <c r="P22" s="81"/>
      <c r="Q22" s="81"/>
      <c r="R22" s="81"/>
      <c r="S22" s="81"/>
      <c r="T22" s="81"/>
      <c r="U22" s="81"/>
      <c r="V22" s="81"/>
      <c r="W22" s="81"/>
      <c r="X22" s="81"/>
      <c r="Y22" s="81"/>
      <c r="Z22" s="209"/>
      <c r="AA22" s="210"/>
      <c r="AB22" s="210"/>
      <c r="AC22" s="210"/>
      <c r="AD22" s="210"/>
      <c r="AE22" s="210"/>
      <c r="AF22" s="210"/>
    </row>
    <row r="23" spans="1:32" ht="38.25" customHeight="1" x14ac:dyDescent="0.3">
      <c r="A23" s="208"/>
      <c r="B23" s="64"/>
      <c r="C23" s="64"/>
      <c r="D23" s="64"/>
      <c r="E23" s="296" t="s">
        <v>9</v>
      </c>
      <c r="F23" s="296"/>
      <c r="G23" s="296"/>
      <c r="H23" s="296"/>
      <c r="I23" s="296"/>
      <c r="J23" s="296"/>
      <c r="K23" s="296"/>
      <c r="L23" s="296"/>
      <c r="M23" s="296"/>
      <c r="N23" s="296"/>
      <c r="O23" s="296"/>
      <c r="P23" s="296"/>
      <c r="Q23" s="296"/>
      <c r="R23" s="81"/>
      <c r="S23" s="81"/>
      <c r="T23" s="81"/>
      <c r="U23" s="81"/>
      <c r="V23" s="81"/>
      <c r="W23" s="81"/>
      <c r="X23" s="81"/>
      <c r="Y23" s="81"/>
      <c r="Z23" s="208"/>
      <c r="AA23" s="207"/>
      <c r="AB23" s="207"/>
      <c r="AC23" s="207"/>
      <c r="AD23" s="207"/>
      <c r="AE23" s="207"/>
      <c r="AF23" s="207"/>
    </row>
    <row r="24" spans="1:32" ht="38.25" customHeight="1" x14ac:dyDescent="0.3">
      <c r="A24" s="208"/>
      <c r="B24" s="81"/>
      <c r="C24" s="81"/>
      <c r="D24" s="81"/>
      <c r="E24" s="81"/>
      <c r="F24" s="81"/>
      <c r="G24" s="81"/>
      <c r="H24" s="81"/>
      <c r="I24" s="81"/>
      <c r="J24" s="81"/>
      <c r="K24" s="81"/>
      <c r="L24" s="81"/>
      <c r="M24" s="81"/>
      <c r="N24" s="81"/>
      <c r="O24" s="81"/>
      <c r="P24" s="81"/>
      <c r="Q24" s="81"/>
      <c r="R24" s="81"/>
      <c r="S24" s="81"/>
      <c r="T24" s="81"/>
      <c r="U24" s="81"/>
      <c r="V24" s="81"/>
      <c r="W24" s="81"/>
      <c r="X24" s="81"/>
      <c r="Y24" s="81"/>
      <c r="Z24" s="208"/>
      <c r="AA24" s="207"/>
      <c r="AB24" s="207"/>
      <c r="AC24" s="207"/>
      <c r="AD24" s="207"/>
      <c r="AE24" s="207"/>
      <c r="AF24" s="207"/>
    </row>
    <row r="25" spans="1:32" ht="7.5" customHeight="1" x14ac:dyDescent="0.3">
      <c r="A25" s="208"/>
      <c r="B25" s="81"/>
      <c r="C25" s="81"/>
      <c r="D25" s="81"/>
      <c r="E25" s="81"/>
      <c r="F25" s="81"/>
      <c r="G25" s="81"/>
      <c r="H25" s="81"/>
      <c r="I25" s="81"/>
      <c r="J25" s="81"/>
      <c r="K25" s="81"/>
      <c r="L25" s="81"/>
      <c r="M25" s="81"/>
      <c r="N25" s="81"/>
      <c r="O25" s="81"/>
      <c r="P25" s="81"/>
      <c r="Q25" s="81"/>
      <c r="R25" s="81"/>
      <c r="S25" s="81"/>
      <c r="T25" s="81"/>
      <c r="U25" s="81"/>
      <c r="V25" s="81"/>
      <c r="W25" s="81"/>
      <c r="X25" s="81"/>
      <c r="Y25" s="81"/>
      <c r="Z25" s="208"/>
      <c r="AA25" s="207"/>
      <c r="AB25" s="207"/>
      <c r="AC25" s="207"/>
      <c r="AD25" s="207"/>
      <c r="AE25" s="207"/>
      <c r="AF25" s="207"/>
    </row>
    <row r="26" spans="1:32" ht="28.5" customHeight="1" x14ac:dyDescent="0.3">
      <c r="A26" s="208"/>
      <c r="B26" s="81"/>
      <c r="C26" s="81"/>
      <c r="D26" s="81"/>
      <c r="E26" s="81"/>
      <c r="F26" s="81"/>
      <c r="G26" s="81"/>
      <c r="H26" s="81"/>
      <c r="I26" s="81"/>
      <c r="J26" s="81"/>
      <c r="K26" s="81"/>
      <c r="L26" s="81"/>
      <c r="M26" s="81"/>
      <c r="N26" s="81"/>
      <c r="O26" s="81"/>
      <c r="P26" s="81"/>
      <c r="Q26" s="81"/>
      <c r="R26" s="81"/>
      <c r="S26" s="81"/>
      <c r="T26" s="81"/>
      <c r="U26" s="81"/>
      <c r="V26" s="81"/>
      <c r="W26" s="81"/>
      <c r="X26" s="81"/>
      <c r="Y26" s="81"/>
      <c r="Z26" s="208"/>
      <c r="AA26" s="207"/>
      <c r="AB26" s="207"/>
      <c r="AC26" s="207"/>
      <c r="AD26" s="207"/>
      <c r="AE26" s="207"/>
      <c r="AF26" s="207"/>
    </row>
    <row r="27" spans="1:32" ht="7.5" customHeight="1" x14ac:dyDescent="0.3">
      <c r="A27" s="208"/>
      <c r="B27" s="81"/>
      <c r="C27" s="81"/>
      <c r="D27" s="81"/>
      <c r="E27" s="81"/>
      <c r="F27" s="81"/>
      <c r="G27" s="81"/>
      <c r="H27" s="81"/>
      <c r="I27" s="81"/>
      <c r="J27" s="81"/>
      <c r="K27" s="81"/>
      <c r="L27" s="81"/>
      <c r="M27" s="81"/>
      <c r="N27" s="81"/>
      <c r="O27" s="81"/>
      <c r="P27" s="81"/>
      <c r="Q27" s="81"/>
      <c r="R27" s="81"/>
      <c r="S27" s="81"/>
      <c r="T27" s="81"/>
      <c r="U27" s="81"/>
      <c r="V27" s="81"/>
      <c r="W27" s="81"/>
      <c r="X27" s="81"/>
      <c r="Y27" s="81"/>
      <c r="Z27" s="208"/>
      <c r="AA27" s="207"/>
      <c r="AB27" s="207"/>
      <c r="AC27" s="207"/>
      <c r="AD27" s="207"/>
      <c r="AE27" s="207"/>
      <c r="AF27" s="207"/>
    </row>
    <row r="28" spans="1:32" ht="14.25" customHeight="1" x14ac:dyDescent="0.3">
      <c r="A28" s="208"/>
      <c r="B28" s="81"/>
      <c r="C28" s="81"/>
      <c r="D28" s="81"/>
      <c r="E28" s="81"/>
      <c r="F28" s="81"/>
      <c r="G28" s="81"/>
      <c r="H28" s="81"/>
      <c r="I28" s="81"/>
      <c r="J28" s="81"/>
      <c r="K28" s="81"/>
      <c r="L28" s="81"/>
      <c r="M28" s="81"/>
      <c r="N28" s="81"/>
      <c r="O28" s="81"/>
      <c r="P28" s="81"/>
      <c r="Q28" s="81"/>
      <c r="R28" s="81"/>
      <c r="S28" s="81"/>
      <c r="T28" s="81"/>
      <c r="U28" s="81"/>
      <c r="V28" s="81"/>
      <c r="W28" s="81"/>
      <c r="X28" s="81"/>
      <c r="Y28" s="81"/>
      <c r="Z28" s="208"/>
      <c r="AA28" s="207"/>
      <c r="AB28" s="207"/>
      <c r="AC28" s="207"/>
      <c r="AD28" s="207"/>
      <c r="AE28" s="207"/>
      <c r="AF28" s="207"/>
    </row>
    <row r="29" spans="1:32" ht="14.25" customHeight="1" x14ac:dyDescent="0.3">
      <c r="A29" s="208"/>
      <c r="B29" s="81"/>
      <c r="C29" s="81"/>
      <c r="D29" s="81"/>
      <c r="E29" s="81"/>
      <c r="F29" s="81"/>
      <c r="G29" s="81"/>
      <c r="H29" s="81"/>
      <c r="I29" s="81"/>
      <c r="J29" s="81"/>
      <c r="K29" s="81"/>
      <c r="L29" s="81"/>
      <c r="M29" s="81"/>
      <c r="N29" s="81"/>
      <c r="O29" s="81"/>
      <c r="P29" s="81"/>
      <c r="Q29" s="81"/>
      <c r="R29" s="81"/>
      <c r="S29" s="81"/>
      <c r="T29" s="81"/>
      <c r="U29" s="81"/>
      <c r="V29" s="81"/>
      <c r="W29" s="81"/>
      <c r="X29" s="81"/>
      <c r="Y29" s="81"/>
      <c r="Z29" s="208"/>
      <c r="AA29" s="207"/>
      <c r="AB29" s="207"/>
      <c r="AC29" s="207"/>
      <c r="AD29" s="207"/>
      <c r="AE29" s="207"/>
      <c r="AF29" s="207"/>
    </row>
    <row r="30" spans="1:32" ht="17.25" customHeight="1" x14ac:dyDescent="0.3">
      <c r="A30" s="208"/>
      <c r="B30" s="81"/>
      <c r="C30" s="81"/>
      <c r="D30" s="81"/>
      <c r="E30" s="81"/>
      <c r="F30" s="81"/>
      <c r="G30" s="81"/>
      <c r="H30" s="81"/>
      <c r="I30" s="81"/>
      <c r="J30" s="81"/>
      <c r="K30" s="81"/>
      <c r="L30" s="81"/>
      <c r="M30" s="81"/>
      <c r="N30" s="81"/>
      <c r="O30" s="81"/>
      <c r="P30" s="81"/>
      <c r="Q30" s="81"/>
      <c r="R30" s="81"/>
      <c r="S30" s="81"/>
      <c r="T30" s="81"/>
      <c r="U30" s="81"/>
      <c r="V30" s="81"/>
      <c r="W30" s="81"/>
      <c r="X30" s="81"/>
      <c r="Y30" s="81"/>
      <c r="Z30" s="208"/>
      <c r="AA30" s="207"/>
      <c r="AB30" s="207"/>
      <c r="AC30" s="207"/>
      <c r="AD30" s="207"/>
      <c r="AE30" s="207"/>
      <c r="AF30" s="207"/>
    </row>
    <row r="31" spans="1:32" ht="7.5" customHeight="1" x14ac:dyDescent="0.3">
      <c r="A31" s="208"/>
      <c r="B31" s="81"/>
      <c r="C31" s="81"/>
      <c r="D31" s="81"/>
      <c r="E31" s="81"/>
      <c r="F31" s="81"/>
      <c r="G31" s="81"/>
      <c r="H31" s="81"/>
      <c r="I31" s="81"/>
      <c r="J31" s="81"/>
      <c r="K31" s="81"/>
      <c r="L31" s="81"/>
      <c r="M31" s="81"/>
      <c r="N31" s="81"/>
      <c r="O31" s="81"/>
      <c r="P31" s="81"/>
      <c r="Q31" s="81"/>
      <c r="R31" s="81"/>
      <c r="S31" s="81"/>
      <c r="T31" s="81"/>
      <c r="U31" s="81"/>
      <c r="V31" s="81"/>
      <c r="W31" s="81"/>
      <c r="X31" s="81"/>
      <c r="Y31" s="81"/>
      <c r="Z31" s="208"/>
      <c r="AA31" s="207"/>
      <c r="AB31" s="207"/>
      <c r="AC31" s="207"/>
      <c r="AD31" s="207"/>
      <c r="AE31" s="207"/>
      <c r="AF31" s="207"/>
    </row>
    <row r="32" spans="1:32" ht="27" customHeight="1" x14ac:dyDescent="0.3">
      <c r="A32" s="208"/>
      <c r="B32" s="81"/>
      <c r="C32" s="81"/>
      <c r="D32" s="81"/>
      <c r="E32" s="81"/>
      <c r="F32" s="81"/>
      <c r="G32" s="81"/>
      <c r="H32" s="81"/>
      <c r="I32" s="81"/>
      <c r="J32" s="81"/>
      <c r="K32" s="81"/>
      <c r="L32" s="81"/>
      <c r="M32" s="81"/>
      <c r="N32" s="81"/>
      <c r="O32" s="81"/>
      <c r="P32" s="81"/>
      <c r="Q32" s="81"/>
      <c r="R32" s="81"/>
      <c r="S32" s="81"/>
      <c r="T32" s="81"/>
      <c r="U32" s="81"/>
      <c r="V32" s="81"/>
      <c r="W32" s="81"/>
      <c r="X32" s="81"/>
      <c r="Y32" s="81"/>
      <c r="Z32" s="208"/>
      <c r="AA32" s="207"/>
      <c r="AB32" s="207"/>
      <c r="AC32" s="207"/>
      <c r="AD32" s="207"/>
      <c r="AE32" s="207"/>
      <c r="AF32" s="207"/>
    </row>
    <row r="33" spans="1:27" ht="7.5" customHeight="1" x14ac:dyDescent="0.3">
      <c r="A33" s="208"/>
      <c r="B33" s="81"/>
      <c r="C33" s="81"/>
      <c r="D33" s="81"/>
      <c r="E33" s="81"/>
      <c r="F33" s="81"/>
      <c r="G33" s="81"/>
      <c r="H33" s="81"/>
      <c r="I33" s="81"/>
      <c r="J33" s="81"/>
      <c r="K33" s="81"/>
      <c r="L33" s="81"/>
      <c r="M33" s="81"/>
      <c r="N33" s="81"/>
      <c r="O33" s="81"/>
      <c r="P33" s="81"/>
      <c r="Q33" s="81"/>
      <c r="R33" s="81"/>
      <c r="S33" s="81"/>
      <c r="T33" s="81"/>
      <c r="U33" s="81"/>
      <c r="V33" s="81"/>
      <c r="W33" s="81"/>
      <c r="X33" s="81"/>
      <c r="Y33" s="81"/>
      <c r="Z33" s="208"/>
      <c r="AA33" s="207"/>
    </row>
    <row r="34" spans="1:27" s="65" customFormat="1" ht="15" customHeight="1" x14ac:dyDescent="0.3">
      <c r="A34" s="211"/>
      <c r="B34" s="81"/>
      <c r="C34" s="81"/>
      <c r="D34" s="81"/>
      <c r="E34" s="81"/>
      <c r="F34" s="81"/>
      <c r="G34" s="81"/>
      <c r="H34" s="81"/>
      <c r="I34" s="81"/>
      <c r="J34" s="81"/>
      <c r="K34" s="81"/>
      <c r="L34" s="81"/>
      <c r="M34" s="81"/>
      <c r="N34" s="81"/>
      <c r="O34" s="81"/>
      <c r="P34" s="81"/>
      <c r="Q34" s="81"/>
      <c r="R34" s="81"/>
      <c r="S34" s="81"/>
      <c r="T34" s="81"/>
      <c r="U34" s="81"/>
      <c r="V34" s="81"/>
      <c r="W34" s="81"/>
      <c r="X34" s="81"/>
      <c r="Y34" s="81"/>
      <c r="Z34" s="211"/>
      <c r="AA34" s="207"/>
    </row>
    <row r="35" spans="1:27" s="65" customFormat="1" ht="15.75" customHeight="1" x14ac:dyDescent="0.3">
      <c r="A35" s="211"/>
      <c r="B35" s="58">
        <v>1</v>
      </c>
      <c r="C35" s="59" t="s">
        <v>10</v>
      </c>
      <c r="D35" s="81"/>
      <c r="E35" s="81"/>
      <c r="F35" s="81"/>
      <c r="G35" s="81"/>
      <c r="H35" s="81"/>
      <c r="I35" s="81"/>
      <c r="J35" s="81"/>
      <c r="K35" s="81"/>
      <c r="L35" s="81"/>
      <c r="M35" s="81"/>
      <c r="N35" s="81"/>
      <c r="O35" s="81"/>
      <c r="P35" s="81"/>
      <c r="Q35" s="81"/>
      <c r="R35" s="81"/>
      <c r="S35" s="81"/>
      <c r="T35" s="81"/>
      <c r="U35" s="81"/>
      <c r="V35" s="81"/>
      <c r="W35" s="81"/>
      <c r="X35" s="81"/>
      <c r="Y35" s="81"/>
      <c r="Z35" s="211"/>
      <c r="AA35" s="207"/>
    </row>
    <row r="36" spans="1:27" ht="13.5" customHeight="1" x14ac:dyDescent="0.3">
      <c r="A36" s="208"/>
      <c r="B36" s="58">
        <v>2</v>
      </c>
      <c r="C36" s="59" t="s">
        <v>11</v>
      </c>
      <c r="D36" s="81"/>
      <c r="E36" s="81"/>
      <c r="F36" s="81"/>
      <c r="G36" s="81"/>
      <c r="H36" s="81"/>
      <c r="I36" s="81"/>
      <c r="J36" s="81"/>
      <c r="K36" s="81"/>
      <c r="L36" s="81"/>
      <c r="M36" s="81"/>
      <c r="N36" s="81"/>
      <c r="O36" s="81"/>
      <c r="P36" s="81"/>
      <c r="Q36" s="81"/>
      <c r="R36" s="81"/>
      <c r="S36" s="81"/>
      <c r="T36" s="81"/>
      <c r="U36" s="81"/>
      <c r="V36" s="81"/>
      <c r="W36" s="81"/>
      <c r="X36" s="81"/>
      <c r="Y36" s="81"/>
      <c r="Z36" s="208"/>
      <c r="AA36" s="207"/>
    </row>
    <row r="37" spans="1:27" ht="14.4" x14ac:dyDescent="0.3">
      <c r="A37" s="208"/>
      <c r="B37" s="81"/>
      <c r="C37" s="81"/>
      <c r="D37" s="81"/>
      <c r="E37" s="81"/>
      <c r="F37" s="81"/>
      <c r="G37" s="81"/>
      <c r="H37" s="81"/>
      <c r="I37" s="81"/>
      <c r="J37" s="81"/>
      <c r="K37" s="81"/>
      <c r="L37" s="81"/>
      <c r="M37" s="81"/>
      <c r="N37" s="81"/>
      <c r="O37" s="81"/>
      <c r="P37" s="81"/>
      <c r="Q37" s="81"/>
      <c r="R37" s="81"/>
      <c r="S37" s="81"/>
      <c r="T37" s="81"/>
      <c r="U37" s="81"/>
      <c r="V37" s="81"/>
      <c r="W37" s="81"/>
      <c r="X37" s="81"/>
      <c r="Y37" s="81"/>
      <c r="Z37" s="208"/>
      <c r="AA37" s="207"/>
    </row>
    <row r="38" spans="1:27" ht="14.25" customHeight="1" x14ac:dyDescent="0.3">
      <c r="A38" s="208"/>
      <c r="B38" s="51"/>
      <c r="C38" s="9"/>
      <c r="D38" s="81"/>
      <c r="E38" s="9"/>
      <c r="F38" s="9"/>
      <c r="G38" s="9"/>
      <c r="H38" s="9"/>
      <c r="I38" s="9"/>
      <c r="J38" s="9"/>
      <c r="K38" s="9"/>
      <c r="L38" s="9"/>
      <c r="M38" s="9"/>
      <c r="N38" s="9"/>
      <c r="O38" s="9"/>
      <c r="P38" s="9"/>
      <c r="Q38" s="9"/>
      <c r="R38" s="9"/>
      <c r="S38" s="9"/>
      <c r="T38" s="9"/>
      <c r="U38" s="9"/>
      <c r="V38" s="9"/>
      <c r="W38" s="9"/>
      <c r="X38" s="9"/>
      <c r="Y38" s="9"/>
      <c r="Z38" s="208"/>
      <c r="AA38" s="207"/>
    </row>
    <row r="39" spans="1:27" ht="14.4" x14ac:dyDescent="0.3">
      <c r="A39" s="207"/>
      <c r="B39" s="207"/>
      <c r="C39" s="207"/>
      <c r="D39" s="207"/>
      <c r="E39" s="207"/>
      <c r="F39" s="207"/>
      <c r="G39" s="207"/>
      <c r="H39" s="207"/>
      <c r="I39"/>
      <c r="J39" s="207"/>
      <c r="K39" s="207"/>
      <c r="L39" s="207"/>
      <c r="M39" s="207"/>
      <c r="N39" s="207"/>
      <c r="O39" s="207"/>
      <c r="P39" s="207"/>
      <c r="Q39" s="207"/>
      <c r="R39" s="207"/>
      <c r="S39" s="207"/>
      <c r="T39" s="207"/>
      <c r="U39" s="207"/>
      <c r="V39" s="207"/>
      <c r="W39" s="207"/>
      <c r="X39" s="207"/>
      <c r="Y39" s="207"/>
      <c r="Z39" s="207"/>
      <c r="AA39" s="207"/>
    </row>
    <row r="40" spans="1:27" ht="14.4" x14ac:dyDescent="0.3">
      <c r="A40" s="207"/>
      <c r="B40" s="207"/>
      <c r="C40" s="207"/>
      <c r="D40" s="207"/>
      <c r="E40" s="207"/>
      <c r="F40" s="207"/>
      <c r="G40" s="207"/>
      <c r="H40" s="207"/>
      <c r="I40"/>
      <c r="J40" s="207"/>
      <c r="K40" s="207"/>
      <c r="L40" s="207"/>
      <c r="M40" s="207"/>
      <c r="N40" s="207"/>
      <c r="O40" s="207"/>
      <c r="P40" s="207"/>
      <c r="Q40" s="207"/>
      <c r="R40" s="207"/>
      <c r="S40" s="207"/>
      <c r="T40" s="207"/>
      <c r="U40" s="207"/>
      <c r="V40" s="207"/>
      <c r="W40" s="207"/>
      <c r="X40" s="207"/>
      <c r="Y40" s="207"/>
      <c r="Z40" s="207"/>
      <c r="AA40" s="207"/>
    </row>
    <row r="41" spans="1:27" ht="14.4" x14ac:dyDescent="0.3">
      <c r="A41" s="207"/>
      <c r="B41" s="207"/>
      <c r="C41" s="207"/>
      <c r="D41" s="207"/>
      <c r="E41" s="207"/>
      <c r="F41" s="207"/>
      <c r="G41" s="207"/>
      <c r="H41" s="207"/>
      <c r="I41"/>
      <c r="J41" s="207"/>
      <c r="K41" s="124"/>
      <c r="L41" s="207"/>
      <c r="M41" s="207"/>
      <c r="N41" s="207"/>
      <c r="O41" s="207"/>
      <c r="P41" s="207"/>
      <c r="Q41" s="207"/>
      <c r="R41" s="207"/>
      <c r="S41" s="207"/>
      <c r="T41" s="207"/>
      <c r="U41" s="207"/>
      <c r="V41" s="207"/>
      <c r="W41" s="207"/>
      <c r="X41" s="207"/>
      <c r="Y41" s="207"/>
      <c r="Z41" s="207"/>
      <c r="AA41" s="207"/>
    </row>
    <row r="42" spans="1:27" ht="14.4" x14ac:dyDescent="0.3">
      <c r="A42" s="207"/>
      <c r="B42" s="207"/>
      <c r="C42" s="207"/>
      <c r="D42" s="207"/>
      <c r="E42" s="207"/>
      <c r="F42" s="207"/>
      <c r="G42" s="207"/>
      <c r="H42" s="207"/>
      <c r="I42"/>
      <c r="J42" s="207"/>
      <c r="K42" s="124"/>
      <c r="L42" s="207"/>
      <c r="M42" s="207"/>
      <c r="N42" s="207"/>
      <c r="O42" s="207"/>
      <c r="P42" s="207"/>
      <c r="Q42" s="207"/>
      <c r="R42" s="207"/>
      <c r="S42" s="207"/>
      <c r="T42" s="207"/>
      <c r="U42" s="207"/>
      <c r="V42" s="207"/>
      <c r="W42" s="207"/>
      <c r="X42" s="207"/>
      <c r="Y42" s="207"/>
      <c r="Z42" s="207"/>
      <c r="AA42" s="207"/>
    </row>
    <row r="72" spans="15:15" ht="14.4" x14ac:dyDescent="0.3">
      <c r="O72"/>
    </row>
    <row r="73" spans="15:15" ht="14.4" x14ac:dyDescent="0.3">
      <c r="O73"/>
    </row>
    <row r="74" spans="15:15" ht="14.4" x14ac:dyDescent="0.3">
      <c r="O74"/>
    </row>
    <row r="75" spans="15:15" ht="14.4" x14ac:dyDescent="0.3">
      <c r="O75"/>
    </row>
    <row r="76" spans="15:15" ht="14.4" x14ac:dyDescent="0.3">
      <c r="O76"/>
    </row>
    <row r="77" spans="15:15" ht="14.4" x14ac:dyDescent="0.3">
      <c r="O77"/>
    </row>
    <row r="78" spans="15:15" ht="14.4" x14ac:dyDescent="0.3">
      <c r="O78"/>
    </row>
    <row r="79" spans="15:15" ht="14.4" x14ac:dyDescent="0.3">
      <c r="O79"/>
    </row>
    <row r="80" spans="15:15" ht="14.4" x14ac:dyDescent="0.3">
      <c r="O80"/>
    </row>
    <row r="81" spans="15:15" ht="14.4" x14ac:dyDescent="0.3">
      <c r="O81"/>
    </row>
    <row r="82" spans="15:15" ht="14.4" x14ac:dyDescent="0.3">
      <c r="O82"/>
    </row>
    <row r="83" spans="15:15" ht="14.4" x14ac:dyDescent="0.3">
      <c r="O83"/>
    </row>
    <row r="84" spans="15:15" ht="14.4" x14ac:dyDescent="0.3">
      <c r="O84"/>
    </row>
    <row r="85" spans="15:15" ht="14.4" x14ac:dyDescent="0.3">
      <c r="O85"/>
    </row>
    <row r="86" spans="15:15" ht="14.4" x14ac:dyDescent="0.3">
      <c r="O86"/>
    </row>
    <row r="87" spans="15:15" ht="14.4" x14ac:dyDescent="0.3">
      <c r="O87"/>
    </row>
    <row r="88" spans="15:15" ht="14.4" x14ac:dyDescent="0.3">
      <c r="O88"/>
    </row>
    <row r="89" spans="15:15" ht="14.4" x14ac:dyDescent="0.3">
      <c r="O89"/>
    </row>
    <row r="90" spans="15:15" ht="14.4" x14ac:dyDescent="0.3">
      <c r="O90"/>
    </row>
    <row r="91" spans="15:15" ht="14.4" x14ac:dyDescent="0.3">
      <c r="O91"/>
    </row>
    <row r="92" spans="15:15" ht="14.4" x14ac:dyDescent="0.3">
      <c r="O92"/>
    </row>
    <row r="93" spans="15:15" ht="14.4" x14ac:dyDescent="0.3">
      <c r="O93"/>
    </row>
    <row r="94" spans="15:15" ht="14.4" x14ac:dyDescent="0.3">
      <c r="O94"/>
    </row>
    <row r="95" spans="15:15" ht="14.4" x14ac:dyDescent="0.3">
      <c r="O95"/>
    </row>
    <row r="96" spans="15:15" ht="14.4" x14ac:dyDescent="0.3">
      <c r="O96"/>
    </row>
    <row r="97" spans="15:15" ht="14.4" x14ac:dyDescent="0.3">
      <c r="O97"/>
    </row>
    <row r="98" spans="15:15" ht="14.4" x14ac:dyDescent="0.3">
      <c r="O98"/>
    </row>
    <row r="99" spans="15:15" ht="14.4" x14ac:dyDescent="0.3">
      <c r="O99"/>
    </row>
    <row r="100" spans="15:15" ht="14.4" x14ac:dyDescent="0.3">
      <c r="O100"/>
    </row>
    <row r="101" spans="15:15" ht="14.4" x14ac:dyDescent="0.3">
      <c r="O101"/>
    </row>
    <row r="102" spans="15:15" ht="14.4" x14ac:dyDescent="0.3">
      <c r="O102"/>
    </row>
    <row r="103" spans="15:15" ht="14.4" x14ac:dyDescent="0.3">
      <c r="O103"/>
    </row>
    <row r="104" spans="15:15" ht="14.4" x14ac:dyDescent="0.3">
      <c r="O104"/>
    </row>
    <row r="105" spans="15:15" ht="14.4" x14ac:dyDescent="0.3">
      <c r="O105"/>
    </row>
    <row r="106" spans="15:15" ht="14.4" x14ac:dyDescent="0.3">
      <c r="O106"/>
    </row>
    <row r="107" spans="15:15" ht="14.4" x14ac:dyDescent="0.3">
      <c r="O107"/>
    </row>
    <row r="108" spans="15:15" ht="14.4" x14ac:dyDescent="0.3">
      <c r="O108"/>
    </row>
    <row r="109" spans="15:15" ht="14.4" x14ac:dyDescent="0.3">
      <c r="O109"/>
    </row>
    <row r="110" spans="15:15" ht="14.4" x14ac:dyDescent="0.3">
      <c r="O110"/>
    </row>
    <row r="111" spans="15:15" ht="14.4" x14ac:dyDescent="0.3">
      <c r="O111"/>
    </row>
    <row r="112" spans="15:15" ht="14.4" x14ac:dyDescent="0.3">
      <c r="O112"/>
    </row>
    <row r="113" spans="15:15" ht="14.4" x14ac:dyDescent="0.3">
      <c r="O113"/>
    </row>
    <row r="114" spans="15:15" ht="14.4" x14ac:dyDescent="0.3">
      <c r="O114"/>
    </row>
    <row r="115" spans="15:15" ht="14.4" x14ac:dyDescent="0.3">
      <c r="O115"/>
    </row>
    <row r="116" spans="15:15" ht="14.4" x14ac:dyDescent="0.3">
      <c r="O116"/>
    </row>
    <row r="117" spans="15:15" ht="14.4" x14ac:dyDescent="0.3">
      <c r="O117"/>
    </row>
    <row r="118" spans="15:15" ht="14.4" x14ac:dyDescent="0.3">
      <c r="O118"/>
    </row>
    <row r="119" spans="15:15" ht="14.4" x14ac:dyDescent="0.3">
      <c r="O119"/>
    </row>
    <row r="120" spans="15:15" ht="14.4" x14ac:dyDescent="0.3">
      <c r="O120"/>
    </row>
    <row r="121" spans="15:15" ht="14.4" x14ac:dyDescent="0.3">
      <c r="O121"/>
    </row>
    <row r="122" spans="15:15" ht="14.4" x14ac:dyDescent="0.3">
      <c r="O122"/>
    </row>
    <row r="123" spans="15:15" ht="14.4" x14ac:dyDescent="0.3">
      <c r="O123"/>
    </row>
    <row r="124" spans="15:15" ht="14.4" x14ac:dyDescent="0.3">
      <c r="O124"/>
    </row>
    <row r="125" spans="15:15" ht="14.4" x14ac:dyDescent="0.3">
      <c r="O125"/>
    </row>
    <row r="126" spans="15:15" ht="14.4" x14ac:dyDescent="0.3">
      <c r="O126"/>
    </row>
    <row r="127" spans="15:15" ht="14.4" x14ac:dyDescent="0.3">
      <c r="O127"/>
    </row>
    <row r="128" spans="15:15" ht="14.4" x14ac:dyDescent="0.3">
      <c r="O128"/>
    </row>
    <row r="129" spans="15:15" ht="14.4" x14ac:dyDescent="0.3">
      <c r="O129"/>
    </row>
    <row r="130" spans="15:15" ht="14.4" x14ac:dyDescent="0.3">
      <c r="O130"/>
    </row>
    <row r="131" spans="15:15" ht="14.4" x14ac:dyDescent="0.3">
      <c r="O131"/>
    </row>
    <row r="132" spans="15:15" ht="14.4" x14ac:dyDescent="0.3">
      <c r="O132"/>
    </row>
    <row r="133" spans="15:15" ht="14.4" x14ac:dyDescent="0.3">
      <c r="O133"/>
    </row>
    <row r="134" spans="15:15" ht="14.4" x14ac:dyDescent="0.3">
      <c r="O134"/>
    </row>
    <row r="135" spans="15:15" ht="14.4" x14ac:dyDescent="0.3">
      <c r="O135"/>
    </row>
    <row r="136" spans="15:15" ht="14.4" x14ac:dyDescent="0.3">
      <c r="O136"/>
    </row>
    <row r="137" spans="15:15" ht="14.4" x14ac:dyDescent="0.3">
      <c r="O137"/>
    </row>
    <row r="138" spans="15:15" ht="14.4" x14ac:dyDescent="0.3">
      <c r="O138"/>
    </row>
    <row r="139" spans="15:15" ht="14.4" x14ac:dyDescent="0.3">
      <c r="O139"/>
    </row>
    <row r="140" spans="15:15" ht="14.4" x14ac:dyDescent="0.3">
      <c r="O140"/>
    </row>
    <row r="141" spans="15:15" ht="14.4" x14ac:dyDescent="0.3">
      <c r="O141"/>
    </row>
    <row r="142" spans="15:15" ht="14.4" x14ac:dyDescent="0.3">
      <c r="O142"/>
    </row>
    <row r="143" spans="15:15" ht="14.4" x14ac:dyDescent="0.3">
      <c r="O143"/>
    </row>
    <row r="144" spans="15:15" ht="14.4" x14ac:dyDescent="0.3">
      <c r="O144"/>
    </row>
    <row r="145" spans="15:15" ht="14.4" x14ac:dyDescent="0.3">
      <c r="O145"/>
    </row>
    <row r="146" spans="15:15" ht="14.4" x14ac:dyDescent="0.3">
      <c r="O146"/>
    </row>
    <row r="147" spans="15:15" ht="14.4" x14ac:dyDescent="0.3">
      <c r="O147"/>
    </row>
    <row r="148" spans="15:15" ht="14.4" x14ac:dyDescent="0.3">
      <c r="O148"/>
    </row>
    <row r="149" spans="15:15" ht="14.4" x14ac:dyDescent="0.3">
      <c r="O149"/>
    </row>
    <row r="150" spans="15:15" ht="14.4" x14ac:dyDescent="0.3">
      <c r="O150"/>
    </row>
    <row r="151" spans="15:15" ht="14.4" x14ac:dyDescent="0.3">
      <c r="O151"/>
    </row>
    <row r="152" spans="15:15" ht="14.4" x14ac:dyDescent="0.3">
      <c r="O152"/>
    </row>
    <row r="153" spans="15:15" ht="14.4" x14ac:dyDescent="0.3">
      <c r="O153"/>
    </row>
    <row r="154" spans="15:15" ht="14.4" x14ac:dyDescent="0.3">
      <c r="O154"/>
    </row>
    <row r="155" spans="15:15" ht="14.4" x14ac:dyDescent="0.3">
      <c r="O155"/>
    </row>
    <row r="156" spans="15:15" ht="14.4" x14ac:dyDescent="0.3">
      <c r="O156"/>
    </row>
    <row r="157" spans="15:15" ht="14.4" x14ac:dyDescent="0.3">
      <c r="O157"/>
    </row>
  </sheetData>
  <sheetProtection algorithmName="SHA-512" hashValue="HhiPmB7TxOojVQNATMY8Y6SbUhl9GumGAowxmr2jzRSvgeOaG5/9wEkkecUT/V1FSp/3qgO6LSItDELiQqBUIw==" saltValue="BWvdZz6ntYRkpE3B26sQkg==" spinCount="100000" sheet="1" objects="1" scenarios="1"/>
  <mergeCells count="9">
    <mergeCell ref="B7:Y7"/>
    <mergeCell ref="E21:Q21"/>
    <mergeCell ref="E23:Q23"/>
    <mergeCell ref="B19:O19"/>
    <mergeCell ref="B10:Y10"/>
    <mergeCell ref="C13:X13"/>
    <mergeCell ref="C14:X14"/>
    <mergeCell ref="C15:X15"/>
    <mergeCell ref="B22:M22"/>
  </mergeCells>
  <hyperlinks>
    <hyperlink ref="E23" r:id="rId1" xr:uid="{546755EE-752A-4B89-9FA1-483C5A0A5105}"/>
    <hyperlink ref="E21:M21" r:id="rId2" display="Frequently Asked Questions: EU Low Carbon Benchmark Regulation" xr:uid="{D468456A-EFF0-4A71-93B5-E93EC42D907C}"/>
    <hyperlink ref="E23:M23" r:id="rId3" display="Frequently Asked Questions S&amp;P DJI’s Approach to the EU Low Carbon Benchmark Regulation Disclosure Requirements" xr:uid="{64CE4840-8863-4756-A3D0-26A3F3474591}"/>
    <hyperlink ref="C35" r:id="rId4" xr:uid="{5E0394AE-3939-4F15-97BF-A6683D7E39D1}"/>
    <hyperlink ref="C36" r:id="rId5" xr:uid="{689942F3-4104-410A-8272-5BA2384736E8}"/>
  </hyperlinks>
  <printOptions gridLines="1"/>
  <pageMargins left="0" right="0" top="0" bottom="0" header="0.3" footer="0.3"/>
  <pageSetup scale="44" fitToHeight="0" orientation="landscape" r:id="rId6"/>
  <drawing r:id="rId7"/>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E041DD-61F6-4149-A3EB-123B9B6AB3C9}">
  <sheetPr codeName="Sheet2">
    <tabColor theme="1"/>
    <pageSetUpPr fitToPage="1"/>
  </sheetPr>
  <dimension ref="A1:AF203"/>
  <sheetViews>
    <sheetView showGridLines="0" zoomScaleNormal="100" workbookViewId="0">
      <selection activeCell="I10" sqref="I10:O10"/>
    </sheetView>
  </sheetViews>
  <sheetFormatPr defaultColWidth="9.33203125" defaultRowHeight="13.8" x14ac:dyDescent="0.25"/>
  <cols>
    <col min="1" max="1" width="5.6640625" style="61" customWidth="1"/>
    <col min="2" max="4" width="5.44140625" style="61" customWidth="1"/>
    <col min="5" max="5" width="8.5546875" style="61" customWidth="1"/>
    <col min="6" max="6" width="15.6640625" style="61" customWidth="1"/>
    <col min="7" max="7" width="13.33203125" style="61" customWidth="1"/>
    <col min="8" max="8" width="1.5546875" style="61" customWidth="1"/>
    <col min="9" max="9" width="22.6640625" style="61" customWidth="1"/>
    <col min="10" max="10" width="2.33203125" style="61" customWidth="1"/>
    <col min="11" max="11" width="22.6640625" style="61" customWidth="1"/>
    <col min="12" max="12" width="1.44140625" style="61" customWidth="1"/>
    <col min="13" max="13" width="20.6640625" style="61" customWidth="1"/>
    <col min="14" max="14" width="5.6640625" style="61" customWidth="1"/>
    <col min="15" max="15" width="40.6640625" style="61" customWidth="1"/>
    <col min="16" max="16" width="2.6640625" style="61" customWidth="1"/>
    <col min="17" max="17" width="35.5546875" style="61" customWidth="1"/>
    <col min="18" max="18" width="2.6640625" style="61" customWidth="1"/>
    <col min="19" max="19" width="14.33203125" style="61" customWidth="1"/>
    <col min="20" max="20" width="2.6640625" style="61" customWidth="1"/>
    <col min="21" max="21" width="11.44140625" style="61" customWidth="1"/>
    <col min="22" max="22" width="2.6640625" style="61" customWidth="1"/>
    <col min="23" max="24" width="16.33203125" style="61" customWidth="1"/>
    <col min="25" max="25" width="27.5546875" style="61" customWidth="1"/>
    <col min="26" max="26" width="5.6640625" style="61" customWidth="1"/>
    <col min="27" max="27" width="9.33203125" style="61"/>
    <col min="28" max="28" width="14" style="61" customWidth="1"/>
    <col min="29" max="29" width="22.6640625" style="61" customWidth="1"/>
    <col min="30" max="30" width="16.44140625" style="61" customWidth="1"/>
    <col min="31" max="31" width="9.33203125" style="61"/>
    <col min="32" max="32" width="13" style="61" customWidth="1"/>
    <col min="33" max="33" width="9.33203125" style="61"/>
    <col min="34" max="34" width="11" style="61" customWidth="1"/>
    <col min="35" max="16384" width="9.33203125" style="61"/>
  </cols>
  <sheetData>
    <row r="1" spans="1:32" ht="75" customHeight="1" x14ac:dyDescent="0.25">
      <c r="A1" s="60"/>
      <c r="B1" s="60"/>
      <c r="C1" s="60"/>
      <c r="D1" s="60"/>
      <c r="E1" s="60"/>
      <c r="F1" s="60"/>
      <c r="G1" s="60"/>
      <c r="H1" s="60"/>
      <c r="I1" s="60"/>
      <c r="J1" s="60"/>
      <c r="K1" s="60"/>
      <c r="L1" s="60"/>
      <c r="M1" s="60"/>
      <c r="N1" s="60"/>
      <c r="O1" s="60"/>
      <c r="P1" s="60"/>
      <c r="Q1" s="60"/>
      <c r="R1" s="60"/>
      <c r="S1" s="60"/>
      <c r="T1" s="60"/>
      <c r="U1" s="60"/>
      <c r="V1" s="60"/>
      <c r="W1" s="60"/>
      <c r="X1" s="60"/>
      <c r="Y1" s="60"/>
      <c r="Z1" s="60"/>
      <c r="AA1" s="207"/>
      <c r="AB1" s="207"/>
      <c r="AC1" s="207"/>
      <c r="AD1" s="207"/>
      <c r="AE1" s="207"/>
      <c r="AF1" s="207"/>
    </row>
    <row r="2" spans="1:32" ht="15" customHeight="1" x14ac:dyDescent="0.25">
      <c r="A2" s="208"/>
      <c r="B2" s="208"/>
      <c r="C2" s="208"/>
      <c r="D2" s="208"/>
      <c r="E2" s="208"/>
      <c r="F2" s="208"/>
      <c r="G2" s="208"/>
      <c r="H2" s="208"/>
      <c r="I2" s="208"/>
      <c r="J2" s="208"/>
      <c r="K2" s="208"/>
      <c r="L2" s="208"/>
      <c r="M2" s="208"/>
      <c r="N2" s="208"/>
      <c r="O2" s="208"/>
      <c r="P2" s="208"/>
      <c r="Q2" s="208"/>
      <c r="R2" s="208"/>
      <c r="S2" s="208"/>
      <c r="T2" s="208"/>
      <c r="U2" s="208"/>
      <c r="V2" s="208"/>
      <c r="W2" s="208"/>
      <c r="X2" s="208"/>
      <c r="Y2" s="208"/>
      <c r="Z2" s="208"/>
      <c r="AA2" s="207"/>
      <c r="AB2" s="207"/>
      <c r="AC2" s="207"/>
      <c r="AD2" s="207"/>
      <c r="AE2" s="207"/>
      <c r="AF2" s="207"/>
    </row>
    <row r="3" spans="1:32" ht="30.75" customHeight="1" x14ac:dyDescent="0.25">
      <c r="A3" s="208"/>
      <c r="B3" s="84" t="s">
        <v>0</v>
      </c>
      <c r="C3" s="32"/>
      <c r="D3" s="32"/>
      <c r="E3" s="208"/>
      <c r="F3" s="208"/>
      <c r="G3" s="208"/>
      <c r="H3" s="208"/>
      <c r="I3" s="208"/>
      <c r="J3" s="208"/>
      <c r="K3" s="208"/>
      <c r="L3" s="208"/>
      <c r="M3" s="208"/>
      <c r="N3" s="208"/>
      <c r="O3" s="208"/>
      <c r="P3" s="208"/>
      <c r="Q3" s="208"/>
      <c r="R3" s="208"/>
      <c r="S3" s="208"/>
      <c r="T3" s="208"/>
      <c r="U3" s="208"/>
      <c r="V3" s="208"/>
      <c r="W3" s="208"/>
      <c r="X3" s="208"/>
      <c r="Y3" s="263">
        <v>45778</v>
      </c>
      <c r="Z3" s="208"/>
      <c r="AA3" s="207"/>
      <c r="AB3" s="207"/>
      <c r="AC3" s="207"/>
      <c r="AD3" s="207"/>
      <c r="AE3" s="207"/>
      <c r="AF3" s="207"/>
    </row>
    <row r="4" spans="1:32" ht="15" customHeight="1" x14ac:dyDescent="0.25">
      <c r="A4" s="208"/>
      <c r="B4" s="32"/>
      <c r="C4" s="32"/>
      <c r="D4" s="32"/>
      <c r="E4" s="208"/>
      <c r="F4" s="208"/>
      <c r="G4" s="208"/>
      <c r="H4" s="208"/>
      <c r="I4" s="208"/>
      <c r="J4" s="208"/>
      <c r="K4" s="208"/>
      <c r="L4" s="208"/>
      <c r="M4" s="208"/>
      <c r="N4" s="208"/>
      <c r="O4" s="208"/>
      <c r="P4" s="208"/>
      <c r="Q4" s="208"/>
      <c r="R4" s="208"/>
      <c r="S4" s="208"/>
      <c r="T4" s="208"/>
      <c r="U4" s="208"/>
      <c r="V4" s="208"/>
      <c r="W4" s="208"/>
      <c r="X4" s="208"/>
      <c r="Y4" s="208"/>
      <c r="Z4" s="208"/>
      <c r="AA4" s="207"/>
      <c r="AB4" s="207"/>
      <c r="AC4" s="207"/>
      <c r="AD4" s="207"/>
      <c r="AE4" s="207"/>
      <c r="AF4" s="207"/>
    </row>
    <row r="5" spans="1:32" ht="21" customHeight="1" x14ac:dyDescent="0.4">
      <c r="A5" s="208"/>
      <c r="B5" s="14" t="s">
        <v>12</v>
      </c>
      <c r="C5" s="14"/>
      <c r="D5" s="14"/>
      <c r="E5" s="208"/>
      <c r="F5" s="208"/>
      <c r="G5" s="208"/>
      <c r="H5" s="208"/>
      <c r="I5" s="208"/>
      <c r="J5" s="208"/>
      <c r="K5" s="208"/>
      <c r="L5" s="208"/>
      <c r="M5" s="208"/>
      <c r="N5" s="208"/>
      <c r="O5" s="208"/>
      <c r="P5" s="208"/>
      <c r="Q5" s="208"/>
      <c r="R5" s="208"/>
      <c r="S5" s="208"/>
      <c r="T5" s="208"/>
      <c r="U5" s="208"/>
      <c r="V5" s="208"/>
      <c r="W5" s="208"/>
      <c r="X5" s="208"/>
      <c r="Y5" s="208"/>
      <c r="Z5" s="208"/>
      <c r="AA5" s="207"/>
      <c r="AB5" s="207"/>
      <c r="AC5" s="207"/>
      <c r="AD5" s="207"/>
      <c r="AE5" s="207"/>
      <c r="AF5" s="207"/>
    </row>
    <row r="6" spans="1:32" ht="15" customHeight="1" x14ac:dyDescent="0.4">
      <c r="A6" s="208"/>
      <c r="B6" s="14"/>
      <c r="C6" s="14"/>
      <c r="D6" s="14"/>
      <c r="E6" s="208"/>
      <c r="F6" s="208"/>
      <c r="G6" s="208"/>
      <c r="H6" s="208"/>
      <c r="I6" s="208"/>
      <c r="J6" s="208"/>
      <c r="K6" s="208"/>
      <c r="L6" s="208"/>
      <c r="M6" s="208"/>
      <c r="N6" s="208"/>
      <c r="O6" s="208"/>
      <c r="P6" s="208"/>
      <c r="Q6" s="208"/>
      <c r="R6" s="208"/>
      <c r="S6" s="208"/>
      <c r="T6" s="208"/>
      <c r="U6" s="208"/>
      <c r="V6" s="208"/>
      <c r="W6" s="208"/>
      <c r="X6" s="208"/>
      <c r="Y6" s="208"/>
      <c r="Z6" s="208"/>
      <c r="AA6" s="207"/>
      <c r="AB6" s="207"/>
      <c r="AC6" s="207"/>
      <c r="AD6" s="207"/>
      <c r="AE6" s="207"/>
      <c r="AF6" s="207"/>
    </row>
    <row r="7" spans="1:32" ht="48.75" customHeight="1" x14ac:dyDescent="0.25">
      <c r="A7" s="208"/>
      <c r="B7" s="333" t="s">
        <v>13</v>
      </c>
      <c r="C7" s="333"/>
      <c r="D7" s="333"/>
      <c r="E7" s="333"/>
      <c r="F7" s="333"/>
      <c r="G7" s="333"/>
      <c r="H7" s="333"/>
      <c r="I7" s="333"/>
      <c r="J7" s="333"/>
      <c r="K7" s="333"/>
      <c r="L7" s="333"/>
      <c r="M7" s="333"/>
      <c r="N7" s="333"/>
      <c r="O7" s="333"/>
      <c r="P7" s="333"/>
      <c r="Q7" s="333"/>
      <c r="R7" s="333"/>
      <c r="S7" s="333"/>
      <c r="T7" s="333"/>
      <c r="U7" s="333"/>
      <c r="V7" s="333"/>
      <c r="W7" s="333"/>
      <c r="X7" s="333"/>
      <c r="Y7" s="333"/>
      <c r="Z7" s="208"/>
      <c r="AA7" s="207"/>
      <c r="AB7" s="207"/>
      <c r="AC7" s="207"/>
      <c r="AD7" s="207"/>
      <c r="AE7" s="207"/>
      <c r="AF7" s="207"/>
    </row>
    <row r="8" spans="1:32" ht="15" customHeight="1" x14ac:dyDescent="0.25">
      <c r="A8" s="208"/>
      <c r="B8" s="340" t="s">
        <v>14</v>
      </c>
      <c r="C8" s="341"/>
      <c r="D8" s="341"/>
      <c r="E8" s="341"/>
      <c r="F8" s="341"/>
      <c r="G8" s="342"/>
      <c r="H8" s="66"/>
      <c r="I8" s="344" t="str">
        <f>IF($I$10=" &lt;&lt;&lt; Select Index &gt;&gt;&gt;","",IF(ISERROR(VLOOKUP($I$10&amp;$I$12,'Database - FI'!$B:$DF,109,FALSE))=TRUE,"†",IF(ISBLANK((VLOOKUP($I$10&amp;$I$12,'Database - FI'!$B:$DF,109,FALSE))),"",VLOOKUP($I$10&amp;$I$12,'Database - FI'!$B:$DF,109,FALSE))))</f>
        <v>iBoxx USD Asia-Pacific exGreater China Non-Sovereigns Investment Grade Climate Transition Index Methodology</v>
      </c>
      <c r="J8" s="345"/>
      <c r="K8" s="345"/>
      <c r="L8" s="345"/>
      <c r="M8" s="345"/>
      <c r="N8" s="345"/>
      <c r="O8" s="346"/>
      <c r="P8" s="208"/>
      <c r="Q8" s="47"/>
      <c r="R8" s="54"/>
      <c r="S8" s="208"/>
      <c r="T8" s="208"/>
      <c r="U8" s="208"/>
      <c r="V8" s="208"/>
      <c r="W8" s="208"/>
      <c r="X8" s="208"/>
      <c r="Y8" s="208"/>
      <c r="Z8" s="208"/>
      <c r="AA8" s="207"/>
      <c r="AB8" s="207"/>
      <c r="AC8" s="207"/>
      <c r="AD8" s="207"/>
      <c r="AE8" s="207"/>
      <c r="AF8" s="207"/>
    </row>
    <row r="9" spans="1:32" ht="4.5" customHeight="1" thickBot="1" x14ac:dyDescent="0.3">
      <c r="A9" s="208"/>
      <c r="B9" s="16"/>
      <c r="C9" s="16"/>
      <c r="D9" s="16"/>
      <c r="E9" s="17"/>
      <c r="F9" s="16"/>
      <c r="G9" s="16"/>
      <c r="H9" s="68"/>
      <c r="I9" s="68"/>
      <c r="J9" s="68"/>
      <c r="K9" s="68"/>
      <c r="L9" s="68"/>
      <c r="M9" s="68"/>
      <c r="N9" s="68"/>
      <c r="O9" s="68"/>
      <c r="P9" s="208"/>
      <c r="Q9" s="69"/>
      <c r="R9" s="208"/>
      <c r="S9" s="208"/>
      <c r="T9" s="208"/>
      <c r="U9" s="208"/>
      <c r="V9" s="208"/>
      <c r="W9" s="208"/>
      <c r="X9" s="208"/>
      <c r="Y9" s="208"/>
      <c r="Z9" s="208"/>
      <c r="AA9" s="207"/>
      <c r="AB9" s="207"/>
      <c r="AC9" s="207"/>
      <c r="AD9" s="207"/>
      <c r="AE9" s="207"/>
      <c r="AF9" s="207"/>
    </row>
    <row r="10" spans="1:32" ht="15" customHeight="1" thickBot="1" x14ac:dyDescent="0.3">
      <c r="A10" s="208"/>
      <c r="B10" s="319" t="s">
        <v>15</v>
      </c>
      <c r="C10" s="343"/>
      <c r="D10" s="343"/>
      <c r="E10" s="343"/>
      <c r="F10" s="343"/>
      <c r="G10" s="320"/>
      <c r="H10" s="70"/>
      <c r="I10" s="316" t="s">
        <v>560</v>
      </c>
      <c r="J10" s="317"/>
      <c r="K10" s="317"/>
      <c r="L10" s="317"/>
      <c r="M10" s="317"/>
      <c r="N10" s="317"/>
      <c r="O10" s="318"/>
      <c r="P10" s="208"/>
      <c r="Q10" s="201" t="s">
        <v>17</v>
      </c>
      <c r="R10" s="208"/>
      <c r="S10" s="137"/>
      <c r="T10" s="138"/>
      <c r="U10" s="138"/>
      <c r="V10" s="138"/>
      <c r="W10" s="138"/>
      <c r="X10" s="138"/>
      <c r="Y10" s="138"/>
      <c r="Z10" s="208"/>
      <c r="AA10" s="207"/>
      <c r="AB10" s="207"/>
      <c r="AC10" s="207"/>
      <c r="AD10" s="207"/>
      <c r="AE10" s="207"/>
      <c r="AF10" s="207"/>
    </row>
    <row r="11" spans="1:32" ht="7.5" customHeight="1" thickBot="1" x14ac:dyDescent="0.3">
      <c r="A11" s="208"/>
      <c r="B11" s="11"/>
      <c r="C11" s="11"/>
      <c r="D11" s="11"/>
      <c r="E11" s="12"/>
      <c r="F11" s="13"/>
      <c r="G11" s="11"/>
      <c r="H11" s="71"/>
      <c r="I11" s="69"/>
      <c r="J11" s="69"/>
      <c r="K11" s="69"/>
      <c r="L11" s="69"/>
      <c r="M11" s="71"/>
      <c r="N11" s="69"/>
      <c r="O11" s="71"/>
      <c r="P11" s="69"/>
      <c r="Q11" s="69"/>
      <c r="R11" s="213"/>
      <c r="S11" s="136"/>
      <c r="T11" s="120"/>
      <c r="U11" s="120"/>
      <c r="V11" s="120"/>
      <c r="W11" s="120"/>
      <c r="X11" s="120"/>
      <c r="Y11" s="120"/>
      <c r="Z11" s="208"/>
      <c r="AA11" s="207"/>
      <c r="AB11" s="207"/>
      <c r="AC11" s="207"/>
      <c r="AD11" s="207"/>
      <c r="AE11" s="207"/>
      <c r="AF11" s="207"/>
    </row>
    <row r="12" spans="1:32" ht="15" customHeight="1" thickBot="1" x14ac:dyDescent="0.3">
      <c r="A12" s="208"/>
      <c r="B12" s="11"/>
      <c r="C12" s="11"/>
      <c r="D12" s="11"/>
      <c r="E12" s="12"/>
      <c r="F12" s="319" t="s">
        <v>18</v>
      </c>
      <c r="G12" s="320"/>
      <c r="H12" s="70"/>
      <c r="I12" s="292">
        <f>REF!AL9</f>
        <v>45747</v>
      </c>
      <c r="J12" s="118"/>
      <c r="K12" s="201"/>
      <c r="L12" s="49"/>
      <c r="M12" s="208"/>
      <c r="N12" s="69"/>
      <c r="O12" s="71"/>
      <c r="P12" s="69"/>
      <c r="Q12" s="69"/>
      <c r="R12" s="56"/>
      <c r="S12" s="82" t="s">
        <v>19</v>
      </c>
      <c r="T12" s="214"/>
      <c r="U12" s="215" t="s">
        <v>20</v>
      </c>
      <c r="V12" s="216"/>
      <c r="W12" s="216"/>
      <c r="X12" s="216"/>
      <c r="Y12" s="217" t="s">
        <v>21</v>
      </c>
      <c r="Z12" s="208"/>
      <c r="AA12" s="207"/>
      <c r="AB12" s="207"/>
      <c r="AC12" s="207"/>
      <c r="AD12" s="207"/>
      <c r="AE12" s="207"/>
      <c r="AF12" s="207"/>
    </row>
    <row r="13" spans="1:32" ht="8.25" customHeight="1" x14ac:dyDescent="0.25">
      <c r="A13" s="208"/>
      <c r="B13" s="11"/>
      <c r="C13" s="11"/>
      <c r="D13" s="11"/>
      <c r="E13" s="12"/>
      <c r="F13" s="13"/>
      <c r="G13" s="11"/>
      <c r="H13" s="71"/>
      <c r="I13" s="69"/>
      <c r="J13" s="69"/>
      <c r="K13" s="69"/>
      <c r="L13" s="69"/>
      <c r="M13" s="71"/>
      <c r="N13" s="69"/>
      <c r="O13" s="71"/>
      <c r="P13" s="69"/>
      <c r="Q13" s="69"/>
      <c r="R13" s="69"/>
      <c r="S13" s="218"/>
      <c r="T13" s="119"/>
      <c r="U13" s="120"/>
      <c r="V13" s="216"/>
      <c r="W13" s="216"/>
      <c r="X13" s="216"/>
      <c r="Y13" s="181"/>
      <c r="Z13" s="56"/>
      <c r="AA13" s="56"/>
      <c r="AB13" s="56"/>
      <c r="AC13" s="56"/>
      <c r="AD13" s="56"/>
      <c r="AE13" s="56"/>
      <c r="AF13" s="56"/>
    </row>
    <row r="14" spans="1:32" ht="15" customHeight="1" x14ac:dyDescent="0.25">
      <c r="A14" s="208"/>
      <c r="B14" s="11"/>
      <c r="C14" s="11"/>
      <c r="D14" s="11"/>
      <c r="E14" s="187"/>
      <c r="F14" s="337" t="s">
        <v>22</v>
      </c>
      <c r="G14" s="338"/>
      <c r="H14" s="188"/>
      <c r="I14" s="323" t="str">
        <f>IF($I$10=" &lt;&lt;&lt; Select Index &gt;&gt;&gt;","",IF(ISERROR(VLOOKUP($I$10&amp;$I$12,'Database - FI'!$B:$L,11,FALSE))=TRUE,"†",IF(ISBLANK((VLOOKUP($I$10&amp;$I$12,'Database - FI'!$B:$L,11,FALSE))),"",VLOOKUP($I$10&amp;$I$12,'Database - FI'!$B:$L,11,FALSE))))</f>
        <v>Fixed Income</v>
      </c>
      <c r="J14" s="324"/>
      <c r="K14" s="325"/>
      <c r="L14" s="71"/>
      <c r="M14" s="71"/>
      <c r="N14" s="71"/>
      <c r="O14" s="71"/>
      <c r="P14" s="69"/>
      <c r="Q14" s="69"/>
      <c r="R14" s="189"/>
      <c r="S14" s="218"/>
      <c r="T14" s="214"/>
      <c r="U14" s="215" t="s">
        <v>23</v>
      </c>
      <c r="V14" s="216"/>
      <c r="W14" s="216"/>
      <c r="X14" s="216"/>
      <c r="Y14" s="219" t="s">
        <v>24</v>
      </c>
      <c r="Z14" s="56"/>
      <c r="AA14" s="56"/>
      <c r="AB14" s="56"/>
      <c r="AC14" s="56"/>
      <c r="AD14" s="56"/>
      <c r="AE14" s="56"/>
      <c r="AF14" s="56"/>
    </row>
    <row r="15" spans="1:32" ht="15" customHeight="1" x14ac:dyDescent="0.25">
      <c r="A15" s="208"/>
      <c r="B15" s="11"/>
      <c r="C15" s="11"/>
      <c r="D15" s="11"/>
      <c r="E15" s="12"/>
      <c r="F15" s="13"/>
      <c r="G15" s="11"/>
      <c r="H15" s="71"/>
      <c r="I15" s="69"/>
      <c r="J15" s="69"/>
      <c r="K15" s="69"/>
      <c r="L15" s="71"/>
      <c r="M15" s="71"/>
      <c r="N15" s="71"/>
      <c r="O15" s="71"/>
      <c r="P15" s="69"/>
      <c r="Q15" s="69"/>
      <c r="R15" s="53"/>
      <c r="S15" s="145"/>
      <c r="T15" s="135"/>
      <c r="U15" s="135"/>
      <c r="V15" s="135"/>
      <c r="W15" s="135"/>
      <c r="X15" s="135"/>
      <c r="Y15" s="135"/>
      <c r="Z15" s="56"/>
      <c r="AA15" s="56"/>
      <c r="AB15" s="56"/>
      <c r="AC15" s="56"/>
      <c r="AD15" s="56"/>
      <c r="AE15" s="56"/>
      <c r="AF15" s="56"/>
    </row>
    <row r="16" spans="1:32" ht="15" x14ac:dyDescent="0.25">
      <c r="A16" s="208"/>
      <c r="B16" s="11"/>
      <c r="C16" s="11"/>
      <c r="D16" s="11"/>
      <c r="E16" s="12"/>
      <c r="F16" s="319" t="s">
        <v>25</v>
      </c>
      <c r="G16" s="320"/>
      <c r="H16" s="71"/>
      <c r="I16" s="220">
        <f>IF($I$10=" &lt;&lt;&lt; Select Index &gt;&gt;&gt;","",IF(ISERROR(VLOOKUP($I$10&amp;$I$12,'Database - FI'!$B:$DC,6,FALSE))=TRUE,"†",IF(ISBLANK((VLOOKUP($I$10&amp;$I$12,'Database - FI'!$B:$DC,6,FALSE))),"",VLOOKUP($I$10&amp;$I$12,'Database - FI'!$B:$DC,6,FALSE))))</f>
        <v>810</v>
      </c>
      <c r="J16" s="69"/>
      <c r="K16" s="132" t="s">
        <v>26</v>
      </c>
      <c r="L16" s="71"/>
      <c r="M16" s="71"/>
      <c r="N16" s="69"/>
      <c r="O16" s="71"/>
      <c r="P16" s="69"/>
      <c r="Q16" s="69"/>
      <c r="R16" s="53"/>
      <c r="S16" s="213"/>
      <c r="T16" s="56"/>
      <c r="U16" s="56"/>
      <c r="V16" s="56"/>
      <c r="W16" s="56"/>
      <c r="X16" s="56"/>
      <c r="Y16" s="134"/>
      <c r="Z16" s="56"/>
      <c r="AA16" s="56"/>
      <c r="AB16" s="56"/>
      <c r="AC16" s="56"/>
      <c r="AD16" s="56"/>
      <c r="AE16" s="56"/>
      <c r="AF16" s="56"/>
    </row>
    <row r="17" spans="1:32" ht="8.25" customHeight="1" x14ac:dyDescent="0.3">
      <c r="A17" s="208"/>
      <c r="B17" s="81"/>
      <c r="C17" s="11"/>
      <c r="D17" s="11"/>
      <c r="E17" s="12"/>
      <c r="F17" s="69"/>
      <c r="G17" s="69"/>
      <c r="H17" s="71"/>
      <c r="I17" s="69"/>
      <c r="J17" s="69"/>
      <c r="K17" s="69"/>
      <c r="L17" s="69"/>
      <c r="M17" s="71"/>
      <c r="N17" s="69"/>
      <c r="O17" s="71"/>
      <c r="P17" s="69"/>
      <c r="Q17" s="69"/>
      <c r="R17" s="53"/>
      <c r="S17" s="208"/>
      <c r="T17" s="213"/>
      <c r="U17" s="213"/>
      <c r="V17" s="208"/>
      <c r="W17" s="208"/>
      <c r="X17" s="208"/>
      <c r="Y17" s="55"/>
      <c r="Z17" s="56"/>
      <c r="AA17" s="56"/>
      <c r="AB17" s="56"/>
      <c r="AC17" s="56"/>
      <c r="AD17" s="56"/>
      <c r="AE17" s="56"/>
      <c r="AF17" s="56"/>
    </row>
    <row r="18" spans="1:32" ht="15.75" customHeight="1" x14ac:dyDescent="0.3">
      <c r="A18" s="208"/>
      <c r="B18" s="81"/>
      <c r="C18" s="322" t="s">
        <v>27</v>
      </c>
      <c r="D18" s="322"/>
      <c r="E18" s="322"/>
      <c r="F18" s="322"/>
      <c r="G18" s="322"/>
      <c r="H18" s="71"/>
      <c r="I18" s="221">
        <f>IF($I$10=" &lt;&lt;&lt; Select Index &gt;&gt;&gt;","",IF(ISERROR(VLOOKUP($I$10&amp;$I$12,'Database - FI'!$B:$DC,8,FALSE))=TRUE,"†",IF(ISBLANK((VLOOKUP($I$10&amp;$I$12,'Database - FI'!$B:$DC,8,FALSE))),"",VLOOKUP($I$10&amp;$I$12,'Database - FI'!$B:$DC,8,FALSE))))</f>
        <v>810</v>
      </c>
      <c r="J18" s="128"/>
      <c r="K18" s="222">
        <f>IF($I$10=" &lt;&lt;&lt; Select Index &gt;&gt;&gt;","",IF(ISERROR(VLOOKUP($I$10&amp;$I$12,'Database - FI'!$B:$DC,10,FALSE))=TRUE,"†",IF(ISBLANK((VLOOKUP($I$10&amp;$I$12,'Database - FI'!$B:$DC,10,FALSE))),"",VLOOKUP($I$10&amp;$I$12,'Database - FI'!$B:$DC,10,FALSE))))</f>
        <v>1</v>
      </c>
      <c r="L18" s="69"/>
      <c r="M18" s="71"/>
      <c r="N18" s="69"/>
      <c r="O18" s="71"/>
      <c r="P18" s="69"/>
      <c r="Q18" s="69"/>
      <c r="R18" s="53"/>
      <c r="S18" s="208"/>
      <c r="T18" s="213"/>
      <c r="U18" s="213"/>
      <c r="V18" s="208"/>
      <c r="W18" s="208"/>
      <c r="X18" s="208"/>
      <c r="Y18" s="55"/>
      <c r="Z18" s="56"/>
      <c r="AA18" s="56"/>
      <c r="AB18" s="56"/>
      <c r="AC18" s="56"/>
      <c r="AD18" s="56"/>
      <c r="AE18" s="56"/>
      <c r="AF18" s="56"/>
    </row>
    <row r="19" spans="1:32" ht="15.75" customHeight="1" x14ac:dyDescent="0.3">
      <c r="A19" s="208"/>
      <c r="B19" s="81"/>
      <c r="C19" s="357" t="s">
        <v>28</v>
      </c>
      <c r="D19" s="357"/>
      <c r="E19" s="357"/>
      <c r="F19" s="357"/>
      <c r="G19" s="357"/>
      <c r="H19" s="71"/>
      <c r="I19" s="220">
        <f>IF($I$10=" &lt;&lt;&lt; Select Index &gt;&gt;&gt;","",IF(ISERROR(VLOOKUP($I$10&amp;$I$12,'Database - FI'!$B:$DC,7,FALSE))=TRUE,"†",IF(ISBLANK((VLOOKUP($I$10&amp;$I$12,'Database - FI'!$B:$DC,7,FALSE))),"",VLOOKUP($I$10&amp;$I$12,'Database - FI'!$B:$DC,7,FALSE))))</f>
        <v>0</v>
      </c>
      <c r="J19" s="69"/>
      <c r="K19" s="223">
        <f>IF($I$10=" &lt;&lt;&lt; Select Index &gt;&gt;&gt;","",IF(ISERROR(VLOOKUP($I$10&amp;$I$12,'Database - FI'!$B:$DC,9,FALSE))=TRUE,"†",IF(ISBLANK((VLOOKUP($I$10&amp;$I$12,'Database - FI'!$B:$DC,9,FALSE))),"",VLOOKUP($I$10&amp;$I$12,'Database - FI'!$B:$DC,9,FALSE))))</f>
        <v>0</v>
      </c>
      <c r="L19" s="69"/>
      <c r="M19" s="71"/>
      <c r="N19" s="69"/>
      <c r="O19" s="71"/>
      <c r="P19" s="69"/>
      <c r="Q19" s="69"/>
      <c r="R19" s="53"/>
      <c r="S19" s="358" t="s">
        <v>29</v>
      </c>
      <c r="T19" s="359"/>
      <c r="U19" s="360"/>
      <c r="V19" s="208"/>
      <c r="W19" s="348" t="str">
        <f>IF($I$10=" &lt;&lt;&lt; Select Index &gt;&gt;&gt;","",IF(ISERROR(VLOOKUP($I$10&amp;$I$12,'Database - FI'!$B:$DG,110,FALSE))=TRUE,"†",IF(ISBLANK((VLOOKUP($I$10&amp;$I$12,'Database - FI'!$B:$DG,110,FALSE))),"",VLOOKUP($I$10&amp;$I$12,'Database - FI'!$B:$DG,110,FALSE))))</f>
        <v>Sustainalytics</v>
      </c>
      <c r="X19" s="349"/>
      <c r="Y19" s="350"/>
      <c r="Z19" s="56"/>
      <c r="AA19" s="56"/>
      <c r="AB19" s="56"/>
      <c r="AC19" s="56"/>
      <c r="AD19" s="56"/>
      <c r="AE19" s="56"/>
      <c r="AF19" s="56"/>
    </row>
    <row r="20" spans="1:32" ht="18" customHeight="1" x14ac:dyDescent="0.3">
      <c r="A20" s="208"/>
      <c r="B20" s="81"/>
      <c r="C20" s="11"/>
      <c r="D20" s="11"/>
      <c r="E20" s="208"/>
      <c r="F20" s="208"/>
      <c r="G20" s="208"/>
      <c r="H20" s="208"/>
      <c r="I20" s="208"/>
      <c r="J20" s="69"/>
      <c r="K20" s="69"/>
      <c r="L20" s="69"/>
      <c r="M20" s="71"/>
      <c r="N20" s="69"/>
      <c r="O20" s="71"/>
      <c r="P20" s="69"/>
      <c r="Q20" s="69"/>
      <c r="R20" s="53"/>
      <c r="S20" s="208"/>
      <c r="T20" s="213"/>
      <c r="U20" s="213"/>
      <c r="V20" s="208"/>
      <c r="W20" s="208"/>
      <c r="X20" s="208"/>
      <c r="Y20" s="55"/>
      <c r="Z20" s="56"/>
      <c r="AA20" s="56"/>
      <c r="AB20" s="56"/>
      <c r="AC20" s="56"/>
      <c r="AD20" s="56"/>
      <c r="AE20" s="56"/>
      <c r="AF20" s="56"/>
    </row>
    <row r="21" spans="1:32" s="63" customFormat="1" ht="17.399999999999999" x14ac:dyDescent="0.3">
      <c r="A21" s="209"/>
      <c r="B21" s="139" t="s">
        <v>30</v>
      </c>
      <c r="C21" s="140"/>
      <c r="D21" s="140"/>
      <c r="E21" s="141"/>
      <c r="F21" s="141"/>
      <c r="G21" s="141"/>
      <c r="H21" s="141"/>
      <c r="I21" s="141"/>
      <c r="J21" s="141"/>
      <c r="K21" s="141"/>
      <c r="L21" s="141"/>
      <c r="M21" s="141"/>
      <c r="N21" s="141"/>
      <c r="O21" s="141"/>
      <c r="P21" s="141"/>
      <c r="Q21" s="140"/>
      <c r="R21" s="141"/>
      <c r="S21" s="141"/>
      <c r="T21" s="141"/>
      <c r="U21" s="141"/>
      <c r="V21" s="141"/>
      <c r="W21" s="141"/>
      <c r="X21" s="141"/>
      <c r="Y21" s="141"/>
      <c r="Z21" s="209"/>
      <c r="AA21" s="210"/>
      <c r="AB21" s="210"/>
      <c r="AC21" s="210"/>
      <c r="AD21" s="210"/>
      <c r="AE21" s="210"/>
      <c r="AF21" s="210"/>
    </row>
    <row r="22" spans="1:32" ht="7.5" customHeight="1" x14ac:dyDescent="0.25">
      <c r="A22" s="208"/>
      <c r="B22" s="208"/>
      <c r="C22" s="208"/>
      <c r="D22" s="208"/>
      <c r="E22" s="208"/>
      <c r="F22" s="208"/>
      <c r="G22" s="208"/>
      <c r="H22" s="208"/>
      <c r="I22" s="208"/>
      <c r="J22" s="208"/>
      <c r="K22" s="208"/>
      <c r="L22" s="208"/>
      <c r="M22" s="208"/>
      <c r="N22" s="208"/>
      <c r="O22" s="208"/>
      <c r="P22" s="208"/>
      <c r="Q22" s="208"/>
      <c r="R22" s="208"/>
      <c r="S22" s="208"/>
      <c r="T22" s="208"/>
      <c r="U22" s="208"/>
      <c r="V22" s="208"/>
      <c r="W22" s="208"/>
      <c r="X22" s="208"/>
      <c r="Y22" s="208"/>
      <c r="Z22" s="208"/>
      <c r="AA22" s="207"/>
      <c r="AB22" s="207"/>
      <c r="AC22" s="207"/>
      <c r="AD22" s="207"/>
      <c r="AE22" s="207"/>
      <c r="AF22" s="207"/>
    </row>
    <row r="23" spans="1:32" ht="38.25" customHeight="1" x14ac:dyDescent="0.25">
      <c r="A23" s="208"/>
      <c r="B23" s="321" t="s">
        <v>31</v>
      </c>
      <c r="C23" s="321"/>
      <c r="D23" s="321"/>
      <c r="E23" s="190"/>
      <c r="F23" s="347" t="s">
        <v>32</v>
      </c>
      <c r="G23" s="347"/>
      <c r="H23" s="347"/>
      <c r="I23" s="347"/>
      <c r="J23" s="347"/>
      <c r="K23" s="347"/>
      <c r="L23" s="208"/>
      <c r="M23" s="272" t="s">
        <v>33</v>
      </c>
      <c r="N23" s="208"/>
      <c r="O23" s="191" t="s">
        <v>34</v>
      </c>
      <c r="P23" s="208"/>
      <c r="Q23" s="339" t="s">
        <v>35</v>
      </c>
      <c r="R23" s="339"/>
      <c r="S23" s="339"/>
      <c r="T23" s="339"/>
      <c r="U23" s="339"/>
      <c r="V23" s="339"/>
      <c r="W23" s="339"/>
      <c r="X23" s="339"/>
      <c r="Y23" s="339"/>
      <c r="Z23" s="208"/>
      <c r="AA23" s="207"/>
      <c r="AB23" s="207"/>
      <c r="AC23" s="207"/>
      <c r="AD23" s="207"/>
      <c r="AE23" s="207"/>
      <c r="AF23" s="207"/>
    </row>
    <row r="24" spans="1:32" ht="7.5" customHeight="1" x14ac:dyDescent="0.3">
      <c r="A24" s="208"/>
      <c r="B24" s="208"/>
      <c r="C24" s="208"/>
      <c r="D24" s="208"/>
      <c r="E24" s="208"/>
      <c r="F24" s="208"/>
      <c r="G24" s="208"/>
      <c r="H24" s="208"/>
      <c r="I24" s="208"/>
      <c r="J24" s="208"/>
      <c r="K24" s="208"/>
      <c r="L24" s="208"/>
      <c r="M24" s="208"/>
      <c r="N24" s="208"/>
      <c r="O24" s="208"/>
      <c r="P24" s="208"/>
      <c r="Q24" s="208"/>
      <c r="R24" s="208"/>
      <c r="S24" s="81"/>
      <c r="T24" s="81"/>
      <c r="U24" s="81"/>
      <c r="V24" s="208"/>
      <c r="W24" s="208"/>
      <c r="X24" s="208"/>
      <c r="Y24" s="208"/>
      <c r="Z24" s="208"/>
      <c r="AA24" s="207"/>
      <c r="AB24" s="207"/>
      <c r="AC24" s="207"/>
      <c r="AD24" s="207"/>
      <c r="AE24" s="207"/>
      <c r="AF24" s="207"/>
    </row>
    <row r="25" spans="1:32" ht="28.5" customHeight="1" x14ac:dyDescent="0.25">
      <c r="A25" s="208"/>
      <c r="B25" s="308" t="s">
        <v>36</v>
      </c>
      <c r="C25" s="308"/>
      <c r="D25" s="308"/>
      <c r="E25" s="208"/>
      <c r="F25" s="334" t="s">
        <v>37</v>
      </c>
      <c r="G25" s="335"/>
      <c r="H25" s="335"/>
      <c r="I25" s="335"/>
      <c r="J25" s="335"/>
      <c r="K25" s="336"/>
      <c r="L25" s="72"/>
      <c r="M25" s="129">
        <f>IF($I$10=" &lt;&lt;&lt; Select Index &gt;&gt;&gt;","",IF(ISERROR(VLOOKUP($I$10&amp;$I$12,'Database - FI'!$B:$DC,12,FALSE))=TRUE,"†",IF(ISBLANK((VLOOKUP($I$10&amp;$I$12,'Database - FI'!$B:$DC,12,FALSE))),"",VLOOKUP($I$10&amp;$I$12,'Database - FI'!$B:$DC,12,FALSE))))</f>
        <v>21.2851630116681</v>
      </c>
      <c r="N25" s="73"/>
      <c r="O25" s="279" t="s">
        <v>38</v>
      </c>
      <c r="P25" s="208"/>
      <c r="Q25" s="313" t="str">
        <f>IF(W19="MSCI",REF!AR5,REF!AR4)</f>
        <v xml:space="preserve">The ‘Weighted-Average ESG Score’ is an index weighted average of the Sustainalytics corporate and sovereign ESG Risk Scores of index constituents. The lowest score possible (best) is 0. This metric is a consolidated score including any corporate and sovereign bonds. </v>
      </c>
      <c r="R25" s="314"/>
      <c r="S25" s="314"/>
      <c r="T25" s="314"/>
      <c r="U25" s="314"/>
      <c r="V25" s="314"/>
      <c r="W25" s="314"/>
      <c r="X25" s="314"/>
      <c r="Y25" s="315"/>
      <c r="Z25" s="208"/>
      <c r="AA25" s="207"/>
      <c r="AB25" s="207"/>
      <c r="AC25" s="207"/>
      <c r="AD25" s="207"/>
      <c r="AE25" s="207"/>
      <c r="AF25" s="207"/>
    </row>
    <row r="26" spans="1:32" ht="7.5" customHeight="1" x14ac:dyDescent="0.3">
      <c r="A26" s="208"/>
      <c r="B26" s="208"/>
      <c r="C26" s="208"/>
      <c r="D26" s="208"/>
      <c r="E26" s="208"/>
      <c r="F26" s="224"/>
      <c r="G26" s="224"/>
      <c r="H26" s="224"/>
      <c r="I26" s="224"/>
      <c r="J26" s="224"/>
      <c r="K26" s="224"/>
      <c r="L26" s="208"/>
      <c r="M26" s="208"/>
      <c r="N26" s="208"/>
      <c r="O26" s="280"/>
      <c r="P26" s="208"/>
      <c r="Q26" s="208"/>
      <c r="R26" s="208"/>
      <c r="S26" s="208"/>
      <c r="T26" s="208"/>
      <c r="U26" s="208"/>
      <c r="V26" s="208"/>
      <c r="W26" s="208"/>
      <c r="X26" s="208"/>
      <c r="Y26" s="208"/>
      <c r="Z26" s="208"/>
      <c r="AA26" s="207"/>
      <c r="AB26" s="207"/>
      <c r="AC26" s="207"/>
      <c r="AD26" s="207"/>
      <c r="AE26" s="207"/>
      <c r="AF26" s="207"/>
    </row>
    <row r="27" spans="1:32" ht="14.25" customHeight="1" x14ac:dyDescent="0.3">
      <c r="A27" s="208"/>
      <c r="B27" s="208"/>
      <c r="C27" s="208"/>
      <c r="D27" s="208"/>
      <c r="E27" s="208"/>
      <c r="F27" s="224"/>
      <c r="G27" s="224"/>
      <c r="H27" s="208"/>
      <c r="I27" s="312" t="s">
        <v>39</v>
      </c>
      <c r="J27" s="312"/>
      <c r="K27" s="312"/>
      <c r="L27" s="208"/>
      <c r="M27" s="225">
        <f>IF($I$10=" &lt;&lt;&lt; Select Index &gt;&gt;&gt;","",IF(ISERROR(VLOOKUP($I$10&amp;$I$12,'Database - FI'!$B:$DC,14,FALSE))=TRUE,"†",IF(ISBLANK((VLOOKUP($I$10&amp;$I$12,'Database - FI'!$B:$DC,14,FALSE))),"",VLOOKUP($I$10&amp;$I$12,'Database - FI'!$B:$DC,14,FALSE))))</f>
        <v>695</v>
      </c>
      <c r="N27" s="208"/>
      <c r="O27" s="280"/>
      <c r="P27" s="208"/>
      <c r="Q27" s="208"/>
      <c r="R27" s="208"/>
      <c r="S27" s="208"/>
      <c r="T27" s="208"/>
      <c r="U27" s="208"/>
      <c r="V27" s="208"/>
      <c r="W27" s="208"/>
      <c r="X27" s="208"/>
      <c r="Y27" s="208"/>
      <c r="Z27" s="208"/>
      <c r="AA27" s="207"/>
      <c r="AB27" s="207"/>
      <c r="AC27" s="207"/>
      <c r="AD27" s="207"/>
      <c r="AE27" s="207"/>
      <c r="AF27" s="207"/>
    </row>
    <row r="28" spans="1:32" ht="14.25" customHeight="1" x14ac:dyDescent="0.3">
      <c r="A28" s="208"/>
      <c r="B28" s="208"/>
      <c r="C28" s="208"/>
      <c r="D28" s="208"/>
      <c r="E28" s="208"/>
      <c r="F28" s="224"/>
      <c r="G28" s="224"/>
      <c r="H28" s="208"/>
      <c r="I28" s="312" t="s">
        <v>40</v>
      </c>
      <c r="J28" s="312"/>
      <c r="K28" s="312"/>
      <c r="L28" s="208"/>
      <c r="M28" s="226">
        <f>IF($I$10=" &lt;&lt;&lt; Select Index &gt;&gt;&gt;","",IF(ISERROR(VLOOKUP($I$10&amp;$I$12,'Database - FI'!$B:$DC,13,FALSE))=TRUE,"†",IF(ISBLANK((VLOOKUP($I$10&amp;$I$12,'Database - FI'!$B:$DC,13,FALSE))),"",VLOOKUP($I$10&amp;$I$12,'Database - FI'!$B:$DC,13,FALSE))))</f>
        <v>0.84818517123482495</v>
      </c>
      <c r="N28" s="208"/>
      <c r="O28" s="280"/>
      <c r="P28" s="208"/>
      <c r="Q28" s="208"/>
      <c r="R28" s="208"/>
      <c r="S28" s="208"/>
      <c r="T28" s="208"/>
      <c r="U28" s="208"/>
      <c r="V28" s="208"/>
      <c r="W28" s="208"/>
      <c r="X28" s="208"/>
      <c r="Y28" s="208"/>
      <c r="Z28" s="208"/>
      <c r="AA28" s="207"/>
      <c r="AB28" s="207"/>
      <c r="AC28" s="207"/>
      <c r="AD28" s="207"/>
      <c r="AE28" s="207"/>
      <c r="AF28" s="207"/>
    </row>
    <row r="29" spans="1:32" ht="17.25" customHeight="1" x14ac:dyDescent="0.3">
      <c r="A29" s="208"/>
      <c r="B29" s="208"/>
      <c r="C29" s="208"/>
      <c r="D29" s="208"/>
      <c r="E29" s="208"/>
      <c r="F29" s="224"/>
      <c r="G29" s="224"/>
      <c r="H29" s="224"/>
      <c r="I29" s="224"/>
      <c r="J29" s="224"/>
      <c r="K29" s="224"/>
      <c r="L29" s="208"/>
      <c r="M29" s="208"/>
      <c r="N29" s="208"/>
      <c r="O29" s="280"/>
      <c r="P29" s="208"/>
      <c r="Q29" s="208"/>
      <c r="R29" s="208"/>
      <c r="S29" s="208"/>
      <c r="T29" s="208"/>
      <c r="U29" s="208"/>
      <c r="V29" s="208"/>
      <c r="W29" s="208"/>
      <c r="X29" s="208"/>
      <c r="Y29" s="208"/>
      <c r="Z29" s="208"/>
      <c r="AA29" s="207"/>
      <c r="AB29" s="207"/>
      <c r="AC29" s="207"/>
      <c r="AD29" s="207"/>
      <c r="AE29" s="207"/>
      <c r="AF29" s="207"/>
    </row>
    <row r="30" spans="1:32" ht="7.5" customHeight="1" x14ac:dyDescent="0.3">
      <c r="A30" s="208"/>
      <c r="B30" s="208"/>
      <c r="C30" s="208"/>
      <c r="D30" s="208"/>
      <c r="E30" s="208"/>
      <c r="F30" s="284"/>
      <c r="G30" s="284"/>
      <c r="H30" s="284"/>
      <c r="I30" s="284"/>
      <c r="J30" s="284"/>
      <c r="K30" s="284"/>
      <c r="L30" s="208"/>
      <c r="M30" s="208"/>
      <c r="N30" s="208"/>
      <c r="O30" s="280"/>
      <c r="P30" s="208"/>
      <c r="Q30" s="208"/>
      <c r="R30" s="208"/>
      <c r="S30" s="208"/>
      <c r="T30" s="208"/>
      <c r="U30" s="208"/>
      <c r="V30" s="208"/>
      <c r="W30" s="208"/>
      <c r="X30" s="208"/>
      <c r="Y30" s="208"/>
      <c r="Z30" s="208"/>
      <c r="AA30" s="207"/>
      <c r="AB30" s="207"/>
      <c r="AC30" s="207"/>
      <c r="AD30" s="207"/>
      <c r="AE30" s="207"/>
      <c r="AF30" s="207"/>
    </row>
    <row r="31" spans="1:32" ht="27" customHeight="1" x14ac:dyDescent="0.25">
      <c r="A31" s="208"/>
      <c r="B31" s="308" t="s">
        <v>41</v>
      </c>
      <c r="C31" s="308"/>
      <c r="D31" s="308"/>
      <c r="E31" s="208"/>
      <c r="F31" s="330" t="s">
        <v>42</v>
      </c>
      <c r="G31" s="331"/>
      <c r="H31" s="331"/>
      <c r="I31" s="331"/>
      <c r="J31" s="331"/>
      <c r="K31" s="332"/>
      <c r="L31" s="72"/>
      <c r="M31" s="129">
        <f>IF($I$10=" &lt;&lt;&lt; Select Index &gt;&gt;&gt;","",IF(ISERROR(VLOOKUP($I$10&amp;$I$12,'Database - FI'!$B:$DC,15,FALSE))=TRUE,"†",IF(ISBLANK((VLOOKUP($I$10&amp;$I$12,'Database - FI'!$B:$DC,15,FALSE))),"",VLOOKUP($I$10&amp;$I$12,'Database - FI'!$B:$DC,15,FALSE))))</f>
        <v>3.8419944642967301</v>
      </c>
      <c r="N31" s="73"/>
      <c r="O31" s="281" t="s">
        <v>43</v>
      </c>
      <c r="P31" s="208"/>
      <c r="Q31" s="313" t="str">
        <f>IF(W19="MSCI",REF!AS5,REF!AS4)</f>
        <v xml:space="preserve">The ‘Weighted-Average Environmental Score’ is an index weighted average of the Sustainalytics corporate and sovereign Environmental Risk Scores  of index constituents. The lowest score possible (best) is 0. This metric is a consolidated score including any corporate and sovereign bonds. </v>
      </c>
      <c r="R31" s="314"/>
      <c r="S31" s="314"/>
      <c r="T31" s="314"/>
      <c r="U31" s="314"/>
      <c r="V31" s="314"/>
      <c r="W31" s="314"/>
      <c r="X31" s="314"/>
      <c r="Y31" s="315"/>
      <c r="Z31" s="208"/>
      <c r="AA31" s="207"/>
      <c r="AB31" s="207"/>
      <c r="AC31" s="207"/>
      <c r="AD31" s="207"/>
      <c r="AE31" s="207"/>
      <c r="AF31" s="207"/>
    </row>
    <row r="32" spans="1:32" ht="7.5" customHeight="1" x14ac:dyDescent="0.3">
      <c r="A32" s="208"/>
      <c r="B32" s="208"/>
      <c r="C32" s="208"/>
      <c r="D32" s="208"/>
      <c r="E32" s="208"/>
      <c r="F32" s="284"/>
      <c r="G32" s="284"/>
      <c r="H32" s="284"/>
      <c r="I32" s="284"/>
      <c r="J32" s="284"/>
      <c r="K32" s="284"/>
      <c r="L32" s="208"/>
      <c r="M32" s="208"/>
      <c r="N32" s="208"/>
      <c r="O32" s="280"/>
      <c r="P32" s="208"/>
      <c r="Q32" s="208"/>
      <c r="R32" s="208"/>
      <c r="S32" s="208"/>
      <c r="T32" s="208"/>
      <c r="U32" s="208"/>
      <c r="V32" s="208"/>
      <c r="W32" s="208"/>
      <c r="X32" s="208"/>
      <c r="Y32" s="208"/>
      <c r="Z32" s="208"/>
      <c r="AA32" s="207"/>
      <c r="AB32" s="207"/>
      <c r="AC32" s="207"/>
      <c r="AD32" s="207"/>
      <c r="AE32" s="207"/>
      <c r="AF32" s="207"/>
    </row>
    <row r="33" spans="1:27" ht="27" customHeight="1" x14ac:dyDescent="0.25">
      <c r="A33" s="208"/>
      <c r="B33" s="308" t="s">
        <v>44</v>
      </c>
      <c r="C33" s="308"/>
      <c r="D33" s="308"/>
      <c r="E33" s="208"/>
      <c r="F33" s="309" t="s">
        <v>45</v>
      </c>
      <c r="G33" s="310"/>
      <c r="H33" s="310"/>
      <c r="I33" s="310"/>
      <c r="J33" s="310"/>
      <c r="K33" s="311"/>
      <c r="L33" s="72"/>
      <c r="M33" s="129">
        <f>IF($I$10=" &lt;&lt;&lt; Select Index &gt;&gt;&gt;","",IF(ISERROR(VLOOKUP($I$10&amp;$I$12,'Database - FI'!$B:$DC,18,FALSE))=TRUE,"†",IF(ISBLANK((VLOOKUP($I$10&amp;$I$12,'Database - FI'!$B:$DC,18,FALSE))),"",VLOOKUP($I$10&amp;$I$12,'Database - FI'!$B:$DC,18,FALSE))))</f>
        <v>9.2111718394117403</v>
      </c>
      <c r="N33" s="73"/>
      <c r="O33" s="282" t="s">
        <v>46</v>
      </c>
      <c r="P33" s="208"/>
      <c r="Q33" s="313" t="str">
        <f>IF(W19="MSCI",REF!AT5,REF!AT4)</f>
        <v xml:space="preserve">The ‘Weighted-Average Social Score’ is an index weighted average of the Sustainalytics corporate and sovereign Social Risk Scores of index constituents. The lowest score possible (best) is 0. This metric is a consolidated score including any corporate and sovereign bonds. </v>
      </c>
      <c r="R33" s="314"/>
      <c r="S33" s="314"/>
      <c r="T33" s="314"/>
      <c r="U33" s="314"/>
      <c r="V33" s="314"/>
      <c r="W33" s="314"/>
      <c r="X33" s="314"/>
      <c r="Y33" s="315"/>
      <c r="Z33" s="208"/>
      <c r="AA33" s="207"/>
    </row>
    <row r="34" spans="1:27" ht="7.5" customHeight="1" x14ac:dyDescent="0.3">
      <c r="A34" s="208"/>
      <c r="B34" s="208"/>
      <c r="C34" s="208"/>
      <c r="D34" s="208"/>
      <c r="E34" s="208"/>
      <c r="F34" s="284"/>
      <c r="G34" s="284"/>
      <c r="H34" s="284"/>
      <c r="I34" s="284"/>
      <c r="J34" s="284"/>
      <c r="K34" s="284"/>
      <c r="L34" s="208"/>
      <c r="M34" s="208"/>
      <c r="N34" s="208"/>
      <c r="O34" s="280"/>
      <c r="P34" s="208"/>
      <c r="Q34" s="208"/>
      <c r="R34" s="208"/>
      <c r="S34" s="208"/>
      <c r="T34" s="208"/>
      <c r="U34" s="208"/>
      <c r="V34" s="208"/>
      <c r="W34" s="208"/>
      <c r="X34" s="208"/>
      <c r="Y34" s="208"/>
      <c r="Z34" s="208"/>
      <c r="AA34" s="207"/>
    </row>
    <row r="35" spans="1:27" ht="27" customHeight="1" x14ac:dyDescent="0.25">
      <c r="A35" s="208"/>
      <c r="B35" s="308" t="s">
        <v>47</v>
      </c>
      <c r="C35" s="308"/>
      <c r="D35" s="308"/>
      <c r="E35" s="208"/>
      <c r="F35" s="354" t="s">
        <v>48</v>
      </c>
      <c r="G35" s="355"/>
      <c r="H35" s="355"/>
      <c r="I35" s="355"/>
      <c r="J35" s="355"/>
      <c r="K35" s="356"/>
      <c r="L35" s="72"/>
      <c r="M35" s="129">
        <f>IF($I$10=" &lt;&lt;&lt; Select Index &gt;&gt;&gt;","",IF(ISERROR(VLOOKUP($I$10&amp;$I$12,'Database - FI'!$B:$DC,21,FALSE))=TRUE,"†",IF(ISBLANK((VLOOKUP($I$10&amp;$I$12,'Database - FI'!$B:$DC,21,FALSE))),"",VLOOKUP($I$10&amp;$I$12,'Database - FI'!$B:$DC,21,FALSE))))</f>
        <v>7.3371414574788396</v>
      </c>
      <c r="N35" s="73"/>
      <c r="O35" s="283" t="s">
        <v>49</v>
      </c>
      <c r="P35" s="208"/>
      <c r="Q35" s="313" t="str">
        <f>IF(W19="MSCI",REF!AU5,REF!AU4)</f>
        <v xml:space="preserve">The ‘Weighted-Average Governance Score’ is an index weighted average of the Sustainalytics corporate and sovereign Governance Risk Scores of index constituents. The lowest score possible (best) is 0. This metric is a consolidated score including any corporate and sovereign bonds. </v>
      </c>
      <c r="R35" s="314"/>
      <c r="S35" s="314"/>
      <c r="T35" s="314"/>
      <c r="U35" s="314"/>
      <c r="V35" s="314"/>
      <c r="W35" s="314"/>
      <c r="X35" s="314"/>
      <c r="Y35" s="315"/>
      <c r="Z35" s="208"/>
      <c r="AA35" s="207"/>
    </row>
    <row r="36" spans="1:27" ht="7.5" customHeight="1" x14ac:dyDescent="0.3">
      <c r="A36" s="208"/>
      <c r="B36" s="208"/>
      <c r="C36" s="208"/>
      <c r="D36" s="208"/>
      <c r="E36" s="208"/>
      <c r="F36" s="208"/>
      <c r="G36" s="208"/>
      <c r="H36" s="208"/>
      <c r="I36" s="208"/>
      <c r="J36" s="208"/>
      <c r="K36" s="208"/>
      <c r="L36" s="208"/>
      <c r="M36" s="208"/>
      <c r="N36" s="208"/>
      <c r="O36" s="81"/>
      <c r="P36" s="208"/>
      <c r="Q36" s="208"/>
      <c r="R36" s="208"/>
      <c r="S36" s="208"/>
      <c r="T36" s="208"/>
      <c r="U36" s="208"/>
      <c r="V36" s="208"/>
      <c r="W36" s="208"/>
      <c r="X36" s="208"/>
      <c r="Y36" s="208"/>
      <c r="Z36" s="208"/>
      <c r="AA36" s="207"/>
    </row>
    <row r="37" spans="1:27" ht="15" customHeight="1" x14ac:dyDescent="0.3">
      <c r="A37" s="208"/>
      <c r="B37" s="208"/>
      <c r="C37" s="208"/>
      <c r="D37" s="208"/>
      <c r="E37" s="208"/>
      <c r="F37" s="208"/>
      <c r="G37" s="121"/>
      <c r="H37" s="208"/>
      <c r="I37" s="312" t="s">
        <v>39</v>
      </c>
      <c r="J37" s="312"/>
      <c r="K37" s="312"/>
      <c r="L37" s="208"/>
      <c r="M37" s="225">
        <f>IF($I$10=" &lt;&lt;&lt; Select Index &gt;&gt;&gt;","",IF(ISERROR(VLOOKUP($I$10&amp;$I$12,'Database - FI'!$B:$DC,17,FALSE))=TRUE,"†",IF(ISBLANK((VLOOKUP($I$10&amp;$I$12,'Database - FI'!$B:$DC,17,FALSE))),"",VLOOKUP($I$10&amp;$I$12,'Database - FI'!$B:$DC,17,FALSE))))</f>
        <v>622</v>
      </c>
      <c r="N37" s="81"/>
      <c r="O37" s="81"/>
      <c r="P37" s="208"/>
      <c r="Q37" s="208"/>
      <c r="R37" s="208"/>
      <c r="S37" s="208"/>
      <c r="T37" s="208"/>
      <c r="U37" s="208"/>
      <c r="V37" s="208"/>
      <c r="W37" s="208"/>
      <c r="X37" s="208"/>
      <c r="Y37" s="208"/>
      <c r="Z37" s="208"/>
      <c r="AA37" s="207"/>
    </row>
    <row r="38" spans="1:27" ht="14.25" customHeight="1" x14ac:dyDescent="0.3">
      <c r="A38" s="208"/>
      <c r="B38" s="208"/>
      <c r="C38" s="208"/>
      <c r="D38" s="208"/>
      <c r="E38" s="208"/>
      <c r="F38" s="208"/>
      <c r="G38" s="208"/>
      <c r="H38" s="208"/>
      <c r="I38" s="312" t="s">
        <v>40</v>
      </c>
      <c r="J38" s="312"/>
      <c r="K38" s="312"/>
      <c r="L38" s="208"/>
      <c r="M38" s="226">
        <f>IF($I$10=" &lt;&lt;&lt; Select Index &gt;&gt;&gt;","",IF(ISERROR(VLOOKUP($I$10&amp;$I$12,'Database - FI'!$B:$DC,16,FALSE))=TRUE,"†",IF(ISBLANK((VLOOKUP($I$10&amp;$I$12,'Database - FI'!$B:$DC,16,FALSE))),"",VLOOKUP($I$10&amp;$I$12,'Database - FI'!$B:$DC,16,FALSE))))</f>
        <v>0.73515358608505499</v>
      </c>
      <c r="N38" s="81"/>
      <c r="O38" s="81"/>
      <c r="P38" s="208"/>
      <c r="Q38" s="208"/>
      <c r="R38" s="208"/>
      <c r="S38" s="208"/>
      <c r="T38" s="208"/>
      <c r="U38" s="208"/>
      <c r="V38" s="208"/>
      <c r="W38" s="208"/>
      <c r="X38" s="208"/>
      <c r="Y38" s="208"/>
      <c r="Z38" s="208"/>
      <c r="AA38" s="207"/>
    </row>
    <row r="39" spans="1:27" ht="14.25" customHeight="1" x14ac:dyDescent="0.3">
      <c r="A39" s="208"/>
      <c r="B39" s="208"/>
      <c r="C39" s="208"/>
      <c r="D39" s="208"/>
      <c r="E39" s="208"/>
      <c r="F39" s="208"/>
      <c r="G39" s="208"/>
      <c r="H39" s="208"/>
      <c r="I39" s="131"/>
      <c r="J39" s="131"/>
      <c r="K39" s="131"/>
      <c r="L39" s="208"/>
      <c r="M39" s="227"/>
      <c r="N39" s="81"/>
      <c r="O39" s="81"/>
      <c r="P39" s="208"/>
      <c r="Q39" s="208"/>
      <c r="R39" s="208"/>
      <c r="S39" s="208"/>
      <c r="T39" s="208"/>
      <c r="U39" s="208"/>
      <c r="V39" s="208"/>
      <c r="W39" s="208"/>
      <c r="X39" s="208"/>
      <c r="Y39" s="208"/>
      <c r="Z39" s="208"/>
      <c r="AA39" s="207"/>
    </row>
    <row r="40" spans="1:27" ht="31.2" customHeight="1" x14ac:dyDescent="0.3">
      <c r="A40" s="208"/>
      <c r="B40" s="308" t="s">
        <v>36</v>
      </c>
      <c r="C40" s="308"/>
      <c r="D40" s="308"/>
      <c r="E40" s="208"/>
      <c r="F40" s="309" t="s">
        <v>50</v>
      </c>
      <c r="G40" s="310"/>
      <c r="H40" s="310"/>
      <c r="I40" s="310"/>
      <c r="J40" s="310"/>
      <c r="K40" s="311"/>
      <c r="L40" s="208"/>
      <c r="M40" s="293" t="str">
        <f>IF($I$14="Fixed Income","Not applicable/Not Sovereign Debt Index",IF($I$10=" &lt;&lt;&lt; Select Index &gt;&gt;&gt;","",IF(ISERROR(VLOOKUP($I$10&amp;$I$12,'Database - FI'!$B:$DC,42,FALSE))=TRUE,"†",IF(ISBLANK((VLOOKUP($I$10&amp;$I$12,'Database - FI'!$B:$DC,42,FALSE))),"",VLOOKUP($I$10&amp;$I$12,'Database - FI'!$B:$CN,91,FALSE)))))</f>
        <v>Not applicable/Not Sovereign Debt Index</v>
      </c>
      <c r="N40" s="81"/>
      <c r="O40" s="279" t="s">
        <v>51</v>
      </c>
      <c r="P40" s="208"/>
      <c r="Q40" s="313" t="s">
        <v>52</v>
      </c>
      <c r="R40" s="314"/>
      <c r="S40" s="314"/>
      <c r="T40" s="314"/>
      <c r="U40" s="314"/>
      <c r="V40" s="314"/>
      <c r="W40" s="314"/>
      <c r="X40" s="314"/>
      <c r="Y40" s="315"/>
      <c r="Z40" s="208"/>
      <c r="AA40" s="207"/>
    </row>
    <row r="41" spans="1:27" ht="15" customHeight="1" x14ac:dyDescent="0.3">
      <c r="A41" s="208"/>
      <c r="B41" s="208"/>
      <c r="C41" s="208"/>
      <c r="D41" s="208"/>
      <c r="E41" s="208"/>
      <c r="F41" s="208"/>
      <c r="G41" s="121"/>
      <c r="H41" s="208"/>
      <c r="I41" s="312" t="s">
        <v>39</v>
      </c>
      <c r="J41" s="312"/>
      <c r="K41" s="312"/>
      <c r="L41" s="208"/>
      <c r="M41" s="225" t="str">
        <f>IF($I$14="Fixed Income"," ",IF($I$10=" &lt;&lt;&lt; Select Index &gt;&gt;&gt;","",IF(ISERROR(VLOOKUP($I$10&amp;$I$12,'Database - FI'!$B:$DC,42,FALSE))=TRUE,"†",IF(ISBLANK((VLOOKUP($I$10&amp;$I$12,'Database - FI'!$B:$DC,42,FALSE))),"",VLOOKUP($I$10&amp;$I$12,'Database - FI'!$B:$CV,93,FALSE)))))</f>
        <v xml:space="preserve"> </v>
      </c>
      <c r="N41" s="81"/>
      <c r="O41" s="81"/>
      <c r="P41" s="208"/>
      <c r="Q41" s="208"/>
      <c r="R41" s="208"/>
      <c r="S41" s="208"/>
      <c r="T41" s="208"/>
      <c r="U41" s="208"/>
      <c r="V41" s="208"/>
      <c r="W41" s="208"/>
      <c r="X41" s="208"/>
      <c r="Y41" s="208"/>
      <c r="Z41" s="208"/>
      <c r="AA41" s="207"/>
    </row>
    <row r="42" spans="1:27" ht="14.25" customHeight="1" x14ac:dyDescent="0.3">
      <c r="A42" s="208"/>
      <c r="B42" s="208"/>
      <c r="C42" s="208"/>
      <c r="D42" s="208"/>
      <c r="E42" s="208"/>
      <c r="F42" s="208"/>
      <c r="G42" s="208"/>
      <c r="H42" s="208"/>
      <c r="I42" s="312" t="s">
        <v>40</v>
      </c>
      <c r="J42" s="312"/>
      <c r="K42" s="312"/>
      <c r="L42" s="208"/>
      <c r="M42" s="226" t="str">
        <f>IF($I$14="Fixed Income"," ",IF($I$10=" &lt;&lt;&lt; Select Index &gt;&gt;&gt;","",IF(ISERROR(VLOOKUP($I$10&amp;$I$12,'Database - FI'!$B:$DC,42,FALSE))=TRUE,"†",IF(ISBLANK((VLOOKUP($I$10&amp;$I$12,'Database - FI'!$B:$DC,42,FALSE))),"",VLOOKUP($I$10&amp;$I$12,'Database - FI'!$B:$CV,92,FALSE)))))</f>
        <v xml:space="preserve"> </v>
      </c>
      <c r="N42" s="81"/>
      <c r="O42" s="81"/>
      <c r="P42" s="208"/>
      <c r="Q42" s="208"/>
      <c r="R42" s="208"/>
      <c r="S42" s="208"/>
      <c r="T42" s="208"/>
      <c r="U42" s="208"/>
      <c r="V42" s="208"/>
      <c r="W42" s="208"/>
      <c r="X42" s="208"/>
      <c r="Y42" s="208"/>
      <c r="Z42" s="208"/>
      <c r="AA42" s="207"/>
    </row>
    <row r="43" spans="1:27" ht="23.25" customHeight="1" x14ac:dyDescent="0.3">
      <c r="A43" s="208"/>
      <c r="B43" s="208"/>
      <c r="C43" s="208"/>
      <c r="D43" s="208"/>
      <c r="E43" s="208"/>
      <c r="F43" s="208"/>
      <c r="G43" s="208"/>
      <c r="H43" s="208"/>
      <c r="I43" s="131"/>
      <c r="J43" s="131"/>
      <c r="K43" s="131"/>
      <c r="L43" s="208"/>
      <c r="M43" s="227"/>
      <c r="N43" s="208"/>
      <c r="O43" s="81"/>
      <c r="P43" s="208"/>
      <c r="Q43" s="208"/>
      <c r="R43" s="208"/>
      <c r="S43" s="208"/>
      <c r="T43" s="208"/>
      <c r="U43" s="208"/>
      <c r="V43" s="208"/>
      <c r="W43" s="208"/>
      <c r="X43" s="208"/>
      <c r="Y43" s="208"/>
      <c r="Z43" s="208"/>
      <c r="AA43" s="207"/>
    </row>
    <row r="44" spans="1:27" s="65" customFormat="1" ht="18.75" customHeight="1" x14ac:dyDescent="0.25">
      <c r="A44" s="211"/>
      <c r="B44" s="142" t="s">
        <v>53</v>
      </c>
      <c r="C44" s="143"/>
      <c r="D44" s="143"/>
      <c r="E44" s="143"/>
      <c r="F44" s="143"/>
      <c r="G44" s="143"/>
      <c r="H44" s="143"/>
      <c r="I44" s="143"/>
      <c r="J44" s="143"/>
      <c r="K44" s="143"/>
      <c r="L44" s="143"/>
      <c r="M44" s="143"/>
      <c r="N44" s="143"/>
      <c r="O44" s="144"/>
      <c r="P44" s="143"/>
      <c r="Q44" s="143"/>
      <c r="R44" s="143"/>
      <c r="S44" s="143"/>
      <c r="T44" s="143"/>
      <c r="U44" s="143"/>
      <c r="V44" s="143"/>
      <c r="W44" s="143"/>
      <c r="X44" s="143"/>
      <c r="Y44" s="143"/>
      <c r="Z44" s="211"/>
      <c r="AA44" s="207"/>
    </row>
    <row r="45" spans="1:27" s="65" customFormat="1" ht="7.5" customHeight="1" x14ac:dyDescent="0.3">
      <c r="A45" s="211"/>
      <c r="B45" s="208"/>
      <c r="C45" s="208"/>
      <c r="D45" s="208"/>
      <c r="E45" s="208"/>
      <c r="F45" s="208"/>
      <c r="G45" s="208"/>
      <c r="H45" s="208"/>
      <c r="I45" s="208"/>
      <c r="J45" s="208"/>
      <c r="K45" s="208"/>
      <c r="L45" s="208"/>
      <c r="M45" s="208"/>
      <c r="N45" s="208"/>
      <c r="O45" s="81"/>
      <c r="P45" s="208"/>
      <c r="Q45" s="208"/>
      <c r="R45" s="208"/>
      <c r="S45" s="208"/>
      <c r="T45" s="208"/>
      <c r="U45" s="208"/>
      <c r="V45" s="208"/>
      <c r="W45" s="208"/>
      <c r="X45" s="208"/>
      <c r="Y45" s="208"/>
      <c r="Z45" s="211"/>
      <c r="AA45" s="207"/>
    </row>
    <row r="46" spans="1:27" s="65" customFormat="1" ht="38.25" customHeight="1" x14ac:dyDescent="0.25">
      <c r="A46" s="211"/>
      <c r="B46" s="321" t="s">
        <v>31</v>
      </c>
      <c r="C46" s="321"/>
      <c r="D46" s="321"/>
      <c r="E46" s="190"/>
      <c r="F46" s="326" t="s">
        <v>32</v>
      </c>
      <c r="G46" s="326"/>
      <c r="H46" s="326"/>
      <c r="I46" s="326"/>
      <c r="J46" s="326"/>
      <c r="K46" s="326"/>
      <c r="L46" s="208"/>
      <c r="M46" s="192" t="s">
        <v>33</v>
      </c>
      <c r="N46" s="208"/>
      <c r="O46" s="193" t="s">
        <v>34</v>
      </c>
      <c r="P46" s="208"/>
      <c r="Q46" s="339" t="s">
        <v>35</v>
      </c>
      <c r="R46" s="339"/>
      <c r="S46" s="339"/>
      <c r="T46" s="339"/>
      <c r="U46" s="339"/>
      <c r="V46" s="339"/>
      <c r="W46" s="339"/>
      <c r="X46" s="339"/>
      <c r="Y46" s="339"/>
      <c r="Z46" s="211"/>
      <c r="AA46" s="212"/>
    </row>
    <row r="47" spans="1:27" s="65" customFormat="1" ht="6" customHeight="1" x14ac:dyDescent="0.3">
      <c r="A47" s="211"/>
      <c r="B47" s="208"/>
      <c r="C47" s="208"/>
      <c r="D47" s="208"/>
      <c r="E47" s="208"/>
      <c r="F47" s="208"/>
      <c r="G47" s="208"/>
      <c r="H47" s="208"/>
      <c r="I47" s="208"/>
      <c r="J47" s="208"/>
      <c r="K47" s="208"/>
      <c r="L47" s="208"/>
      <c r="M47" s="208"/>
      <c r="N47" s="208"/>
      <c r="O47" s="81"/>
      <c r="P47" s="208"/>
      <c r="Q47" s="208"/>
      <c r="R47" s="208"/>
      <c r="S47" s="208"/>
      <c r="T47" s="208"/>
      <c r="U47" s="208"/>
      <c r="V47" s="208"/>
      <c r="W47" s="208"/>
      <c r="X47" s="208"/>
      <c r="Y47" s="208"/>
      <c r="Z47" s="211"/>
      <c r="AA47" s="212"/>
    </row>
    <row r="48" spans="1:27" s="65" customFormat="1" ht="52.5" customHeight="1" x14ac:dyDescent="0.25">
      <c r="A48" s="211"/>
      <c r="B48" s="308" t="s">
        <v>54</v>
      </c>
      <c r="C48" s="308"/>
      <c r="D48" s="308"/>
      <c r="E48" s="208"/>
      <c r="F48" s="327" t="s">
        <v>55</v>
      </c>
      <c r="G48" s="328"/>
      <c r="H48" s="328"/>
      <c r="I48" s="328"/>
      <c r="J48" s="328"/>
      <c r="K48" s="329"/>
      <c r="L48" s="72"/>
      <c r="M48" s="130">
        <f>IF($I$14="Sovereign Debt","N/A",IF($I$10=" &lt;&lt;&lt; Select Index &gt;&gt;&gt;","",IF(ISERROR(VLOOKUP($I$10&amp;$I$12,'Database - FI'!$B:$DC,63,FALSE))=TRUE,"†",IF(ISBLANK((VLOOKUP($I$10&amp;$I$12,'Database - FI'!$B:$DC,63,FALSE))),"",VLOOKUP($I$10&amp;$I$12,'Database - FI'!$B:$DC,63,FALSE)))))</f>
        <v>0.209861924296736</v>
      </c>
      <c r="N48" s="73"/>
      <c r="O48" s="281" t="s">
        <v>56</v>
      </c>
      <c r="P48" s="208"/>
      <c r="Q48" s="313" t="s">
        <v>57</v>
      </c>
      <c r="R48" s="314"/>
      <c r="S48" s="314"/>
      <c r="T48" s="314"/>
      <c r="U48" s="314"/>
      <c r="V48" s="314"/>
      <c r="W48" s="314"/>
      <c r="X48" s="314"/>
      <c r="Y48" s="315"/>
      <c r="Z48" s="211"/>
      <c r="AA48" s="212"/>
    </row>
    <row r="49" spans="1:27" s="65" customFormat="1" ht="6" customHeight="1" x14ac:dyDescent="0.3">
      <c r="A49" s="211"/>
      <c r="B49" s="208"/>
      <c r="C49" s="208"/>
      <c r="D49" s="208"/>
      <c r="E49" s="208"/>
      <c r="F49" s="208"/>
      <c r="G49" s="208"/>
      <c r="H49" s="208"/>
      <c r="I49" s="208"/>
      <c r="J49" s="208"/>
      <c r="K49" s="208"/>
      <c r="L49" s="208"/>
      <c r="M49" s="208"/>
      <c r="N49" s="208"/>
      <c r="O49" s="280"/>
      <c r="P49" s="208"/>
      <c r="Q49" s="208"/>
      <c r="R49" s="208"/>
      <c r="S49" s="208"/>
      <c r="T49" s="208"/>
      <c r="U49" s="208"/>
      <c r="V49" s="208"/>
      <c r="W49" s="208"/>
      <c r="X49" s="208"/>
      <c r="Y49" s="208"/>
      <c r="Z49" s="211"/>
      <c r="AA49" s="212"/>
    </row>
    <row r="50" spans="1:27" s="65" customFormat="1" ht="15" customHeight="1" x14ac:dyDescent="0.3">
      <c r="A50" s="211"/>
      <c r="B50" s="208"/>
      <c r="C50" s="208"/>
      <c r="D50" s="208"/>
      <c r="E50" s="208"/>
      <c r="F50" s="208"/>
      <c r="G50" s="208"/>
      <c r="H50" s="208"/>
      <c r="I50" s="312" t="s">
        <v>39</v>
      </c>
      <c r="J50" s="312"/>
      <c r="K50" s="312"/>
      <c r="L50" s="208"/>
      <c r="M50" s="225">
        <f>IF($I$14="Sovereign Debt","",IF($I$10=" &lt;&lt;&lt; Select Index &gt;&gt;&gt;","",IF(ISERROR(VLOOKUP($I$10&amp;$I$12,'Database - FI'!$B:$DC,65,FALSE))=TRUE,"†",IF(ISBLANK((VLOOKUP($I$10&amp;$I$12,'Database - FI'!$B:$DC,65,FALSE))),"",VLOOKUP($I$10&amp;$I$12,'Database - FI'!$B:$DC,65,FALSE)))))</f>
        <v>810</v>
      </c>
      <c r="N50" s="208"/>
      <c r="O50" s="280"/>
      <c r="P50" s="208"/>
      <c r="Q50" s="208"/>
      <c r="R50" s="208"/>
      <c r="S50" s="208"/>
      <c r="T50" s="208"/>
      <c r="U50" s="208"/>
      <c r="V50" s="208"/>
      <c r="W50" s="208"/>
      <c r="X50" s="208"/>
      <c r="Y50" s="208"/>
      <c r="Z50" s="211"/>
      <c r="AA50" s="212"/>
    </row>
    <row r="51" spans="1:27" s="65" customFormat="1" ht="15" customHeight="1" x14ac:dyDescent="0.3">
      <c r="A51" s="211"/>
      <c r="B51" s="208"/>
      <c r="C51" s="208"/>
      <c r="D51" s="208"/>
      <c r="E51" s="208"/>
      <c r="F51" s="208"/>
      <c r="G51" s="208"/>
      <c r="H51" s="208"/>
      <c r="I51" s="312" t="s">
        <v>40</v>
      </c>
      <c r="J51" s="312"/>
      <c r="K51" s="312"/>
      <c r="L51" s="208"/>
      <c r="M51" s="226">
        <f>IF($I$14="Sovereign Debt","",IF($I$10=" &lt;&lt;&lt; Select Index &gt;&gt;&gt;","",IF(ISERROR(VLOOKUP($I$10&amp;$I$12,'Database - FI'!$B:$DC,64,FALSE))=TRUE,"†",IF(ISBLANK((VLOOKUP($I$10&amp;$I$12,'Database - FI'!$B:$DC,64,FALSE))),"",VLOOKUP($I$10&amp;$I$12,'Database - FI'!$B:$DC,64,FALSE)))))</f>
        <v>0.99999999999996103</v>
      </c>
      <c r="N51" s="208"/>
      <c r="O51" s="280"/>
      <c r="P51" s="208"/>
      <c r="Q51" s="208"/>
      <c r="R51" s="208"/>
      <c r="S51" s="208"/>
      <c r="T51" s="208"/>
      <c r="U51" s="208"/>
      <c r="V51" s="208"/>
      <c r="W51" s="208"/>
      <c r="X51" s="208"/>
      <c r="Y51" s="208"/>
      <c r="Z51" s="211"/>
      <c r="AA51" s="212"/>
    </row>
    <row r="52" spans="1:27" s="65" customFormat="1" ht="17.25" customHeight="1" x14ac:dyDescent="0.3">
      <c r="A52" s="211"/>
      <c r="B52" s="208"/>
      <c r="C52" s="208"/>
      <c r="D52" s="208"/>
      <c r="E52" s="208"/>
      <c r="F52" s="208"/>
      <c r="G52" s="208"/>
      <c r="H52" s="208"/>
      <c r="I52" s="208"/>
      <c r="J52" s="208"/>
      <c r="K52" s="208"/>
      <c r="L52" s="208"/>
      <c r="M52" s="208"/>
      <c r="N52" s="208"/>
      <c r="O52" s="280"/>
      <c r="P52" s="208"/>
      <c r="Q52" s="208"/>
      <c r="R52" s="208"/>
      <c r="S52" s="208"/>
      <c r="T52" s="208"/>
      <c r="U52" s="208"/>
      <c r="V52" s="208"/>
      <c r="W52" s="208"/>
      <c r="X52" s="208"/>
      <c r="Y52" s="208"/>
      <c r="Z52" s="211"/>
      <c r="AA52" s="212"/>
    </row>
    <row r="53" spans="1:27" s="65" customFormat="1" ht="36" customHeight="1" x14ac:dyDescent="0.25">
      <c r="A53" s="211"/>
      <c r="B53" s="308" t="s">
        <v>54</v>
      </c>
      <c r="C53" s="308"/>
      <c r="D53" s="308"/>
      <c r="E53" s="208"/>
      <c r="F53" s="330" t="s">
        <v>58</v>
      </c>
      <c r="G53" s="331"/>
      <c r="H53" s="331"/>
      <c r="I53" s="331"/>
      <c r="J53" s="331"/>
      <c r="K53" s="332"/>
      <c r="L53" s="72"/>
      <c r="M53" s="129">
        <f>IF($I$14="Sovereign Debt","N/A",IF($I$10=" &lt;&lt;&lt; Select Index &gt;&gt;&gt;","",IF(ISERROR(VLOOKUP($I$10&amp;$I$12,'Database - FI'!$B:$DC,66,FALSE))=TRUE,"†",IF(ISBLANK((VLOOKUP($I$10&amp;$I$12,'Database - FI'!$B:$DC,66,FALSE))),"",VLOOKUP($I$10&amp;$I$12,'Database - FI'!$B:$DC,66,FALSE)))))</f>
        <v>42.845910441082999</v>
      </c>
      <c r="N53" s="73"/>
      <c r="O53" s="281" t="s">
        <v>59</v>
      </c>
      <c r="P53" s="208"/>
      <c r="Q53" s="313" t="str">
        <f>IF(W19="MSCI",REF!AW5,REF!AW4)</f>
        <v>The metric tons of scope 1 and 2 greenhouse gas emissions (tCO2e) apportioned to the index per EUR 1 million invested using Enterprise Value including Cash (EVIC) as the apportionment factor.</v>
      </c>
      <c r="R53" s="314"/>
      <c r="S53" s="314"/>
      <c r="T53" s="314"/>
      <c r="U53" s="314"/>
      <c r="V53" s="314"/>
      <c r="W53" s="314"/>
      <c r="X53" s="314"/>
      <c r="Y53" s="315"/>
      <c r="Z53" s="211"/>
      <c r="AA53" s="212"/>
    </row>
    <row r="54" spans="1:27" s="65" customFormat="1" ht="6" customHeight="1" x14ac:dyDescent="0.3">
      <c r="A54" s="211"/>
      <c r="B54" s="208"/>
      <c r="C54" s="208"/>
      <c r="D54" s="208"/>
      <c r="E54" s="208"/>
      <c r="F54" s="284"/>
      <c r="G54" s="284"/>
      <c r="H54" s="284"/>
      <c r="I54" s="72"/>
      <c r="J54" s="72"/>
      <c r="K54" s="72"/>
      <c r="L54" s="73"/>
      <c r="M54" s="73"/>
      <c r="N54" s="73"/>
      <c r="O54" s="280"/>
      <c r="P54" s="208"/>
      <c r="Q54" s="208"/>
      <c r="R54" s="208"/>
      <c r="S54" s="208"/>
      <c r="T54" s="208"/>
      <c r="U54" s="208"/>
      <c r="V54" s="208"/>
      <c r="W54" s="208"/>
      <c r="X54" s="208"/>
      <c r="Y54" s="208"/>
      <c r="Z54" s="211"/>
      <c r="AA54" s="212"/>
    </row>
    <row r="55" spans="1:27" s="65" customFormat="1" ht="17.25" customHeight="1" x14ac:dyDescent="0.25">
      <c r="A55" s="211"/>
      <c r="B55" s="351" t="s">
        <v>54</v>
      </c>
      <c r="C55" s="351"/>
      <c r="D55" s="351"/>
      <c r="E55" s="208"/>
      <c r="F55" s="367" t="s">
        <v>60</v>
      </c>
      <c r="G55" s="368"/>
      <c r="H55" s="368"/>
      <c r="I55" s="368"/>
      <c r="J55" s="368"/>
      <c r="K55" s="369"/>
      <c r="L55" s="73"/>
      <c r="M55" s="130">
        <f>IF($I$14="Sovereign Debt","N/A",IF($I$10=" &lt;&lt;&lt; Select Index &gt;&gt;&gt;","",IF(ISERROR(VLOOKUP($I$10&amp;$I$12,'Database - FI'!$B:$DC,69,FALSE))=TRUE,"†",IF(ISBLANK((VLOOKUP($I$10&amp;$I$12,'Database - FI'!$B:$DC,69,FALSE))),"",VLOOKUP($I$10&amp;$I$12,'Database - FI'!$B:$DC,69,FALSE)))))</f>
        <v>5.41695061042776E-2</v>
      </c>
      <c r="N55" s="73"/>
      <c r="O55" s="285" t="s">
        <v>61</v>
      </c>
      <c r="P55" s="208"/>
      <c r="Q55" s="313" t="s">
        <v>62</v>
      </c>
      <c r="R55" s="314"/>
      <c r="S55" s="314"/>
      <c r="T55" s="314"/>
      <c r="U55" s="314"/>
      <c r="V55" s="314"/>
      <c r="W55" s="314"/>
      <c r="X55" s="314"/>
      <c r="Y55" s="315"/>
      <c r="Z55" s="211"/>
      <c r="AA55" s="212"/>
    </row>
    <row r="56" spans="1:27" s="65" customFormat="1" ht="17.25" customHeight="1" x14ac:dyDescent="0.25">
      <c r="A56" s="211"/>
      <c r="B56" s="352"/>
      <c r="C56" s="352"/>
      <c r="D56" s="352"/>
      <c r="E56" s="208"/>
      <c r="F56" s="370"/>
      <c r="G56" s="371"/>
      <c r="H56" s="371"/>
      <c r="I56" s="371"/>
      <c r="J56" s="371"/>
      <c r="K56" s="372"/>
      <c r="L56" s="73"/>
      <c r="M56" s="130">
        <f>IF($I$14="Sovereign Debt","N/A",IF($I$10=" &lt;&lt;&lt; Select Index &gt;&gt;&gt;","",IF(ISERROR(VLOOKUP($I$10&amp;$I$12,'Database - FI'!$B:$DC,67,FALSE))=TRUE,"†",IF(ISBLANK((VLOOKUP($I$10&amp;$I$12,'Database - FI'!$B:$DC,67,FALSE))),"",VLOOKUP($I$10&amp;$I$12,'Database - FI'!$B:$DC,67,FALSE)-M55))))</f>
        <v>0.6424867094284844</v>
      </c>
      <c r="N56" s="73"/>
      <c r="O56" s="285" t="s">
        <v>63</v>
      </c>
      <c r="P56" s="208"/>
      <c r="Q56" s="313" t="s">
        <v>64</v>
      </c>
      <c r="R56" s="314"/>
      <c r="S56" s="314"/>
      <c r="T56" s="314"/>
      <c r="U56" s="314"/>
      <c r="V56" s="314"/>
      <c r="W56" s="314"/>
      <c r="X56" s="314"/>
      <c r="Y56" s="315"/>
      <c r="Z56" s="211"/>
      <c r="AA56" s="212"/>
    </row>
    <row r="57" spans="1:27" s="65" customFormat="1" ht="31.5" customHeight="1" x14ac:dyDescent="0.25">
      <c r="A57" s="211"/>
      <c r="B57" s="353"/>
      <c r="C57" s="353"/>
      <c r="D57" s="353"/>
      <c r="E57" s="208"/>
      <c r="F57" s="373"/>
      <c r="G57" s="374"/>
      <c r="H57" s="374"/>
      <c r="I57" s="374"/>
      <c r="J57" s="374"/>
      <c r="K57" s="375"/>
      <c r="L57" s="73"/>
      <c r="M57" s="130">
        <f>IF($I$14="Sovereign Debt","N/A",IF($I$10=" &lt;&lt;&lt; Select Index &gt;&gt;&gt;","",1-M55-M56))</f>
        <v>0.30334378446723798</v>
      </c>
      <c r="N57" s="73"/>
      <c r="O57" s="286" t="s">
        <v>65</v>
      </c>
      <c r="P57" s="208"/>
      <c r="Q57" s="313" t="s">
        <v>66</v>
      </c>
      <c r="R57" s="314"/>
      <c r="S57" s="314"/>
      <c r="T57" s="314"/>
      <c r="U57" s="314"/>
      <c r="V57" s="314"/>
      <c r="W57" s="314"/>
      <c r="X57" s="314"/>
      <c r="Y57" s="315"/>
      <c r="Z57" s="211"/>
      <c r="AA57" s="212"/>
    </row>
    <row r="58" spans="1:27" s="65" customFormat="1" ht="6" customHeight="1" x14ac:dyDescent="0.3">
      <c r="A58" s="81"/>
      <c r="B58" s="81"/>
      <c r="C58" s="81"/>
      <c r="D58" s="81"/>
      <c r="E58" s="81"/>
      <c r="F58" s="81"/>
      <c r="G58" s="81"/>
      <c r="H58" s="81"/>
      <c r="I58" s="81"/>
      <c r="J58" s="81"/>
      <c r="K58" s="81"/>
      <c r="L58" s="81"/>
      <c r="M58" s="81"/>
      <c r="N58" s="81"/>
      <c r="O58" s="280"/>
      <c r="P58" s="81"/>
      <c r="Q58" s="81"/>
      <c r="R58" s="81"/>
      <c r="S58" s="81"/>
      <c r="T58" s="81"/>
      <c r="U58" s="81"/>
      <c r="V58" s="81"/>
      <c r="W58" s="81"/>
      <c r="X58" s="81"/>
      <c r="Y58" s="81"/>
      <c r="Z58" s="211"/>
      <c r="AA58" s="212"/>
    </row>
    <row r="59" spans="1:27" s="65" customFormat="1" ht="15" customHeight="1" x14ac:dyDescent="0.3">
      <c r="A59" s="81"/>
      <c r="B59" s="81"/>
      <c r="C59" s="81"/>
      <c r="D59" s="81"/>
      <c r="E59" s="81"/>
      <c r="F59" s="81"/>
      <c r="G59" s="81"/>
      <c r="H59" s="81"/>
      <c r="I59" s="312" t="s">
        <v>39</v>
      </c>
      <c r="J59" s="312"/>
      <c r="K59" s="312"/>
      <c r="L59" s="208"/>
      <c r="M59" s="225">
        <f>IF($I$14="Sovereign Debt","",IF($I$10=" &lt;&lt;&lt; Select Index &gt;&gt;&gt;","",IF(ISERROR(VLOOKUP($I$10&amp;$I$12,'Database - FI'!$B:$DC,68,FALSE))=TRUE,"†",IF(ISBLANK((VLOOKUP($I$10&amp;$I$12,'Database - FI'!$B:$DC,68,FALSE))),"",VLOOKUP($I$10&amp;$I$12,'Database - FI'!$B:$DC,68,FALSE)))))</f>
        <v>580</v>
      </c>
      <c r="N59" s="81"/>
      <c r="O59" s="280"/>
      <c r="P59" s="81"/>
      <c r="Q59" s="81"/>
      <c r="R59" s="81"/>
      <c r="S59" s="81"/>
      <c r="T59" s="81"/>
      <c r="U59" s="81"/>
      <c r="V59" s="81"/>
      <c r="W59" s="81"/>
      <c r="X59" s="81"/>
      <c r="Y59" s="81"/>
      <c r="Z59" s="211"/>
      <c r="AA59" s="212"/>
    </row>
    <row r="60" spans="1:27" s="65" customFormat="1" ht="15" customHeight="1" x14ac:dyDescent="0.3">
      <c r="A60" s="81"/>
      <c r="B60" s="81"/>
      <c r="C60" s="81"/>
      <c r="D60" s="81"/>
      <c r="E60" s="81"/>
      <c r="F60" s="81"/>
      <c r="G60" s="81"/>
      <c r="H60" s="81"/>
      <c r="I60" s="312" t="s">
        <v>40</v>
      </c>
      <c r="J60" s="312"/>
      <c r="K60" s="312"/>
      <c r="L60" s="208"/>
      <c r="M60" s="226">
        <f>IF($I$14="Sovereign Debt","",IF($I$10=" &lt;&lt;&lt; Select Index &gt;&gt;&gt;","",IF(ISERROR(VLOOKUP($I$10&amp;$I$12,'Database - FI'!$B:$DC,67,FALSE))=TRUE,"†",IF(ISBLANK((VLOOKUP($I$10&amp;$I$12,'Database - FI'!$B:$DC,67,FALSE))),"",VLOOKUP($I$10&amp;$I$12,'Database - FI'!$B:$DC,67,FALSE)))))</f>
        <v>0.69665621553276202</v>
      </c>
      <c r="N60" s="81"/>
      <c r="O60" s="280"/>
      <c r="P60" s="81"/>
      <c r="Q60" s="81"/>
      <c r="R60" s="81"/>
      <c r="S60" s="81"/>
      <c r="T60" s="81"/>
      <c r="U60" s="81"/>
      <c r="V60" s="81"/>
      <c r="W60" s="81"/>
      <c r="X60" s="81"/>
      <c r="Y60" s="81"/>
      <c r="Z60" s="211"/>
      <c r="AA60" s="212"/>
    </row>
    <row r="61" spans="1:27" s="65" customFormat="1" ht="18" customHeight="1" x14ac:dyDescent="0.25">
      <c r="A61" s="211"/>
      <c r="B61" s="228"/>
      <c r="C61" s="228"/>
      <c r="D61" s="228"/>
      <c r="E61" s="208"/>
      <c r="F61" s="122"/>
      <c r="G61" s="122"/>
      <c r="H61" s="122"/>
      <c r="I61" s="122"/>
      <c r="J61" s="122"/>
      <c r="K61" s="122"/>
      <c r="L61" s="73"/>
      <c r="M61" s="117"/>
      <c r="N61" s="73"/>
      <c r="O61" s="287"/>
      <c r="P61" s="208"/>
      <c r="Q61" s="123"/>
      <c r="R61" s="123"/>
      <c r="S61" s="123"/>
      <c r="T61" s="123"/>
      <c r="U61" s="123"/>
      <c r="V61" s="123"/>
      <c r="W61" s="123"/>
      <c r="X61" s="123"/>
      <c r="Y61" s="123"/>
      <c r="Z61" s="211"/>
      <c r="AA61" s="212"/>
    </row>
    <row r="62" spans="1:27" s="65" customFormat="1" ht="36" customHeight="1" x14ac:dyDescent="0.25">
      <c r="A62" s="211"/>
      <c r="B62" s="308" t="s">
        <v>54</v>
      </c>
      <c r="C62" s="308"/>
      <c r="D62" s="308"/>
      <c r="E62" s="208"/>
      <c r="F62" s="330" t="s">
        <v>67</v>
      </c>
      <c r="G62" s="331"/>
      <c r="H62" s="331"/>
      <c r="I62" s="331"/>
      <c r="J62" s="331"/>
      <c r="K62" s="332"/>
      <c r="L62" s="72"/>
      <c r="M62" s="130">
        <f>IF($I$14="Sovereign Debt","N/A",IF($I$10=" &lt;&lt;&lt; Select Index &gt;&gt;&gt;","",IF(ISERROR(VLOOKUP($I$10&amp;$I$12,'Database - FI'!$B:$DC,70,FALSE))=TRUE,"†",IF(ISBLANK((VLOOKUP($I$10&amp;$I$12,'Database - FI'!$B:$DC,70,FALSE))),"",VLOOKUP($I$10&amp;$I$12,'Database - FI'!$B:$DC,70,FALSE)))))</f>
        <v>5.8311260910188997E-2</v>
      </c>
      <c r="N62" s="73"/>
      <c r="O62" s="288" t="s">
        <v>68</v>
      </c>
      <c r="P62" s="208"/>
      <c r="Q62" s="313" t="s">
        <v>69</v>
      </c>
      <c r="R62" s="314"/>
      <c r="S62" s="314"/>
      <c r="T62" s="314"/>
      <c r="U62" s="314"/>
      <c r="V62" s="314"/>
      <c r="W62" s="314"/>
      <c r="X62" s="314"/>
      <c r="Y62" s="315"/>
      <c r="Z62" s="211"/>
      <c r="AA62" s="212"/>
    </row>
    <row r="63" spans="1:27" s="65" customFormat="1" ht="6.75" customHeight="1" x14ac:dyDescent="0.3">
      <c r="A63" s="211"/>
      <c r="B63" s="208"/>
      <c r="C63" s="208"/>
      <c r="D63" s="208"/>
      <c r="E63" s="208"/>
      <c r="F63" s="208"/>
      <c r="G63" s="208"/>
      <c r="H63" s="208"/>
      <c r="I63" s="208"/>
      <c r="J63" s="208"/>
      <c r="K63" s="208"/>
      <c r="L63" s="208"/>
      <c r="M63" s="208"/>
      <c r="N63" s="208"/>
      <c r="O63" s="81"/>
      <c r="P63" s="208"/>
      <c r="Q63" s="208"/>
      <c r="R63" s="208"/>
      <c r="S63" s="208"/>
      <c r="T63" s="208"/>
      <c r="U63" s="208"/>
      <c r="V63" s="208"/>
      <c r="W63" s="208"/>
      <c r="X63" s="208"/>
      <c r="Y63" s="208"/>
      <c r="Z63" s="211"/>
      <c r="AA63" s="212"/>
    </row>
    <row r="64" spans="1:27" s="65" customFormat="1" ht="15" customHeight="1" x14ac:dyDescent="0.3">
      <c r="A64" s="211"/>
      <c r="B64" s="208"/>
      <c r="C64" s="208"/>
      <c r="D64" s="208"/>
      <c r="E64" s="208"/>
      <c r="F64" s="208"/>
      <c r="G64" s="208"/>
      <c r="H64" s="208"/>
      <c r="I64" s="312" t="s">
        <v>39</v>
      </c>
      <c r="J64" s="312"/>
      <c r="K64" s="312"/>
      <c r="L64" s="208"/>
      <c r="M64" s="225">
        <f>IF($I$14="Sovereign Debt","",IF($I$10=" &lt;&lt;&lt; Select Index &gt;&gt;&gt;","",IF(ISERROR(VLOOKUP($I$10&amp;$I$12,'Database - FI'!$B:$DC,72,FALSE))=TRUE,"†",IF(ISBLANK((VLOOKUP($I$10&amp;$I$12,'Database - FI'!$B:$DC,72,FALSE))),"",VLOOKUP($I$10&amp;$I$12,'Database - FI'!$B:$DC,72,FALSE)))))</f>
        <v>810</v>
      </c>
      <c r="N64" s="208"/>
      <c r="O64" s="81"/>
      <c r="P64" s="208"/>
      <c r="Q64" s="208"/>
      <c r="R64" s="208"/>
      <c r="S64" s="208"/>
      <c r="T64" s="208"/>
      <c r="U64" s="208"/>
      <c r="V64" s="208"/>
      <c r="W64" s="208"/>
      <c r="X64" s="208"/>
      <c r="Y64" s="208"/>
      <c r="Z64" s="211"/>
      <c r="AA64" s="212"/>
    </row>
    <row r="65" spans="1:27" s="65" customFormat="1" ht="15" customHeight="1" x14ac:dyDescent="0.3">
      <c r="A65" s="211"/>
      <c r="B65" s="208"/>
      <c r="C65" s="208"/>
      <c r="D65" s="208"/>
      <c r="E65" s="208"/>
      <c r="F65" s="208"/>
      <c r="G65" s="208"/>
      <c r="H65" s="208"/>
      <c r="I65" s="312" t="s">
        <v>40</v>
      </c>
      <c r="J65" s="312"/>
      <c r="K65" s="312"/>
      <c r="L65" s="208"/>
      <c r="M65" s="226">
        <f>IF($I$14="Sovereign Debt","",IF($I$10=" &lt;&lt;&lt; Select Index &gt;&gt;&gt;","",IF(ISERROR(VLOOKUP($I$10&amp;$I$12,'Database - FI'!$B:$DC,71,FALSE))=TRUE,"†",IF(ISBLANK((VLOOKUP($I$10&amp;$I$12,'Database - FI'!$B:$DC,71,FALSE))),"",VLOOKUP($I$10&amp;$I$12,'Database - FI'!$B:$DC,71,FALSE)))))</f>
        <v>0.99999999999996103</v>
      </c>
      <c r="N65" s="208"/>
      <c r="O65" s="81"/>
      <c r="P65" s="208"/>
      <c r="Q65" s="208"/>
      <c r="R65" s="208"/>
      <c r="S65" s="208"/>
      <c r="T65" s="208"/>
      <c r="U65" s="208"/>
      <c r="V65" s="208"/>
      <c r="W65" s="208"/>
      <c r="X65" s="208"/>
      <c r="Y65" s="208"/>
      <c r="Z65" s="211"/>
      <c r="AA65" s="212"/>
    </row>
    <row r="66" spans="1:27" s="65" customFormat="1" ht="18" customHeight="1" x14ac:dyDescent="0.3">
      <c r="A66" s="211"/>
      <c r="B66" s="208"/>
      <c r="C66" s="208"/>
      <c r="D66" s="208"/>
      <c r="E66" s="208"/>
      <c r="F66" s="208"/>
      <c r="G66" s="208"/>
      <c r="H66" s="208"/>
      <c r="I66" s="131"/>
      <c r="J66" s="131"/>
      <c r="K66" s="131"/>
      <c r="L66" s="208"/>
      <c r="M66" s="226"/>
      <c r="N66" s="208"/>
      <c r="O66" s="81"/>
      <c r="P66" s="208"/>
      <c r="Q66" s="208"/>
      <c r="R66" s="208"/>
      <c r="S66" s="208"/>
      <c r="T66" s="208"/>
      <c r="U66" s="208"/>
      <c r="V66" s="208"/>
      <c r="W66" s="208"/>
      <c r="X66" s="208"/>
      <c r="Y66" s="208"/>
      <c r="Z66" s="211"/>
      <c r="AA66" s="212"/>
    </row>
    <row r="67" spans="1:27" s="65" customFormat="1" ht="36" customHeight="1" x14ac:dyDescent="0.25">
      <c r="A67" s="211"/>
      <c r="B67" s="308" t="s">
        <v>54</v>
      </c>
      <c r="C67" s="308"/>
      <c r="D67" s="308"/>
      <c r="E67" s="208"/>
      <c r="F67" s="330" t="s">
        <v>70</v>
      </c>
      <c r="G67" s="331"/>
      <c r="H67" s="331"/>
      <c r="I67" s="331"/>
      <c r="J67" s="331"/>
      <c r="K67" s="332"/>
      <c r="L67" s="72"/>
      <c r="M67" s="130">
        <f>IF($I$14="Sovereign Debt","N/A",IF($I$10=" &lt;&lt;&lt; Select Index &gt;&gt;&gt;","",IF(ISERROR(VLOOKUP($I$10&amp;$I$12,'Database - FI'!$B:$DC,73,FALSE))=TRUE,"†",IF(ISBLANK((VLOOKUP($I$10&amp;$I$12,'Database - FI'!$B:$DC,73,FALSE))),"",VLOOKUP($I$10&amp;$I$12,'Database - FI'!$B:$DC,73,FALSE)))))</f>
        <v>5.51875477724387E-2</v>
      </c>
      <c r="N67" s="73"/>
      <c r="O67" s="281" t="s">
        <v>71</v>
      </c>
      <c r="P67" s="208"/>
      <c r="Q67" s="313" t="s">
        <v>72</v>
      </c>
      <c r="R67" s="314"/>
      <c r="S67" s="314"/>
      <c r="T67" s="314"/>
      <c r="U67" s="314"/>
      <c r="V67" s="314"/>
      <c r="W67" s="314"/>
      <c r="X67" s="314"/>
      <c r="Y67" s="315"/>
      <c r="Z67" s="211"/>
      <c r="AA67" s="212"/>
    </row>
    <row r="68" spans="1:27" s="65" customFormat="1" ht="6" customHeight="1" x14ac:dyDescent="0.3">
      <c r="A68" s="211"/>
      <c r="B68" s="208"/>
      <c r="C68" s="208"/>
      <c r="D68" s="208"/>
      <c r="E68" s="208"/>
      <c r="F68" s="208"/>
      <c r="G68" s="208"/>
      <c r="H68" s="208"/>
      <c r="I68" s="208"/>
      <c r="J68" s="208"/>
      <c r="K68" s="208"/>
      <c r="L68" s="208"/>
      <c r="M68" s="208"/>
      <c r="N68" s="208"/>
      <c r="O68" s="280"/>
      <c r="P68" s="208"/>
      <c r="Q68" s="208"/>
      <c r="R68" s="208"/>
      <c r="S68" s="208"/>
      <c r="T68" s="208"/>
      <c r="U68" s="208"/>
      <c r="V68" s="208"/>
      <c r="W68" s="208"/>
      <c r="X68" s="208"/>
      <c r="Y68" s="208"/>
      <c r="Z68" s="211"/>
      <c r="AA68" s="212"/>
    </row>
    <row r="69" spans="1:27" s="65" customFormat="1" ht="15" customHeight="1" x14ac:dyDescent="0.3">
      <c r="A69" s="211"/>
      <c r="B69" s="208"/>
      <c r="C69" s="208"/>
      <c r="D69" s="208"/>
      <c r="E69" s="208"/>
      <c r="F69" s="208"/>
      <c r="G69" s="208"/>
      <c r="H69" s="208"/>
      <c r="I69" s="312" t="s">
        <v>39</v>
      </c>
      <c r="J69" s="312"/>
      <c r="K69" s="312"/>
      <c r="L69" s="208"/>
      <c r="M69" s="225">
        <f>IF($I$14="Sovereign Debt","",IF($I$10=" &lt;&lt;&lt; Select Index &gt;&gt;&gt;","",IF(ISERROR(VLOOKUP($I$10&amp;$I$12,'Database - FI'!$B:$DC,75,FALSE))=TRUE,"†",IF(ISBLANK((VLOOKUP($I$10&amp;$I$12,'Database - FI'!$B:$DC,75,FALSE))),"",VLOOKUP($I$10&amp;$I$12,'Database - FI'!$B:$DC,75,FALSE)))))</f>
        <v>57</v>
      </c>
      <c r="N69" s="208"/>
      <c r="O69" s="280"/>
      <c r="P69" s="208"/>
      <c r="Q69" s="208"/>
      <c r="R69" s="208"/>
      <c r="S69" s="208"/>
      <c r="T69" s="208"/>
      <c r="U69" s="208"/>
      <c r="V69" s="208"/>
      <c r="W69" s="208"/>
      <c r="X69" s="208"/>
      <c r="Y69" s="208"/>
      <c r="Z69" s="211"/>
      <c r="AA69" s="212"/>
    </row>
    <row r="70" spans="1:27" s="65" customFormat="1" ht="15" customHeight="1" x14ac:dyDescent="0.3">
      <c r="A70" s="211"/>
      <c r="B70" s="208"/>
      <c r="C70" s="208"/>
      <c r="D70" s="208"/>
      <c r="E70" s="208"/>
      <c r="F70" s="208"/>
      <c r="G70" s="208"/>
      <c r="H70" s="208"/>
      <c r="I70" s="312" t="s">
        <v>40</v>
      </c>
      <c r="J70" s="312"/>
      <c r="K70" s="312"/>
      <c r="L70" s="208"/>
      <c r="M70" s="226">
        <f>IF($I$14="Sovereign Debt","",IF($I$10=" &lt;&lt;&lt; Select Index &gt;&gt;&gt;","",IF(ISERROR(VLOOKUP($I$10&amp;$I$12,'Database - FI'!$B:$DC,74,FALSE))=TRUE,"†",IF(ISBLANK((VLOOKUP($I$10&amp;$I$12,'Database - FI'!$B:$DC,74,FALSE))),"",VLOOKUP($I$10&amp;$I$12,'Database - FI'!$B:$DC,74,FALSE)))))</f>
        <v>5.51875477724387E-2</v>
      </c>
      <c r="N70" s="208"/>
      <c r="O70" s="280"/>
      <c r="P70" s="208"/>
      <c r="Q70" s="208"/>
      <c r="R70" s="208"/>
      <c r="S70" s="208"/>
      <c r="T70" s="208"/>
      <c r="U70" s="208"/>
      <c r="V70" s="208"/>
      <c r="W70" s="208"/>
      <c r="X70" s="208"/>
      <c r="Y70" s="208"/>
      <c r="Z70" s="211"/>
      <c r="AA70" s="207"/>
    </row>
    <row r="71" spans="1:27" s="65" customFormat="1" ht="18" customHeight="1" x14ac:dyDescent="0.3">
      <c r="A71" s="211"/>
      <c r="B71" s="208"/>
      <c r="C71" s="208"/>
      <c r="D71" s="208"/>
      <c r="E71" s="208"/>
      <c r="F71" s="208"/>
      <c r="G71" s="208"/>
      <c r="H71" s="208"/>
      <c r="I71" s="131"/>
      <c r="J71" s="131"/>
      <c r="K71" s="131"/>
      <c r="L71" s="208"/>
      <c r="M71" s="227"/>
      <c r="N71" s="208"/>
      <c r="O71" s="280"/>
      <c r="P71" s="208"/>
      <c r="Q71" s="208"/>
      <c r="R71" s="208"/>
      <c r="S71" s="208"/>
      <c r="T71" s="208"/>
      <c r="U71" s="208"/>
      <c r="V71" s="208"/>
      <c r="W71" s="208"/>
      <c r="X71" s="208"/>
      <c r="Y71" s="208"/>
      <c r="Z71" s="211"/>
      <c r="AA71" s="207"/>
    </row>
    <row r="72" spans="1:27" s="65" customFormat="1" ht="42.6" customHeight="1" x14ac:dyDescent="0.25">
      <c r="A72" s="211"/>
      <c r="B72" s="362" t="s">
        <v>73</v>
      </c>
      <c r="C72" s="362"/>
      <c r="D72" s="362"/>
      <c r="E72" s="208"/>
      <c r="F72" s="330" t="s">
        <v>58</v>
      </c>
      <c r="G72" s="331"/>
      <c r="H72" s="331"/>
      <c r="I72" s="331"/>
      <c r="J72" s="331"/>
      <c r="K72" s="332"/>
      <c r="L72" s="72"/>
      <c r="M72" s="278" t="str">
        <f>IF($I$14="Fixed Income","Not applicable/Not Sovereign Debt Index",IF($I$10=" &lt;&lt;&lt; Select Index &gt;&gt;&gt;","",IF(ISERROR(VLOOKUP($I$10&amp;$I$12,'Database - FI'!$B:$DC,42,FALSE))=TRUE,"†",IF(ISBLANK((VLOOKUP($I$10&amp;$I$12,'Database - FI'!$B:$DC,42,FALSE))),"",VLOOKUP($I$10&amp;$I$12,'Database - FI'!$B:$DC,42,FALSE)))))</f>
        <v>Not applicable/Not Sovereign Debt Index</v>
      </c>
      <c r="N72" s="73"/>
      <c r="O72" s="281" t="s">
        <v>59</v>
      </c>
      <c r="P72" s="208"/>
      <c r="Q72" s="313" t="str">
        <f>IF(W19="MSCI",REF!BC5,REF!BC4)</f>
        <v>The metric tons of greenhouse gas emissions (tCO2e) apportioned to the index per EUR 1 million invested using Gross Domestic Product (GDP) as the apportionment factor.</v>
      </c>
      <c r="R72" s="314"/>
      <c r="S72" s="314"/>
      <c r="T72" s="314"/>
      <c r="U72" s="314"/>
      <c r="V72" s="314"/>
      <c r="W72" s="314"/>
      <c r="X72" s="314"/>
      <c r="Y72" s="315"/>
      <c r="Z72" s="211"/>
      <c r="AA72" s="207"/>
    </row>
    <row r="73" spans="1:27" s="65" customFormat="1" ht="6" customHeight="1" x14ac:dyDescent="0.3">
      <c r="A73" s="211"/>
      <c r="B73" s="208"/>
      <c r="C73" s="208"/>
      <c r="D73" s="208"/>
      <c r="E73" s="208"/>
      <c r="F73" s="284"/>
      <c r="G73" s="284"/>
      <c r="H73" s="284"/>
      <c r="I73" s="72"/>
      <c r="J73" s="72"/>
      <c r="K73" s="72"/>
      <c r="L73" s="73"/>
      <c r="M73" s="73"/>
      <c r="N73" s="73"/>
      <c r="O73" s="280"/>
      <c r="P73" s="208"/>
      <c r="Q73" s="208"/>
      <c r="R73" s="208"/>
      <c r="S73" s="208"/>
      <c r="T73" s="208"/>
      <c r="U73" s="208"/>
      <c r="V73" s="208"/>
      <c r="W73" s="208"/>
      <c r="X73" s="208"/>
      <c r="Y73" s="208"/>
      <c r="Z73" s="211"/>
      <c r="AA73" s="207"/>
    </row>
    <row r="74" spans="1:27" s="65" customFormat="1" ht="23.25" customHeight="1" x14ac:dyDescent="0.25">
      <c r="A74" s="211"/>
      <c r="B74" s="366" t="s">
        <v>73</v>
      </c>
      <c r="C74" s="366"/>
      <c r="D74" s="366"/>
      <c r="E74" s="208"/>
      <c r="F74" s="363" t="s">
        <v>60</v>
      </c>
      <c r="G74" s="364"/>
      <c r="H74" s="364"/>
      <c r="I74" s="364"/>
      <c r="J74" s="364"/>
      <c r="K74" s="365"/>
      <c r="L74" s="73"/>
      <c r="M74" s="130" t="str">
        <f>IF($I$14="Fixed Income","",IF($I$10=" &lt;&lt;&lt; Select Index &gt;&gt;&gt;","",0))</f>
        <v/>
      </c>
      <c r="N74" s="73"/>
      <c r="O74" s="281" t="s">
        <v>61</v>
      </c>
      <c r="P74" s="208"/>
      <c r="Q74" s="313" t="s">
        <v>74</v>
      </c>
      <c r="R74" s="314"/>
      <c r="S74" s="314"/>
      <c r="T74" s="314"/>
      <c r="U74" s="314"/>
      <c r="V74" s="314"/>
      <c r="W74" s="314"/>
      <c r="X74" s="314"/>
      <c r="Y74" s="315"/>
      <c r="Z74" s="211"/>
      <c r="AA74" s="207"/>
    </row>
    <row r="75" spans="1:27" s="65" customFormat="1" ht="6.75" customHeight="1" x14ac:dyDescent="0.3">
      <c r="A75" s="208"/>
      <c r="B75" s="208"/>
      <c r="C75" s="208"/>
      <c r="D75" s="208"/>
      <c r="E75" s="208"/>
      <c r="F75" s="81"/>
      <c r="G75" s="81"/>
      <c r="H75" s="81"/>
      <c r="I75" s="81"/>
      <c r="J75" s="81"/>
      <c r="K75" s="81"/>
      <c r="L75" s="81"/>
      <c r="M75" s="81"/>
      <c r="N75" s="81"/>
      <c r="O75" s="81"/>
      <c r="P75" s="81"/>
      <c r="Q75" s="81"/>
      <c r="R75" s="81"/>
      <c r="S75" s="81"/>
      <c r="T75" s="81"/>
      <c r="U75" s="81"/>
      <c r="V75" s="81"/>
      <c r="W75" s="81"/>
      <c r="X75" s="81"/>
      <c r="Y75" s="81"/>
      <c r="Z75" s="211"/>
      <c r="AA75" s="207"/>
    </row>
    <row r="76" spans="1:27" s="65" customFormat="1" ht="15" customHeight="1" x14ac:dyDescent="0.3">
      <c r="A76" s="208"/>
      <c r="B76" s="208"/>
      <c r="C76" s="208"/>
      <c r="D76" s="208"/>
      <c r="E76" s="208"/>
      <c r="F76" s="156"/>
      <c r="G76" s="156"/>
      <c r="H76" s="156"/>
      <c r="I76" s="312" t="s">
        <v>39</v>
      </c>
      <c r="J76" s="312"/>
      <c r="K76" s="312"/>
      <c r="L76" s="208"/>
      <c r="M76" s="225" t="str">
        <f>IF($I$14="Fixed Income","",IF($I$10=" &lt;&lt;&lt; Select Index &gt;&gt;&gt;","",IF(ISERROR(VLOOKUP($I$10&amp;$I$12,'Database - FI'!$B:$DC,44,FALSE))=TRUE,"†",IF(ISBLANK((VLOOKUP($I$10&amp;$I$12,'Database - FI'!$B:$DC,44,FALSE))),"",VLOOKUP($I$10&amp;$I$12,'Database - FI'!$B:$DC,44,FALSE)))))</f>
        <v/>
      </c>
      <c r="N76" s="73"/>
      <c r="O76" s="81"/>
      <c r="P76" s="81"/>
      <c r="Q76" s="81"/>
      <c r="R76" s="81"/>
      <c r="S76" s="81"/>
      <c r="T76" s="81"/>
      <c r="U76" s="81"/>
      <c r="V76" s="81"/>
      <c r="W76" s="81"/>
      <c r="X76" s="81"/>
      <c r="Y76" s="81"/>
      <c r="Z76" s="211"/>
      <c r="AA76" s="207"/>
    </row>
    <row r="77" spans="1:27" s="65" customFormat="1" ht="15" customHeight="1" x14ac:dyDescent="0.3">
      <c r="A77" s="211"/>
      <c r="B77" s="228"/>
      <c r="C77" s="228"/>
      <c r="D77" s="228"/>
      <c r="E77" s="208"/>
      <c r="F77" s="122"/>
      <c r="G77" s="122"/>
      <c r="H77" s="122"/>
      <c r="I77" s="312" t="s">
        <v>40</v>
      </c>
      <c r="J77" s="312"/>
      <c r="K77" s="312"/>
      <c r="L77" s="208"/>
      <c r="M77" s="226" t="str">
        <f>IF($I$14="Fixed Income","",IF($I$10=" &lt;&lt;&lt; Select Index &gt;&gt;&gt;","",IF(ISERROR(VLOOKUP($I$10&amp;$I$12,'Database - FI'!$B:$DC,43,FALSE))=TRUE,"†",IF(ISBLANK((VLOOKUP($I$10&amp;$I$12,'Database - FI'!$B:$DC,43,FALSE))),"",VLOOKUP($I$10&amp;$I$12,'Database - FI'!$B:$DC,43,FALSE)))))</f>
        <v/>
      </c>
      <c r="N77" s="73"/>
      <c r="O77" s="81"/>
      <c r="P77" s="81"/>
      <c r="Q77" s="81"/>
      <c r="R77" s="81"/>
      <c r="S77" s="81"/>
      <c r="T77" s="81"/>
      <c r="U77" s="81"/>
      <c r="V77" s="81"/>
      <c r="W77" s="81"/>
      <c r="X77" s="81"/>
      <c r="Y77" s="81"/>
      <c r="Z77" s="211"/>
      <c r="AA77" s="207"/>
    </row>
    <row r="78" spans="1:27" s="65" customFormat="1" ht="12" customHeight="1" x14ac:dyDescent="0.3">
      <c r="A78" s="211"/>
      <c r="B78" s="228"/>
      <c r="C78" s="228"/>
      <c r="D78" s="228"/>
      <c r="E78" s="208"/>
      <c r="F78" s="122"/>
      <c r="G78" s="122"/>
      <c r="H78" s="122"/>
      <c r="I78" s="131"/>
      <c r="J78" s="131"/>
      <c r="K78" s="131"/>
      <c r="L78" s="208"/>
      <c r="M78" s="227"/>
      <c r="N78" s="73"/>
      <c r="O78" s="81"/>
      <c r="P78" s="81"/>
      <c r="Q78" s="81"/>
      <c r="R78" s="81"/>
      <c r="S78" s="81"/>
      <c r="T78" s="81"/>
      <c r="U78" s="81"/>
      <c r="V78" s="81"/>
      <c r="W78" s="81"/>
      <c r="X78" s="81"/>
      <c r="Y78" s="81"/>
      <c r="Z78" s="211"/>
      <c r="AA78" s="207"/>
    </row>
    <row r="79" spans="1:27" s="65" customFormat="1" ht="15" customHeight="1" x14ac:dyDescent="0.3">
      <c r="A79" s="211"/>
      <c r="B79" s="228"/>
      <c r="C79" s="228"/>
      <c r="D79" s="228"/>
      <c r="E79" s="208"/>
      <c r="F79" s="122"/>
      <c r="G79" s="122"/>
      <c r="H79" s="122"/>
      <c r="I79" s="131"/>
      <c r="J79" s="131"/>
      <c r="K79" s="131"/>
      <c r="L79" s="208"/>
      <c r="M79" s="227"/>
      <c r="N79" s="73"/>
      <c r="O79" s="81"/>
      <c r="P79" s="81"/>
      <c r="Q79" s="81"/>
      <c r="R79" s="81"/>
      <c r="S79" s="81"/>
      <c r="T79" s="81"/>
      <c r="U79" s="81"/>
      <c r="V79" s="81"/>
      <c r="W79" s="81"/>
      <c r="X79" s="81"/>
      <c r="Y79" s="81"/>
      <c r="Z79" s="211"/>
      <c r="AA79" s="207"/>
    </row>
    <row r="80" spans="1:27" s="65" customFormat="1" ht="15.75" customHeight="1" x14ac:dyDescent="0.3">
      <c r="A80" s="211"/>
      <c r="B80" s="228"/>
      <c r="C80" s="228"/>
      <c r="D80" s="228"/>
      <c r="E80" s="208"/>
      <c r="F80" s="122"/>
      <c r="G80" s="122"/>
      <c r="H80" s="122"/>
      <c r="I80" s="312"/>
      <c r="J80" s="312"/>
      <c r="K80" s="312"/>
      <c r="L80" s="208"/>
      <c r="M80" s="229"/>
      <c r="N80" s="73"/>
      <c r="O80" s="81"/>
      <c r="P80" s="81"/>
      <c r="Q80" s="81"/>
      <c r="R80" s="81"/>
      <c r="S80" s="81"/>
      <c r="T80" s="81"/>
      <c r="U80" s="81"/>
      <c r="V80" s="81"/>
      <c r="W80" s="81"/>
      <c r="X80" s="81"/>
      <c r="Y80" s="81"/>
      <c r="Z80" s="211"/>
      <c r="AA80" s="207"/>
    </row>
    <row r="81" spans="1:27" s="207" customFormat="1" ht="13.5" customHeight="1" x14ac:dyDescent="0.25">
      <c r="A81" s="208"/>
      <c r="B81" s="361" t="s">
        <v>75</v>
      </c>
      <c r="C81" s="361"/>
      <c r="D81" s="361"/>
      <c r="E81" s="361"/>
      <c r="F81" s="361"/>
      <c r="G81" s="361"/>
      <c r="H81" s="361"/>
      <c r="I81" s="361"/>
      <c r="J81" s="361"/>
      <c r="K81" s="361"/>
      <c r="L81" s="361"/>
      <c r="M81" s="361"/>
      <c r="N81" s="361"/>
      <c r="O81" s="361"/>
      <c r="P81" s="361"/>
      <c r="Q81" s="361"/>
      <c r="R81" s="361"/>
      <c r="S81" s="361"/>
      <c r="T81" s="361"/>
      <c r="U81" s="361"/>
      <c r="V81" s="361"/>
      <c r="W81" s="361"/>
      <c r="X81" s="361"/>
      <c r="Y81" s="361"/>
      <c r="Z81" s="208"/>
    </row>
    <row r="82" spans="1:27" x14ac:dyDescent="0.25">
      <c r="A82" s="208"/>
      <c r="B82" s="51" t="s">
        <v>76</v>
      </c>
      <c r="C82" s="8"/>
      <c r="D82" s="8"/>
      <c r="E82" s="8"/>
      <c r="F82" s="8"/>
      <c r="G82" s="8"/>
      <c r="H82" s="8"/>
      <c r="I82" s="8"/>
      <c r="J82" s="8"/>
      <c r="K82" s="8"/>
      <c r="L82" s="8"/>
      <c r="M82" s="8"/>
      <c r="N82" s="8"/>
      <c r="O82" s="8"/>
      <c r="P82" s="8"/>
      <c r="Q82" s="8"/>
      <c r="R82" s="8"/>
      <c r="S82" s="8"/>
      <c r="T82" s="8"/>
      <c r="U82" s="8"/>
      <c r="V82" s="8"/>
      <c r="W82" s="8"/>
      <c r="X82" s="8"/>
      <c r="Y82" s="8"/>
      <c r="Z82" s="208"/>
      <c r="AA82" s="207"/>
    </row>
    <row r="83" spans="1:27" x14ac:dyDescent="0.25">
      <c r="A83" s="208"/>
      <c r="B83" s="51"/>
      <c r="C83" s="8"/>
      <c r="D83" s="8"/>
      <c r="E83" s="8"/>
      <c r="F83" s="8"/>
      <c r="G83" s="8"/>
      <c r="H83" s="8"/>
      <c r="I83" s="8"/>
      <c r="J83" s="8"/>
      <c r="K83" s="8"/>
      <c r="L83" s="8"/>
      <c r="M83" s="8"/>
      <c r="N83" s="8"/>
      <c r="O83" s="8"/>
      <c r="P83" s="8"/>
      <c r="Q83" s="8"/>
      <c r="R83" s="8"/>
      <c r="S83" s="8"/>
      <c r="T83" s="8"/>
      <c r="U83" s="8"/>
      <c r="V83" s="8"/>
      <c r="W83" s="8"/>
      <c r="X83" s="8"/>
      <c r="Y83" s="8"/>
      <c r="Z83" s="208"/>
      <c r="AA83" s="207"/>
    </row>
    <row r="84" spans="1:27" ht="14.25" customHeight="1" x14ac:dyDescent="0.3">
      <c r="A84" s="208"/>
      <c r="B84" s="51"/>
      <c r="C84" s="9"/>
      <c r="D84" s="81"/>
      <c r="E84" s="9"/>
      <c r="F84" s="9"/>
      <c r="G84" s="9"/>
      <c r="H84" s="9"/>
      <c r="I84" s="9"/>
      <c r="J84" s="9"/>
      <c r="K84" s="9"/>
      <c r="L84" s="9"/>
      <c r="M84" s="9"/>
      <c r="N84" s="9"/>
      <c r="O84" s="9"/>
      <c r="P84" s="9"/>
      <c r="Q84" s="9"/>
      <c r="R84" s="9"/>
      <c r="S84" s="9"/>
      <c r="T84" s="9"/>
      <c r="U84" s="9"/>
      <c r="V84" s="9"/>
      <c r="W84" s="9"/>
      <c r="X84" s="9"/>
      <c r="Y84" s="9"/>
      <c r="Z84" s="208"/>
      <c r="AA84" s="207"/>
    </row>
    <row r="85" spans="1:27" ht="14.4" x14ac:dyDescent="0.3">
      <c r="A85" s="207"/>
      <c r="B85" s="207"/>
      <c r="C85" s="207"/>
      <c r="D85" s="207"/>
      <c r="E85" s="207"/>
      <c r="F85" s="207"/>
      <c r="G85" s="207"/>
      <c r="H85" s="207"/>
      <c r="I85"/>
      <c r="J85" s="207"/>
      <c r="K85" s="207"/>
      <c r="L85" s="207"/>
      <c r="M85" s="207"/>
      <c r="N85" s="207"/>
      <c r="O85" s="207"/>
      <c r="P85" s="207"/>
      <c r="Q85" s="207"/>
      <c r="R85" s="207"/>
      <c r="S85" s="207"/>
      <c r="T85" s="207"/>
      <c r="U85" s="207"/>
      <c r="V85" s="207"/>
      <c r="W85" s="207"/>
      <c r="X85" s="207"/>
      <c r="Y85" s="207"/>
      <c r="Z85" s="207"/>
      <c r="AA85" s="207"/>
    </row>
    <row r="86" spans="1:27" ht="14.4" x14ac:dyDescent="0.3">
      <c r="A86" s="207"/>
      <c r="B86" s="207"/>
      <c r="C86" s="207"/>
      <c r="D86" s="207"/>
      <c r="E86" s="207"/>
      <c r="F86" s="207"/>
      <c r="G86" s="207"/>
      <c r="H86" s="207"/>
      <c r="I86"/>
      <c r="J86" s="207"/>
      <c r="K86" s="207"/>
      <c r="L86" s="207"/>
      <c r="M86" s="207"/>
      <c r="N86" s="207"/>
      <c r="O86" s="207"/>
      <c r="P86" s="207"/>
      <c r="Q86" s="207"/>
      <c r="R86" s="207"/>
      <c r="S86" s="207"/>
      <c r="T86" s="207"/>
      <c r="U86" s="207"/>
      <c r="V86" s="207"/>
      <c r="W86" s="207"/>
      <c r="X86" s="207"/>
      <c r="Y86" s="207"/>
      <c r="Z86" s="207"/>
      <c r="AA86" s="207"/>
    </row>
    <row r="87" spans="1:27" ht="14.4" x14ac:dyDescent="0.3">
      <c r="A87" s="207"/>
      <c r="B87" s="207"/>
      <c r="C87" s="207"/>
      <c r="D87" s="207"/>
      <c r="E87" s="207"/>
      <c r="F87" s="207"/>
      <c r="G87" s="207"/>
      <c r="H87" s="207"/>
      <c r="I87"/>
      <c r="J87" s="207"/>
      <c r="K87" s="124"/>
      <c r="L87" s="207"/>
      <c r="M87" s="207"/>
      <c r="N87" s="207"/>
      <c r="O87" s="207"/>
      <c r="P87" s="207"/>
      <c r="Q87" s="207"/>
      <c r="R87" s="207"/>
      <c r="S87" s="207"/>
      <c r="T87" s="207"/>
      <c r="U87" s="207"/>
      <c r="V87" s="207"/>
      <c r="W87" s="207"/>
      <c r="X87" s="207"/>
      <c r="Y87" s="207"/>
      <c r="Z87" s="207"/>
      <c r="AA87" s="207"/>
    </row>
    <row r="88" spans="1:27" ht="14.4" x14ac:dyDescent="0.3">
      <c r="A88" s="207"/>
      <c r="B88" s="207"/>
      <c r="C88" s="207"/>
      <c r="D88" s="207"/>
      <c r="E88" s="207"/>
      <c r="F88" s="207"/>
      <c r="G88" s="207"/>
      <c r="H88" s="207"/>
      <c r="I88"/>
      <c r="J88" s="207"/>
      <c r="K88" s="124"/>
      <c r="L88" s="207"/>
      <c r="M88" s="207"/>
      <c r="N88" s="207"/>
      <c r="O88" s="207"/>
      <c r="P88" s="207"/>
      <c r="Q88" s="207"/>
      <c r="R88" s="207"/>
      <c r="S88" s="207"/>
      <c r="T88" s="207"/>
      <c r="U88" s="207"/>
      <c r="V88" s="207"/>
      <c r="W88" s="207"/>
      <c r="X88" s="207"/>
      <c r="Y88" s="207"/>
      <c r="Z88" s="207"/>
      <c r="AA88" s="207"/>
    </row>
    <row r="118" spans="15:15" ht="14.4" x14ac:dyDescent="0.3">
      <c r="O118"/>
    </row>
    <row r="119" spans="15:15" ht="14.4" x14ac:dyDescent="0.3">
      <c r="O119"/>
    </row>
    <row r="120" spans="15:15" ht="14.4" x14ac:dyDescent="0.3">
      <c r="O120"/>
    </row>
    <row r="121" spans="15:15" ht="14.4" x14ac:dyDescent="0.3">
      <c r="O121"/>
    </row>
    <row r="122" spans="15:15" ht="14.4" x14ac:dyDescent="0.3">
      <c r="O122"/>
    </row>
    <row r="123" spans="15:15" ht="14.4" x14ac:dyDescent="0.3">
      <c r="O123"/>
    </row>
    <row r="124" spans="15:15" ht="14.4" x14ac:dyDescent="0.3">
      <c r="O124"/>
    </row>
    <row r="125" spans="15:15" ht="14.4" x14ac:dyDescent="0.3">
      <c r="O125"/>
    </row>
    <row r="126" spans="15:15" ht="14.4" x14ac:dyDescent="0.3">
      <c r="O126"/>
    </row>
    <row r="127" spans="15:15" ht="14.4" x14ac:dyDescent="0.3">
      <c r="O127"/>
    </row>
    <row r="128" spans="15:15" ht="14.4" x14ac:dyDescent="0.3">
      <c r="O128"/>
    </row>
    <row r="129" spans="15:15" ht="14.4" x14ac:dyDescent="0.3">
      <c r="O129"/>
    </row>
    <row r="130" spans="15:15" ht="14.4" x14ac:dyDescent="0.3">
      <c r="O130"/>
    </row>
    <row r="131" spans="15:15" ht="14.4" x14ac:dyDescent="0.3">
      <c r="O131"/>
    </row>
    <row r="132" spans="15:15" ht="14.4" x14ac:dyDescent="0.3">
      <c r="O132"/>
    </row>
    <row r="133" spans="15:15" ht="14.4" x14ac:dyDescent="0.3">
      <c r="O133"/>
    </row>
    <row r="134" spans="15:15" ht="14.4" x14ac:dyDescent="0.3">
      <c r="O134"/>
    </row>
    <row r="135" spans="15:15" ht="14.4" x14ac:dyDescent="0.3">
      <c r="O135"/>
    </row>
    <row r="136" spans="15:15" ht="14.4" x14ac:dyDescent="0.3">
      <c r="O136"/>
    </row>
    <row r="137" spans="15:15" ht="14.4" x14ac:dyDescent="0.3">
      <c r="O137"/>
    </row>
    <row r="138" spans="15:15" ht="14.4" x14ac:dyDescent="0.3">
      <c r="O138"/>
    </row>
    <row r="139" spans="15:15" ht="14.4" x14ac:dyDescent="0.3">
      <c r="O139"/>
    </row>
    <row r="140" spans="15:15" ht="14.4" x14ac:dyDescent="0.3">
      <c r="O140"/>
    </row>
    <row r="141" spans="15:15" ht="14.4" x14ac:dyDescent="0.3">
      <c r="O141"/>
    </row>
    <row r="142" spans="15:15" ht="14.4" x14ac:dyDescent="0.3">
      <c r="O142"/>
    </row>
    <row r="143" spans="15:15" ht="14.4" x14ac:dyDescent="0.3">
      <c r="O143"/>
    </row>
    <row r="144" spans="15:15" ht="14.4" x14ac:dyDescent="0.3">
      <c r="O144"/>
    </row>
    <row r="145" spans="15:15" ht="14.4" x14ac:dyDescent="0.3">
      <c r="O145"/>
    </row>
    <row r="146" spans="15:15" ht="14.4" x14ac:dyDescent="0.3">
      <c r="O146"/>
    </row>
    <row r="147" spans="15:15" ht="14.4" x14ac:dyDescent="0.3">
      <c r="O147"/>
    </row>
    <row r="148" spans="15:15" ht="14.4" x14ac:dyDescent="0.3">
      <c r="O148"/>
    </row>
    <row r="149" spans="15:15" ht="14.4" x14ac:dyDescent="0.3">
      <c r="O149"/>
    </row>
    <row r="150" spans="15:15" ht="14.4" x14ac:dyDescent="0.3">
      <c r="O150"/>
    </row>
    <row r="151" spans="15:15" ht="14.4" x14ac:dyDescent="0.3">
      <c r="O151"/>
    </row>
    <row r="152" spans="15:15" ht="14.4" x14ac:dyDescent="0.3">
      <c r="O152"/>
    </row>
    <row r="153" spans="15:15" ht="14.4" x14ac:dyDescent="0.3">
      <c r="O153"/>
    </row>
    <row r="154" spans="15:15" ht="14.4" x14ac:dyDescent="0.3">
      <c r="O154"/>
    </row>
    <row r="155" spans="15:15" ht="14.4" x14ac:dyDescent="0.3">
      <c r="O155"/>
    </row>
    <row r="156" spans="15:15" ht="14.4" x14ac:dyDescent="0.3">
      <c r="O156"/>
    </row>
    <row r="157" spans="15:15" ht="14.4" x14ac:dyDescent="0.3">
      <c r="O157"/>
    </row>
    <row r="158" spans="15:15" ht="14.4" x14ac:dyDescent="0.3">
      <c r="O158"/>
    </row>
    <row r="159" spans="15:15" ht="14.4" x14ac:dyDescent="0.3">
      <c r="O159"/>
    </row>
    <row r="160" spans="15:15" ht="14.4" x14ac:dyDescent="0.3">
      <c r="O160"/>
    </row>
    <row r="161" spans="15:15" ht="14.4" x14ac:dyDescent="0.3">
      <c r="O161"/>
    </row>
    <row r="162" spans="15:15" ht="14.4" x14ac:dyDescent="0.3">
      <c r="O162"/>
    </row>
    <row r="163" spans="15:15" ht="14.4" x14ac:dyDescent="0.3">
      <c r="O163"/>
    </row>
    <row r="164" spans="15:15" ht="14.4" x14ac:dyDescent="0.3">
      <c r="O164"/>
    </row>
    <row r="165" spans="15:15" ht="14.4" x14ac:dyDescent="0.3">
      <c r="O165"/>
    </row>
    <row r="166" spans="15:15" ht="14.4" x14ac:dyDescent="0.3">
      <c r="O166"/>
    </row>
    <row r="167" spans="15:15" ht="14.4" x14ac:dyDescent="0.3">
      <c r="O167"/>
    </row>
    <row r="168" spans="15:15" ht="14.4" x14ac:dyDescent="0.3">
      <c r="O168"/>
    </row>
    <row r="169" spans="15:15" ht="14.4" x14ac:dyDescent="0.3">
      <c r="O169"/>
    </row>
    <row r="170" spans="15:15" ht="14.4" x14ac:dyDescent="0.3">
      <c r="O170"/>
    </row>
    <row r="171" spans="15:15" ht="14.4" x14ac:dyDescent="0.3">
      <c r="O171"/>
    </row>
    <row r="172" spans="15:15" ht="14.4" x14ac:dyDescent="0.3">
      <c r="O172"/>
    </row>
    <row r="173" spans="15:15" ht="14.4" x14ac:dyDescent="0.3">
      <c r="O173"/>
    </row>
    <row r="174" spans="15:15" ht="14.4" x14ac:dyDescent="0.3">
      <c r="O174"/>
    </row>
    <row r="175" spans="15:15" ht="14.4" x14ac:dyDescent="0.3">
      <c r="O175"/>
    </row>
    <row r="176" spans="15:15" ht="14.4" x14ac:dyDescent="0.3">
      <c r="O176"/>
    </row>
    <row r="177" spans="15:15" ht="14.4" x14ac:dyDescent="0.3">
      <c r="O177"/>
    </row>
    <row r="178" spans="15:15" ht="14.4" x14ac:dyDescent="0.3">
      <c r="O178"/>
    </row>
    <row r="179" spans="15:15" ht="14.4" x14ac:dyDescent="0.3">
      <c r="O179"/>
    </row>
    <row r="180" spans="15:15" ht="14.4" x14ac:dyDescent="0.3">
      <c r="O180"/>
    </row>
    <row r="181" spans="15:15" ht="14.4" x14ac:dyDescent="0.3">
      <c r="O181"/>
    </row>
    <row r="182" spans="15:15" ht="14.4" x14ac:dyDescent="0.3">
      <c r="O182"/>
    </row>
    <row r="183" spans="15:15" ht="14.4" x14ac:dyDescent="0.3">
      <c r="O183"/>
    </row>
    <row r="184" spans="15:15" ht="14.4" x14ac:dyDescent="0.3">
      <c r="O184"/>
    </row>
    <row r="185" spans="15:15" ht="14.4" x14ac:dyDescent="0.3">
      <c r="O185"/>
    </row>
    <row r="186" spans="15:15" ht="14.4" x14ac:dyDescent="0.3">
      <c r="O186"/>
    </row>
    <row r="187" spans="15:15" ht="14.4" x14ac:dyDescent="0.3">
      <c r="O187"/>
    </row>
    <row r="188" spans="15:15" ht="14.4" x14ac:dyDescent="0.3">
      <c r="O188"/>
    </row>
    <row r="189" spans="15:15" ht="14.4" x14ac:dyDescent="0.3">
      <c r="O189"/>
    </row>
    <row r="190" spans="15:15" ht="14.4" x14ac:dyDescent="0.3">
      <c r="O190"/>
    </row>
    <row r="191" spans="15:15" ht="14.4" x14ac:dyDescent="0.3">
      <c r="O191"/>
    </row>
    <row r="192" spans="15:15" ht="14.4" x14ac:dyDescent="0.3">
      <c r="O192"/>
    </row>
    <row r="193" spans="15:15" ht="14.4" x14ac:dyDescent="0.3">
      <c r="O193"/>
    </row>
    <row r="194" spans="15:15" ht="14.4" x14ac:dyDescent="0.3">
      <c r="O194"/>
    </row>
    <row r="195" spans="15:15" ht="14.4" x14ac:dyDescent="0.3">
      <c r="O195"/>
    </row>
    <row r="196" spans="15:15" ht="14.4" x14ac:dyDescent="0.3">
      <c r="O196"/>
    </row>
    <row r="197" spans="15:15" ht="14.4" x14ac:dyDescent="0.3">
      <c r="O197"/>
    </row>
    <row r="198" spans="15:15" ht="14.4" x14ac:dyDescent="0.3">
      <c r="O198"/>
    </row>
    <row r="199" spans="15:15" ht="14.4" x14ac:dyDescent="0.3">
      <c r="O199"/>
    </row>
    <row r="200" spans="15:15" ht="14.4" x14ac:dyDescent="0.3">
      <c r="O200"/>
    </row>
    <row r="201" spans="15:15" ht="14.4" x14ac:dyDescent="0.3">
      <c r="O201"/>
    </row>
    <row r="202" spans="15:15" ht="14.4" x14ac:dyDescent="0.3">
      <c r="O202"/>
    </row>
    <row r="203" spans="15:15" ht="14.4" x14ac:dyDescent="0.3">
      <c r="O203"/>
    </row>
  </sheetData>
  <sheetProtection algorithmName="SHA-512" hashValue="Xw/fVQ6Jj/8X0atA7888bROZe2buxyfs+z4AaKTMsqLA5FgVpNbjgMAESACAfI3oB2HjymHYyRJS5nvOM8xM2g==" saltValue="A1DlwYFUhGMGd5pz3fNbbw==" spinCount="100000" sheet="1" objects="1" scenarios="1"/>
  <mergeCells count="75">
    <mergeCell ref="I38:K38"/>
    <mergeCell ref="B46:D46"/>
    <mergeCell ref="B81:Y81"/>
    <mergeCell ref="B72:D72"/>
    <mergeCell ref="F72:K72"/>
    <mergeCell ref="Q72:Y72"/>
    <mergeCell ref="Q74:Y74"/>
    <mergeCell ref="I80:K80"/>
    <mergeCell ref="F74:K74"/>
    <mergeCell ref="I76:K76"/>
    <mergeCell ref="I77:K77"/>
    <mergeCell ref="B74:D74"/>
    <mergeCell ref="Q67:Y67"/>
    <mergeCell ref="Q55:Y55"/>
    <mergeCell ref="Q56:Y56"/>
    <mergeCell ref="F55:K57"/>
    <mergeCell ref="S19:U19"/>
    <mergeCell ref="Q46:Y46"/>
    <mergeCell ref="Q48:Y48"/>
    <mergeCell ref="Q53:Y53"/>
    <mergeCell ref="Q33:Y33"/>
    <mergeCell ref="Q35:Y35"/>
    <mergeCell ref="F33:K33"/>
    <mergeCell ref="F35:K35"/>
    <mergeCell ref="B33:D33"/>
    <mergeCell ref="B35:D35"/>
    <mergeCell ref="C19:G19"/>
    <mergeCell ref="B55:D57"/>
    <mergeCell ref="Q57:Y57"/>
    <mergeCell ref="I59:K59"/>
    <mergeCell ref="I60:K60"/>
    <mergeCell ref="I65:K65"/>
    <mergeCell ref="B67:D67"/>
    <mergeCell ref="F67:K67"/>
    <mergeCell ref="B62:D62"/>
    <mergeCell ref="F62:K62"/>
    <mergeCell ref="Q62:Y62"/>
    <mergeCell ref="I64:K64"/>
    <mergeCell ref="B7:Y7"/>
    <mergeCell ref="F25:K25"/>
    <mergeCell ref="F31:K31"/>
    <mergeCell ref="I27:K27"/>
    <mergeCell ref="I28:K28"/>
    <mergeCell ref="F14:G14"/>
    <mergeCell ref="B25:D25"/>
    <mergeCell ref="Q25:Y25"/>
    <mergeCell ref="Q23:Y23"/>
    <mergeCell ref="B31:D31"/>
    <mergeCell ref="Q31:Y31"/>
    <mergeCell ref="B8:G8"/>
    <mergeCell ref="B10:G10"/>
    <mergeCell ref="I8:O8"/>
    <mergeCell ref="F23:K23"/>
    <mergeCell ref="W19:Y19"/>
    <mergeCell ref="I10:O10"/>
    <mergeCell ref="F12:G12"/>
    <mergeCell ref="B23:D23"/>
    <mergeCell ref="I69:K69"/>
    <mergeCell ref="I70:K70"/>
    <mergeCell ref="C18:G18"/>
    <mergeCell ref="F16:G16"/>
    <mergeCell ref="I14:K14"/>
    <mergeCell ref="F46:K46"/>
    <mergeCell ref="I37:K37"/>
    <mergeCell ref="B48:D48"/>
    <mergeCell ref="F48:K48"/>
    <mergeCell ref="B53:D53"/>
    <mergeCell ref="F53:K53"/>
    <mergeCell ref="I50:K50"/>
    <mergeCell ref="I51:K51"/>
    <mergeCell ref="B40:D40"/>
    <mergeCell ref="F40:K40"/>
    <mergeCell ref="I41:K41"/>
    <mergeCell ref="I42:K42"/>
    <mergeCell ref="Q40:Y40"/>
  </mergeCells>
  <conditionalFormatting sqref="B25">
    <cfRule type="cellIs" dxfId="71" priority="58" operator="equal">
      <formula>"***"</formula>
    </cfRule>
  </conditionalFormatting>
  <conditionalFormatting sqref="B31">
    <cfRule type="cellIs" dxfId="70" priority="53" operator="equal">
      <formula>"***"</formula>
    </cfRule>
  </conditionalFormatting>
  <conditionalFormatting sqref="B33">
    <cfRule type="cellIs" dxfId="69" priority="51" operator="equal">
      <formula>"***"</formula>
    </cfRule>
  </conditionalFormatting>
  <conditionalFormatting sqref="B35">
    <cfRule type="cellIs" dxfId="68" priority="49" operator="equal">
      <formula>"***"</formula>
    </cfRule>
  </conditionalFormatting>
  <conditionalFormatting sqref="B40">
    <cfRule type="cellIs" dxfId="67" priority="2" operator="equal">
      <formula>"***"</formula>
    </cfRule>
  </conditionalFormatting>
  <conditionalFormatting sqref="B48">
    <cfRule type="cellIs" dxfId="66" priority="44" operator="equal">
      <formula>"***"</formula>
    </cfRule>
  </conditionalFormatting>
  <conditionalFormatting sqref="B53">
    <cfRule type="cellIs" dxfId="65" priority="13" operator="equal">
      <formula>"***"</formula>
    </cfRule>
  </conditionalFormatting>
  <conditionalFormatting sqref="B55">
    <cfRule type="cellIs" dxfId="64" priority="40" operator="equal">
      <formula>"***"</formula>
    </cfRule>
  </conditionalFormatting>
  <conditionalFormatting sqref="B62">
    <cfRule type="cellIs" dxfId="63" priority="12" operator="equal">
      <formula>"***"</formula>
    </cfRule>
  </conditionalFormatting>
  <conditionalFormatting sqref="B67">
    <cfRule type="cellIs" dxfId="62" priority="11" operator="equal">
      <formula>"***"</formula>
    </cfRule>
  </conditionalFormatting>
  <conditionalFormatting sqref="B72">
    <cfRule type="cellIs" dxfId="61" priority="7" operator="equal">
      <formula>"***"</formula>
    </cfRule>
  </conditionalFormatting>
  <conditionalFormatting sqref="B74">
    <cfRule type="cellIs" dxfId="60" priority="3" operator="equal">
      <formula>"***"</formula>
    </cfRule>
  </conditionalFormatting>
  <conditionalFormatting sqref="M25">
    <cfRule type="cellIs" dxfId="59" priority="72" operator="equal">
      <formula>"***"</formula>
    </cfRule>
  </conditionalFormatting>
  <conditionalFormatting sqref="M27:M28">
    <cfRule type="cellIs" dxfId="58" priority="39" operator="equal">
      <formula>"***"</formula>
    </cfRule>
  </conditionalFormatting>
  <conditionalFormatting sqref="M31">
    <cfRule type="cellIs" dxfId="57" priority="38" operator="equal">
      <formula>"***"</formula>
    </cfRule>
  </conditionalFormatting>
  <conditionalFormatting sqref="M33">
    <cfRule type="cellIs" dxfId="56" priority="37" operator="equal">
      <formula>"***"</formula>
    </cfRule>
  </conditionalFormatting>
  <conditionalFormatting sqref="M35">
    <cfRule type="cellIs" dxfId="55" priority="36" operator="equal">
      <formula>"***"</formula>
    </cfRule>
  </conditionalFormatting>
  <conditionalFormatting sqref="M37:M43">
    <cfRule type="cellIs" dxfId="54" priority="1" operator="equal">
      <formula>"***"</formula>
    </cfRule>
  </conditionalFormatting>
  <conditionalFormatting sqref="M48">
    <cfRule type="cellIs" dxfId="53" priority="33" operator="equal">
      <formula>"***"</formula>
    </cfRule>
  </conditionalFormatting>
  <conditionalFormatting sqref="M50:M51">
    <cfRule type="cellIs" dxfId="52" priority="27" operator="equal">
      <formula>"***"</formula>
    </cfRule>
  </conditionalFormatting>
  <conditionalFormatting sqref="M53">
    <cfRule type="cellIs" dxfId="51" priority="32" operator="equal">
      <formula>"***"</formula>
    </cfRule>
  </conditionalFormatting>
  <conditionalFormatting sqref="M55:M57">
    <cfRule type="cellIs" dxfId="50" priority="31" operator="equal">
      <formula>"***"</formula>
    </cfRule>
  </conditionalFormatting>
  <conditionalFormatting sqref="M59:M62">
    <cfRule type="cellIs" dxfId="49" priority="23" operator="equal">
      <formula>"***"</formula>
    </cfRule>
  </conditionalFormatting>
  <conditionalFormatting sqref="M64:M67">
    <cfRule type="cellIs" dxfId="48" priority="19" operator="equal">
      <formula>"***"</formula>
    </cfRule>
  </conditionalFormatting>
  <conditionalFormatting sqref="M69:M72">
    <cfRule type="cellIs" dxfId="47" priority="9" operator="equal">
      <formula>"***"</formula>
    </cfRule>
  </conditionalFormatting>
  <conditionalFormatting sqref="M74">
    <cfRule type="cellIs" dxfId="46" priority="8" operator="equal">
      <formula>"***"</formula>
    </cfRule>
  </conditionalFormatting>
  <conditionalFormatting sqref="M76:M80">
    <cfRule type="cellIs" dxfId="45" priority="4" operator="equal">
      <formula>"***"</formula>
    </cfRule>
  </conditionalFormatting>
  <printOptions gridLines="1"/>
  <pageMargins left="0" right="0" top="0" bottom="0" header="0.3" footer="0.3"/>
  <pageSetup scale="42" fitToHeight="0" orientation="landscape"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B5526F24-EFA9-40FC-A953-8DBBAAC98FA3}">
          <x14:formula1>
            <xm:f>'PAB+CTB LISTS'!$Z$4:$Z$78</xm:f>
          </x14:formula1>
          <xm:sqref>I10:O10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496F77-A1F7-47BA-80AE-695BD465E9FC}">
  <sheetPr codeName="Sheet3">
    <tabColor theme="1"/>
    <pageSetUpPr fitToPage="1"/>
  </sheetPr>
  <dimension ref="A1:AF77"/>
  <sheetViews>
    <sheetView topLeftCell="A48" zoomScaleNormal="100" workbookViewId="0">
      <selection activeCell="M32" sqref="M32"/>
    </sheetView>
  </sheetViews>
  <sheetFormatPr defaultColWidth="9.33203125" defaultRowHeight="13.8" x14ac:dyDescent="0.25"/>
  <cols>
    <col min="1" max="1" width="5.6640625" style="61" customWidth="1"/>
    <col min="2" max="4" width="5.44140625" style="61" customWidth="1"/>
    <col min="5" max="5" width="8.5546875" style="61" customWidth="1"/>
    <col min="6" max="6" width="15.6640625" style="61" customWidth="1"/>
    <col min="7" max="7" width="13.33203125" style="61" customWidth="1"/>
    <col min="8" max="8" width="1.5546875" style="61" customWidth="1"/>
    <col min="9" max="9" width="22.6640625" style="61" customWidth="1"/>
    <col min="10" max="10" width="2.33203125" style="61" customWidth="1"/>
    <col min="11" max="11" width="22.6640625" style="61" customWidth="1"/>
    <col min="12" max="12" width="1.44140625" style="61" customWidth="1"/>
    <col min="13" max="13" width="20.6640625" style="61" customWidth="1"/>
    <col min="14" max="14" width="5.6640625" style="61" customWidth="1"/>
    <col min="15" max="15" width="40.6640625" style="61" customWidth="1"/>
    <col min="16" max="16" width="2.6640625" style="61" customWidth="1"/>
    <col min="17" max="17" width="35.5546875" style="61" customWidth="1"/>
    <col min="18" max="18" width="2.6640625" style="61" customWidth="1"/>
    <col min="19" max="19" width="14.33203125" style="61" customWidth="1"/>
    <col min="20" max="20" width="2.6640625" style="61" customWidth="1"/>
    <col min="21" max="21" width="11.44140625" style="61" customWidth="1"/>
    <col min="22" max="22" width="2.6640625" style="61" customWidth="1"/>
    <col min="23" max="24" width="16.33203125" style="61" customWidth="1"/>
    <col min="25" max="25" width="27.5546875" style="61" customWidth="1"/>
    <col min="26" max="26" width="5.6640625" style="61" customWidth="1"/>
    <col min="27" max="27" width="9.33203125" style="61"/>
    <col min="28" max="28" width="14" style="61" customWidth="1"/>
    <col min="29" max="29" width="22.6640625" style="61" customWidth="1"/>
    <col min="30" max="30" width="16.44140625" style="61" customWidth="1"/>
    <col min="31" max="31" width="9.33203125" style="61"/>
    <col min="32" max="32" width="13" style="61" customWidth="1"/>
    <col min="33" max="33" width="9.33203125" style="61"/>
    <col min="34" max="34" width="11" style="61" customWidth="1"/>
    <col min="35" max="16384" width="9.33203125" style="61"/>
  </cols>
  <sheetData>
    <row r="1" spans="1:32" ht="75" customHeight="1" x14ac:dyDescent="0.25">
      <c r="A1" s="60"/>
      <c r="B1" s="60"/>
      <c r="C1" s="60"/>
      <c r="D1" s="60"/>
      <c r="E1" s="60"/>
      <c r="F1" s="60"/>
      <c r="G1" s="60"/>
      <c r="H1" s="60"/>
      <c r="I1" s="60"/>
      <c r="J1" s="60"/>
      <c r="K1" s="60"/>
      <c r="L1" s="60"/>
      <c r="M1" s="60"/>
      <c r="N1" s="60"/>
      <c r="O1" s="60"/>
      <c r="P1" s="60"/>
      <c r="Q1" s="60"/>
      <c r="R1" s="60"/>
      <c r="S1" s="60"/>
      <c r="T1" s="60"/>
      <c r="U1" s="60"/>
      <c r="V1" s="60"/>
      <c r="W1" s="60"/>
      <c r="X1" s="60"/>
      <c r="Y1" s="60"/>
      <c r="Z1" s="60"/>
      <c r="AA1" s="207"/>
      <c r="AB1" s="207"/>
      <c r="AC1" s="207"/>
      <c r="AD1" s="207"/>
      <c r="AE1" s="207"/>
      <c r="AF1" s="207"/>
    </row>
    <row r="2" spans="1:32" ht="15" customHeight="1" x14ac:dyDescent="0.25">
      <c r="A2" s="208"/>
      <c r="B2" s="208"/>
      <c r="C2" s="208"/>
      <c r="D2" s="208"/>
      <c r="E2" s="208"/>
      <c r="F2" s="208"/>
      <c r="G2" s="208"/>
      <c r="H2" s="208"/>
      <c r="I2" s="208"/>
      <c r="J2" s="208"/>
      <c r="K2" s="208"/>
      <c r="L2" s="208"/>
      <c r="M2" s="208"/>
      <c r="N2" s="208"/>
      <c r="O2" s="208"/>
      <c r="P2" s="208"/>
      <c r="Q2" s="208"/>
      <c r="R2" s="208"/>
      <c r="S2" s="208"/>
      <c r="T2" s="208"/>
      <c r="U2" s="208"/>
      <c r="V2" s="208"/>
      <c r="W2" s="208"/>
      <c r="X2" s="208"/>
      <c r="Y2" s="208"/>
      <c r="Z2" s="208"/>
      <c r="AA2" s="207"/>
      <c r="AB2" s="207"/>
      <c r="AC2" s="207"/>
      <c r="AD2" s="207"/>
      <c r="AE2" s="207"/>
      <c r="AF2" s="207"/>
    </row>
    <row r="3" spans="1:32" ht="30.75" customHeight="1" x14ac:dyDescent="0.25">
      <c r="A3" s="208"/>
      <c r="B3" s="84" t="s">
        <v>0</v>
      </c>
      <c r="C3" s="32"/>
      <c r="D3" s="32"/>
      <c r="E3" s="208"/>
      <c r="F3" s="208"/>
      <c r="G3" s="208"/>
      <c r="H3" s="208"/>
      <c r="I3" s="208"/>
      <c r="J3" s="208"/>
      <c r="K3" s="208"/>
      <c r="L3" s="208"/>
      <c r="M3" s="208"/>
      <c r="N3" s="208"/>
      <c r="O3" s="208"/>
      <c r="P3" s="208"/>
      <c r="Q3" s="208"/>
      <c r="R3" s="208"/>
      <c r="S3" s="208"/>
      <c r="T3" s="208"/>
      <c r="U3" s="208"/>
      <c r="V3" s="208"/>
      <c r="W3" s="208"/>
      <c r="X3" s="208"/>
      <c r="Y3" s="263">
        <v>45778</v>
      </c>
      <c r="Z3" s="208"/>
      <c r="AA3" s="207"/>
      <c r="AB3" s="207"/>
      <c r="AC3" s="207"/>
      <c r="AD3" s="207"/>
      <c r="AE3" s="207"/>
      <c r="AF3" s="207"/>
    </row>
    <row r="4" spans="1:32" ht="15" customHeight="1" x14ac:dyDescent="0.25">
      <c r="A4" s="208"/>
      <c r="B4" s="32"/>
      <c r="C4" s="32"/>
      <c r="D4" s="32"/>
      <c r="E4" s="208"/>
      <c r="F4" s="208"/>
      <c r="G4" s="208"/>
      <c r="H4" s="208"/>
      <c r="I4" s="208"/>
      <c r="J4" s="208"/>
      <c r="K4" s="208"/>
      <c r="L4" s="208"/>
      <c r="M4" s="208"/>
      <c r="N4" s="208"/>
      <c r="O4" s="208"/>
      <c r="P4" s="208"/>
      <c r="Q4" s="208"/>
      <c r="R4" s="208"/>
      <c r="S4" s="208"/>
      <c r="T4" s="208"/>
      <c r="U4" s="208"/>
      <c r="V4" s="208"/>
      <c r="W4" s="208"/>
      <c r="X4" s="208"/>
      <c r="Y4" s="208"/>
      <c r="Z4" s="208"/>
      <c r="AA4" s="207"/>
      <c r="AB4" s="207"/>
      <c r="AC4" s="207"/>
      <c r="AD4" s="207"/>
      <c r="AE4" s="207"/>
      <c r="AF4" s="207"/>
    </row>
    <row r="5" spans="1:32" ht="21" customHeight="1" x14ac:dyDescent="0.4">
      <c r="A5" s="208"/>
      <c r="B5" s="14" t="s">
        <v>12</v>
      </c>
      <c r="C5" s="14"/>
      <c r="D5" s="14"/>
      <c r="E5" s="208"/>
      <c r="F5" s="208"/>
      <c r="G5" s="208"/>
      <c r="H5" s="208"/>
      <c r="I5" s="208"/>
      <c r="J5" s="208"/>
      <c r="K5" s="208"/>
      <c r="L5" s="208"/>
      <c r="M5" s="208"/>
      <c r="N5" s="208"/>
      <c r="O5" s="208"/>
      <c r="P5" s="208"/>
      <c r="Q5" s="208"/>
      <c r="R5" s="208"/>
      <c r="S5" s="208"/>
      <c r="T5" s="208"/>
      <c r="U5" s="208"/>
      <c r="V5" s="208"/>
      <c r="W5" s="208"/>
      <c r="X5" s="208"/>
      <c r="Y5" s="208"/>
      <c r="Z5" s="208"/>
      <c r="AA5" s="207"/>
      <c r="AB5" s="207"/>
      <c r="AC5" s="207"/>
      <c r="AD5" s="207"/>
      <c r="AE5" s="207"/>
      <c r="AF5" s="207"/>
    </row>
    <row r="6" spans="1:32" ht="15" customHeight="1" x14ac:dyDescent="0.4">
      <c r="A6" s="208"/>
      <c r="B6" s="14"/>
      <c r="C6" s="14"/>
      <c r="D6" s="14"/>
      <c r="E6" s="208"/>
      <c r="F6" s="208"/>
      <c r="G6" s="208"/>
      <c r="H6" s="208"/>
      <c r="I6" s="208"/>
      <c r="J6" s="208"/>
      <c r="K6" s="208"/>
      <c r="L6" s="208"/>
      <c r="M6" s="208"/>
      <c r="N6" s="208"/>
      <c r="O6" s="208"/>
      <c r="P6" s="208"/>
      <c r="Q6" s="208"/>
      <c r="R6" s="208"/>
      <c r="S6" s="208"/>
      <c r="T6" s="208"/>
      <c r="U6" s="208"/>
      <c r="V6" s="208"/>
      <c r="W6" s="208"/>
      <c r="X6" s="208"/>
      <c r="Y6" s="208"/>
      <c r="Z6" s="208"/>
      <c r="AA6" s="207"/>
      <c r="AB6" s="207"/>
      <c r="AC6" s="207"/>
      <c r="AD6" s="207"/>
      <c r="AE6" s="207"/>
      <c r="AF6" s="207"/>
    </row>
    <row r="7" spans="1:32" ht="48.75" customHeight="1" x14ac:dyDescent="0.25">
      <c r="A7" s="208"/>
      <c r="B7" s="333" t="s">
        <v>77</v>
      </c>
      <c r="C7" s="333"/>
      <c r="D7" s="333"/>
      <c r="E7" s="333"/>
      <c r="F7" s="333"/>
      <c r="G7" s="333"/>
      <c r="H7" s="333"/>
      <c r="I7" s="333"/>
      <c r="J7" s="333"/>
      <c r="K7" s="333"/>
      <c r="L7" s="333"/>
      <c r="M7" s="333"/>
      <c r="N7" s="333"/>
      <c r="O7" s="333"/>
      <c r="P7" s="333"/>
      <c r="Q7" s="333"/>
      <c r="R7" s="333"/>
      <c r="S7" s="333"/>
      <c r="T7" s="333"/>
      <c r="U7" s="333"/>
      <c r="V7" s="333"/>
      <c r="W7" s="333"/>
      <c r="X7" s="333"/>
      <c r="Y7" s="333"/>
      <c r="Z7" s="208"/>
      <c r="AA7" s="207"/>
      <c r="AB7" s="207"/>
      <c r="AC7" s="207"/>
      <c r="AD7" s="207"/>
      <c r="AE7" s="207"/>
      <c r="AF7" s="207"/>
    </row>
    <row r="8" spans="1:32" ht="15" customHeight="1" x14ac:dyDescent="0.25">
      <c r="A8" s="208"/>
      <c r="B8" s="340" t="s">
        <v>14</v>
      </c>
      <c r="C8" s="341"/>
      <c r="D8" s="341"/>
      <c r="E8" s="341"/>
      <c r="F8" s="341"/>
      <c r="G8" s="342"/>
      <c r="H8" s="66"/>
      <c r="I8" s="344" t="str">
        <f>'I. ESG Factors Report - FI (1)'!I8</f>
        <v>iBoxx USD Asia-Pacific exGreater China Non-Sovereigns Investment Grade Climate Transition Index Methodology</v>
      </c>
      <c r="J8" s="345"/>
      <c r="K8" s="345"/>
      <c r="L8" s="345"/>
      <c r="M8" s="345"/>
      <c r="N8" s="345"/>
      <c r="O8" s="346"/>
      <c r="P8" s="208"/>
      <c r="Q8" s="47"/>
      <c r="R8" s="54"/>
      <c r="S8" s="208"/>
      <c r="T8" s="208"/>
      <c r="U8" s="208"/>
      <c r="V8" s="208"/>
      <c r="W8" s="208"/>
      <c r="X8" s="208"/>
      <c r="Y8" s="208"/>
      <c r="Z8" s="208"/>
      <c r="AA8" s="207"/>
      <c r="AB8" s="207"/>
      <c r="AC8" s="207"/>
      <c r="AD8" s="207"/>
      <c r="AE8" s="207"/>
      <c r="AF8" s="207"/>
    </row>
    <row r="9" spans="1:32" ht="4.5" customHeight="1" x14ac:dyDescent="0.25">
      <c r="A9" s="208"/>
      <c r="B9" s="16"/>
      <c r="C9" s="16"/>
      <c r="D9" s="16"/>
      <c r="E9" s="17"/>
      <c r="F9" s="16"/>
      <c r="G9" s="16"/>
      <c r="H9" s="68"/>
      <c r="I9" s="68"/>
      <c r="J9" s="68"/>
      <c r="K9" s="68"/>
      <c r="L9" s="68"/>
      <c r="M9" s="68"/>
      <c r="N9" s="68"/>
      <c r="O9" s="68"/>
      <c r="P9" s="208"/>
      <c r="Q9" s="69"/>
      <c r="R9" s="208"/>
      <c r="S9" s="208"/>
      <c r="T9" s="208"/>
      <c r="U9" s="208"/>
      <c r="V9" s="208"/>
      <c r="W9" s="208"/>
      <c r="X9" s="208"/>
      <c r="Y9" s="208"/>
      <c r="Z9" s="208"/>
      <c r="AA9" s="207"/>
      <c r="AB9" s="207"/>
      <c r="AC9" s="207"/>
      <c r="AD9" s="207"/>
      <c r="AE9" s="207"/>
      <c r="AF9" s="207"/>
    </row>
    <row r="10" spans="1:32" ht="15" customHeight="1" x14ac:dyDescent="0.25">
      <c r="A10" s="208"/>
      <c r="B10" s="319" t="s">
        <v>15</v>
      </c>
      <c r="C10" s="343"/>
      <c r="D10" s="343"/>
      <c r="E10" s="343"/>
      <c r="F10" s="343"/>
      <c r="G10" s="320"/>
      <c r="H10" s="70"/>
      <c r="I10" s="344" t="str">
        <f>'I. ESG Factors Report - FI (1)'!I10</f>
        <v>iBoxx USD Asia-Pacific ex-Greater China Non-Sovereigns Investment Grade Climate Transition</v>
      </c>
      <c r="J10" s="345"/>
      <c r="K10" s="345"/>
      <c r="L10" s="345"/>
      <c r="M10" s="345"/>
      <c r="N10" s="345"/>
      <c r="O10" s="346"/>
      <c r="P10" s="208"/>
      <c r="Q10" s="48"/>
      <c r="R10" s="208"/>
      <c r="S10" s="137"/>
      <c r="T10" s="138"/>
      <c r="U10" s="138"/>
      <c r="V10" s="138"/>
      <c r="W10" s="138"/>
      <c r="X10" s="138"/>
      <c r="Y10" s="138"/>
      <c r="Z10" s="208"/>
      <c r="AA10" s="207"/>
      <c r="AB10" s="207"/>
      <c r="AC10" s="207"/>
      <c r="AD10" s="207"/>
      <c r="AE10" s="207"/>
      <c r="AF10" s="207"/>
    </row>
    <row r="11" spans="1:32" ht="7.5" customHeight="1" x14ac:dyDescent="0.25">
      <c r="A11" s="208"/>
      <c r="B11" s="11"/>
      <c r="C11" s="11"/>
      <c r="D11" s="11"/>
      <c r="E11" s="12"/>
      <c r="F11" s="13"/>
      <c r="G11" s="11"/>
      <c r="H11" s="71"/>
      <c r="I11" s="69"/>
      <c r="J11" s="69"/>
      <c r="K11" s="69"/>
      <c r="L11" s="69"/>
      <c r="M11" s="71"/>
      <c r="N11" s="69"/>
      <c r="O11" s="71"/>
      <c r="P11" s="69"/>
      <c r="Q11" s="69"/>
      <c r="R11" s="213"/>
      <c r="S11" s="136"/>
      <c r="T11" s="120"/>
      <c r="U11" s="120"/>
      <c r="V11" s="120"/>
      <c r="W11" s="120"/>
      <c r="X11" s="120"/>
      <c r="Y11" s="120"/>
      <c r="Z11" s="208"/>
      <c r="AA11" s="207"/>
      <c r="AB11" s="207"/>
      <c r="AC11" s="207"/>
      <c r="AD11" s="207"/>
      <c r="AE11" s="207"/>
      <c r="AF11" s="207"/>
    </row>
    <row r="12" spans="1:32" ht="15" customHeight="1" x14ac:dyDescent="0.25">
      <c r="A12" s="208"/>
      <c r="B12" s="11"/>
      <c r="C12" s="11"/>
      <c r="D12" s="11"/>
      <c r="E12" s="12"/>
      <c r="F12" s="319" t="s">
        <v>18</v>
      </c>
      <c r="G12" s="320"/>
      <c r="H12" s="70"/>
      <c r="I12" s="149">
        <f>'I. ESG Factors Report - FI (1)'!I12</f>
        <v>45747</v>
      </c>
      <c r="J12" s="118"/>
      <c r="K12" s="118"/>
      <c r="L12" s="49"/>
      <c r="M12" s="208"/>
      <c r="N12" s="69"/>
      <c r="O12" s="71"/>
      <c r="P12" s="69"/>
      <c r="Q12" s="69"/>
      <c r="R12" s="56"/>
      <c r="S12" s="82" t="s">
        <v>19</v>
      </c>
      <c r="T12" s="214"/>
      <c r="U12" s="215" t="s">
        <v>20</v>
      </c>
      <c r="V12" s="216"/>
      <c r="W12" s="216"/>
      <c r="X12" s="216"/>
      <c r="Y12" s="217" t="s">
        <v>21</v>
      </c>
      <c r="Z12" s="208"/>
      <c r="AA12" s="207"/>
      <c r="AB12" s="207"/>
      <c r="AC12" s="207"/>
      <c r="AD12" s="207"/>
      <c r="AE12" s="207"/>
      <c r="AF12" s="207"/>
    </row>
    <row r="13" spans="1:32" ht="8.25" customHeight="1" x14ac:dyDescent="0.25">
      <c r="A13" s="208"/>
      <c r="B13" s="11"/>
      <c r="C13" s="11"/>
      <c r="D13" s="11"/>
      <c r="E13" s="12"/>
      <c r="F13" s="13"/>
      <c r="G13" s="11"/>
      <c r="H13" s="71"/>
      <c r="I13" s="69"/>
      <c r="J13" s="69"/>
      <c r="K13" s="69"/>
      <c r="L13" s="69"/>
      <c r="M13" s="71"/>
      <c r="N13" s="69"/>
      <c r="O13" s="71"/>
      <c r="P13" s="69"/>
      <c r="Q13" s="69"/>
      <c r="R13" s="69"/>
      <c r="S13" s="218"/>
      <c r="T13" s="119"/>
      <c r="U13" s="120"/>
      <c r="V13" s="216"/>
      <c r="W13" s="216"/>
      <c r="X13" s="216"/>
      <c r="Y13" s="181"/>
      <c r="Z13" s="56"/>
      <c r="AA13" s="56"/>
      <c r="AB13" s="56"/>
      <c r="AC13" s="56"/>
      <c r="AD13" s="56"/>
      <c r="AE13" s="56"/>
      <c r="AF13" s="56"/>
    </row>
    <row r="14" spans="1:32" ht="15" customHeight="1" x14ac:dyDescent="0.25">
      <c r="A14" s="208"/>
      <c r="B14" s="11"/>
      <c r="C14" s="11"/>
      <c r="D14" s="11"/>
      <c r="E14" s="187"/>
      <c r="F14" s="337" t="s">
        <v>22</v>
      </c>
      <c r="G14" s="338"/>
      <c r="H14" s="188"/>
      <c r="I14" s="323" t="str">
        <f>'I. ESG Factors Report - FI (1)'!I14</f>
        <v>Fixed Income</v>
      </c>
      <c r="J14" s="324"/>
      <c r="K14" s="325"/>
      <c r="L14" s="71"/>
      <c r="M14" s="71"/>
      <c r="N14" s="71"/>
      <c r="O14" s="71"/>
      <c r="P14" s="69"/>
      <c r="Q14" s="69"/>
      <c r="R14" s="189"/>
      <c r="S14" s="218"/>
      <c r="T14" s="214"/>
      <c r="U14" s="215" t="s">
        <v>23</v>
      </c>
      <c r="V14" s="216"/>
      <c r="W14" s="216"/>
      <c r="X14" s="216"/>
      <c r="Y14" s="219" t="s">
        <v>24</v>
      </c>
      <c r="Z14" s="56"/>
      <c r="AA14" s="56"/>
      <c r="AB14" s="56"/>
      <c r="AC14" s="56"/>
      <c r="AD14" s="56"/>
      <c r="AE14" s="56"/>
      <c r="AF14" s="56"/>
    </row>
    <row r="15" spans="1:32" ht="15" customHeight="1" x14ac:dyDescent="0.25">
      <c r="A15" s="208"/>
      <c r="B15" s="11"/>
      <c r="C15" s="11"/>
      <c r="D15" s="11"/>
      <c r="E15" s="12"/>
      <c r="F15" s="13"/>
      <c r="G15" s="11"/>
      <c r="H15" s="71"/>
      <c r="I15" s="69"/>
      <c r="J15" s="69"/>
      <c r="K15" s="69"/>
      <c r="L15" s="71"/>
      <c r="M15" s="71"/>
      <c r="N15" s="71"/>
      <c r="O15" s="71"/>
      <c r="P15" s="69"/>
      <c r="Q15" s="69"/>
      <c r="R15" s="53"/>
      <c r="S15" s="145"/>
      <c r="T15" s="135"/>
      <c r="U15" s="135"/>
      <c r="V15" s="135"/>
      <c r="W15" s="135"/>
      <c r="X15" s="135"/>
      <c r="Y15" s="135"/>
      <c r="Z15" s="56"/>
      <c r="AA15" s="56"/>
      <c r="AB15" s="56"/>
      <c r="AC15" s="56"/>
      <c r="AD15" s="56"/>
      <c r="AE15" s="56"/>
      <c r="AF15" s="56"/>
    </row>
    <row r="16" spans="1:32" ht="15" x14ac:dyDescent="0.25">
      <c r="A16" s="208"/>
      <c r="B16" s="11"/>
      <c r="C16" s="11"/>
      <c r="D16" s="11"/>
      <c r="E16" s="12"/>
      <c r="F16" s="319" t="s">
        <v>25</v>
      </c>
      <c r="G16" s="320"/>
      <c r="H16" s="71"/>
      <c r="I16" s="220">
        <f>'I. ESG Factors Report - FI (1)'!I16</f>
        <v>810</v>
      </c>
      <c r="J16" s="69"/>
      <c r="K16" s="132" t="s">
        <v>26</v>
      </c>
      <c r="L16" s="71"/>
      <c r="M16" s="71"/>
      <c r="N16" s="69"/>
      <c r="O16" s="71"/>
      <c r="P16" s="69"/>
      <c r="Q16" s="69"/>
      <c r="R16" s="53"/>
      <c r="S16" s="213"/>
      <c r="T16" s="56"/>
      <c r="U16" s="56"/>
      <c r="V16" s="56"/>
      <c r="W16" s="56"/>
      <c r="X16" s="56"/>
      <c r="Y16" s="134"/>
      <c r="Z16" s="56"/>
      <c r="AA16" s="56"/>
      <c r="AB16" s="56"/>
      <c r="AC16" s="56"/>
      <c r="AD16" s="56"/>
      <c r="AE16" s="56"/>
      <c r="AF16" s="56"/>
    </row>
    <row r="17" spans="1:32" ht="8.25" customHeight="1" x14ac:dyDescent="0.3">
      <c r="A17" s="208"/>
      <c r="B17" s="81"/>
      <c r="C17" s="11"/>
      <c r="D17" s="11"/>
      <c r="E17" s="12"/>
      <c r="F17" s="69"/>
      <c r="G17" s="69"/>
      <c r="H17" s="71"/>
      <c r="I17" s="69"/>
      <c r="J17" s="69"/>
      <c r="K17" s="69"/>
      <c r="L17" s="69"/>
      <c r="M17" s="71"/>
      <c r="N17" s="69"/>
      <c r="O17" s="71"/>
      <c r="P17" s="69"/>
      <c r="Q17" s="69"/>
      <c r="R17" s="53"/>
      <c r="S17" s="208"/>
      <c r="T17" s="213"/>
      <c r="U17" s="213"/>
      <c r="V17" s="208"/>
      <c r="W17" s="208"/>
      <c r="X17" s="208"/>
      <c r="Y17" s="55"/>
      <c r="Z17" s="56"/>
      <c r="AA17" s="56"/>
      <c r="AB17" s="56"/>
      <c r="AC17" s="56"/>
      <c r="AD17" s="56"/>
      <c r="AE17" s="56"/>
      <c r="AF17" s="56"/>
    </row>
    <row r="18" spans="1:32" ht="15.75" customHeight="1" x14ac:dyDescent="0.3">
      <c r="A18" s="208"/>
      <c r="B18" s="81"/>
      <c r="C18" s="376" t="s">
        <v>27</v>
      </c>
      <c r="D18" s="376"/>
      <c r="E18" s="376"/>
      <c r="F18" s="376"/>
      <c r="G18" s="376"/>
      <c r="H18" s="71"/>
      <c r="I18" s="221">
        <f>'I. ESG Factors Report - FI (1)'!I18</f>
        <v>810</v>
      </c>
      <c r="J18" s="128"/>
      <c r="K18" s="222">
        <f>'I. ESG Factors Report - FI (1)'!K18</f>
        <v>1</v>
      </c>
      <c r="L18" s="69"/>
      <c r="M18" s="71"/>
      <c r="N18" s="69"/>
      <c r="O18" s="71"/>
      <c r="P18" s="69"/>
      <c r="Q18" s="69"/>
      <c r="R18" s="53"/>
      <c r="S18" s="208"/>
      <c r="T18" s="213"/>
      <c r="U18" s="213"/>
      <c r="V18" s="208"/>
      <c r="W18" s="208"/>
      <c r="X18" s="208"/>
      <c r="Y18" s="55"/>
      <c r="Z18" s="56"/>
      <c r="AA18" s="56"/>
      <c r="AB18" s="56"/>
      <c r="AC18" s="56"/>
      <c r="AD18" s="56"/>
      <c r="AE18" s="56"/>
      <c r="AF18" s="56"/>
    </row>
    <row r="19" spans="1:32" ht="15.75" customHeight="1" x14ac:dyDescent="0.3">
      <c r="A19" s="208"/>
      <c r="B19" s="81"/>
      <c r="C19" s="377" t="s">
        <v>28</v>
      </c>
      <c r="D19" s="377"/>
      <c r="E19" s="377"/>
      <c r="F19" s="377"/>
      <c r="G19" s="377"/>
      <c r="H19" s="71"/>
      <c r="I19" s="220">
        <f>'I. ESG Factors Report - FI (1)'!I19</f>
        <v>0</v>
      </c>
      <c r="J19" s="69"/>
      <c r="K19" s="223">
        <f>'I. ESG Factors Report - FI (1)'!K19</f>
        <v>0</v>
      </c>
      <c r="L19" s="69"/>
      <c r="M19" s="71"/>
      <c r="N19" s="69"/>
      <c r="O19" s="71"/>
      <c r="P19" s="69"/>
      <c r="Q19" s="69"/>
      <c r="R19" s="53"/>
      <c r="S19" s="358" t="s">
        <v>29</v>
      </c>
      <c r="T19" s="359"/>
      <c r="U19" s="360"/>
      <c r="V19" s="208"/>
      <c r="W19" s="348" t="str">
        <f>IF($I$10=" &lt;&lt;&lt; Select Index &gt;&gt;&gt;","",IF(ISERROR(VLOOKUP($I$10&amp;$I$12,'Database - FI'!$B:$DG,110,FALSE))=TRUE,"†",IF(ISBLANK((VLOOKUP($I$10&amp;$I$12,'Database - FI'!$B:$DG,110,FALSE))),"",VLOOKUP($I$10&amp;$I$12,'Database - FI'!$B:$DG,110,FALSE))))</f>
        <v>Sustainalytics</v>
      </c>
      <c r="X19" s="349"/>
      <c r="Y19" s="350"/>
      <c r="Z19" s="56"/>
      <c r="AA19" s="56"/>
      <c r="AB19" s="56"/>
      <c r="AC19" s="56"/>
      <c r="AD19" s="56"/>
      <c r="AE19" s="56"/>
      <c r="AF19" s="56"/>
    </row>
    <row r="20" spans="1:32" ht="18" customHeight="1" x14ac:dyDescent="0.3">
      <c r="A20" s="208"/>
      <c r="B20" s="81"/>
      <c r="C20" s="11"/>
      <c r="D20" s="11"/>
      <c r="E20" s="208"/>
      <c r="F20" s="208"/>
      <c r="G20" s="208"/>
      <c r="H20" s="208"/>
      <c r="I20" s="208"/>
      <c r="J20" s="69"/>
      <c r="K20" s="69"/>
      <c r="L20" s="69"/>
      <c r="M20" s="71"/>
      <c r="N20" s="69"/>
      <c r="O20" s="71"/>
      <c r="P20" s="69"/>
      <c r="Q20" s="69"/>
      <c r="R20" s="53"/>
      <c r="S20" s="208"/>
      <c r="T20" s="213"/>
      <c r="U20" s="213"/>
      <c r="V20" s="208"/>
      <c r="W20" s="208"/>
      <c r="X20" s="208"/>
      <c r="Y20" s="55"/>
      <c r="Z20" s="56"/>
      <c r="AA20" s="56"/>
      <c r="AB20" s="56"/>
      <c r="AC20" s="56"/>
      <c r="AD20" s="56"/>
      <c r="AE20" s="56"/>
      <c r="AF20" s="56"/>
    </row>
    <row r="21" spans="1:32" s="63" customFormat="1" ht="17.399999999999999" x14ac:dyDescent="0.3">
      <c r="A21" s="209"/>
      <c r="B21" s="146" t="s">
        <v>78</v>
      </c>
      <c r="C21" s="147"/>
      <c r="D21" s="147"/>
      <c r="E21" s="148"/>
      <c r="F21" s="148"/>
      <c r="G21" s="148"/>
      <c r="H21" s="148"/>
      <c r="I21" s="148"/>
      <c r="J21" s="148"/>
      <c r="K21" s="148"/>
      <c r="L21" s="148"/>
      <c r="M21" s="148"/>
      <c r="N21" s="148"/>
      <c r="O21" s="148"/>
      <c r="P21" s="148"/>
      <c r="Q21" s="147"/>
      <c r="R21" s="148"/>
      <c r="S21" s="148"/>
      <c r="T21" s="148"/>
      <c r="U21" s="148"/>
      <c r="V21" s="148"/>
      <c r="W21" s="148"/>
      <c r="X21" s="148"/>
      <c r="Y21" s="148"/>
      <c r="Z21" s="209"/>
      <c r="AA21" s="210"/>
      <c r="AB21" s="210"/>
      <c r="AC21" s="210"/>
      <c r="AD21" s="210"/>
      <c r="AE21" s="210"/>
      <c r="AF21" s="210"/>
    </row>
    <row r="22" spans="1:32" ht="7.5" customHeight="1" x14ac:dyDescent="0.25">
      <c r="A22" s="208"/>
      <c r="B22" s="208"/>
      <c r="C22" s="208"/>
      <c r="D22" s="208"/>
      <c r="E22" s="208"/>
      <c r="F22" s="208"/>
      <c r="G22" s="208"/>
      <c r="H22" s="208"/>
      <c r="I22" s="208"/>
      <c r="J22" s="208"/>
      <c r="K22" s="208"/>
      <c r="L22" s="208"/>
      <c r="M22" s="208"/>
      <c r="N22" s="208"/>
      <c r="O22" s="208"/>
      <c r="P22" s="208"/>
      <c r="Q22" s="208"/>
      <c r="R22" s="208"/>
      <c r="S22" s="208"/>
      <c r="T22" s="208"/>
      <c r="U22" s="208"/>
      <c r="V22" s="208"/>
      <c r="W22" s="208"/>
      <c r="X22" s="208"/>
      <c r="Y22" s="208"/>
      <c r="Z22" s="208"/>
      <c r="AA22" s="207"/>
      <c r="AB22" s="207"/>
      <c r="AC22" s="207"/>
      <c r="AD22" s="207"/>
      <c r="AE22" s="207"/>
      <c r="AF22" s="207"/>
    </row>
    <row r="23" spans="1:32" ht="38.25" customHeight="1" x14ac:dyDescent="0.25">
      <c r="A23" s="208"/>
      <c r="B23" s="321" t="s">
        <v>31</v>
      </c>
      <c r="C23" s="321"/>
      <c r="D23" s="321"/>
      <c r="E23" s="190"/>
      <c r="F23" s="387" t="s">
        <v>32</v>
      </c>
      <c r="G23" s="387"/>
      <c r="H23" s="387"/>
      <c r="I23" s="387"/>
      <c r="J23" s="387"/>
      <c r="K23" s="387"/>
      <c r="L23" s="208"/>
      <c r="M23" s="272" t="s">
        <v>33</v>
      </c>
      <c r="N23" s="208"/>
      <c r="O23" s="194" t="s">
        <v>34</v>
      </c>
      <c r="P23" s="208"/>
      <c r="Q23" s="339" t="s">
        <v>35</v>
      </c>
      <c r="R23" s="339"/>
      <c r="S23" s="339"/>
      <c r="T23" s="339"/>
      <c r="U23" s="339"/>
      <c r="V23" s="339"/>
      <c r="W23" s="339"/>
      <c r="X23" s="339"/>
      <c r="Y23" s="339"/>
      <c r="Z23" s="208"/>
      <c r="AA23" s="207"/>
      <c r="AB23" s="207"/>
      <c r="AC23" s="207"/>
      <c r="AD23" s="207"/>
      <c r="AE23" s="207"/>
      <c r="AF23" s="207"/>
    </row>
    <row r="24" spans="1:32" ht="7.5" customHeight="1" x14ac:dyDescent="0.3">
      <c r="A24" s="208"/>
      <c r="B24" s="208"/>
      <c r="C24" s="208"/>
      <c r="D24" s="208"/>
      <c r="E24" s="208"/>
      <c r="F24" s="208"/>
      <c r="G24" s="208"/>
      <c r="H24" s="208"/>
      <c r="I24" s="208"/>
      <c r="J24" s="208"/>
      <c r="K24" s="208"/>
      <c r="L24" s="208"/>
      <c r="M24" s="208"/>
      <c r="N24" s="208"/>
      <c r="O24" s="208"/>
      <c r="P24" s="208"/>
      <c r="Q24" s="208"/>
      <c r="R24" s="208"/>
      <c r="S24" s="81"/>
      <c r="T24" s="81"/>
      <c r="U24" s="81"/>
      <c r="V24" s="208"/>
      <c r="W24" s="208"/>
      <c r="X24" s="208"/>
      <c r="Y24" s="208"/>
      <c r="Z24" s="208"/>
      <c r="AA24" s="207"/>
      <c r="AB24" s="207"/>
      <c r="AC24" s="207"/>
      <c r="AD24" s="207"/>
      <c r="AE24" s="207"/>
      <c r="AF24" s="207"/>
    </row>
    <row r="25" spans="1:32" ht="32.25" customHeight="1" x14ac:dyDescent="0.25">
      <c r="A25" s="208"/>
      <c r="B25" s="308" t="s">
        <v>79</v>
      </c>
      <c r="C25" s="308"/>
      <c r="D25" s="308"/>
      <c r="E25" s="208"/>
      <c r="F25" s="309" t="s">
        <v>80</v>
      </c>
      <c r="G25" s="310"/>
      <c r="H25" s="310"/>
      <c r="I25" s="310"/>
      <c r="J25" s="310"/>
      <c r="K25" s="311"/>
      <c r="L25" s="72"/>
      <c r="M25" s="130">
        <f>IF($I$14="Sovereign Debt","N/A",IF($I$10=" &lt;&lt;&lt; Select Index &gt;&gt;&gt;","",IF(ISERROR(VLOOKUP($I$10&amp;$I$12,'Database - FI'!$B:$DC,76,FALSE))=TRUE,"†",IF(ISBLANK((VLOOKUP($I$10&amp;$I$12,'Database - FI'!$B:$DC,76,FALSE))),"",VLOOKUP($I$10&amp;$I$12,'Database - FI'!$B:$DC,76,FALSE)))))</f>
        <v>0</v>
      </c>
      <c r="N25" s="73"/>
      <c r="O25" s="289" t="s">
        <v>81</v>
      </c>
      <c r="P25" s="208"/>
      <c r="Q25" s="313" t="s">
        <v>82</v>
      </c>
      <c r="R25" s="314"/>
      <c r="S25" s="314"/>
      <c r="T25" s="314"/>
      <c r="U25" s="314"/>
      <c r="V25" s="314"/>
      <c r="W25" s="314"/>
      <c r="X25" s="314"/>
      <c r="Y25" s="315"/>
      <c r="Z25" s="208"/>
      <c r="AA25" s="207"/>
      <c r="AB25" s="207"/>
      <c r="AC25" s="207"/>
      <c r="AD25" s="207"/>
      <c r="AE25" s="207"/>
      <c r="AF25" s="207"/>
    </row>
    <row r="26" spans="1:32" ht="7.5" customHeight="1" x14ac:dyDescent="0.3">
      <c r="A26" s="208"/>
      <c r="B26" s="208"/>
      <c r="C26" s="208"/>
      <c r="D26" s="208"/>
      <c r="E26" s="208"/>
      <c r="F26" s="224"/>
      <c r="G26" s="224"/>
      <c r="H26" s="224"/>
      <c r="I26" s="224"/>
      <c r="J26" s="224"/>
      <c r="K26" s="224"/>
      <c r="L26" s="208"/>
      <c r="M26" s="208"/>
      <c r="N26" s="208"/>
      <c r="O26" s="280"/>
      <c r="P26" s="208"/>
      <c r="Q26" s="208"/>
      <c r="R26" s="208"/>
      <c r="S26" s="208"/>
      <c r="T26" s="208"/>
      <c r="U26" s="208"/>
      <c r="V26" s="208"/>
      <c r="W26" s="208"/>
      <c r="X26" s="208"/>
      <c r="Y26" s="208"/>
      <c r="Z26" s="208"/>
      <c r="AA26" s="207"/>
      <c r="AB26" s="207"/>
      <c r="AC26" s="207"/>
      <c r="AD26" s="207"/>
      <c r="AE26" s="207"/>
      <c r="AF26" s="207"/>
    </row>
    <row r="27" spans="1:32" ht="32.25" customHeight="1" x14ac:dyDescent="0.25">
      <c r="A27" s="208"/>
      <c r="B27" s="308" t="s">
        <v>79</v>
      </c>
      <c r="C27" s="308"/>
      <c r="D27" s="308"/>
      <c r="E27" s="208"/>
      <c r="F27" s="309" t="s">
        <v>83</v>
      </c>
      <c r="G27" s="310"/>
      <c r="H27" s="310"/>
      <c r="I27" s="310"/>
      <c r="J27" s="310"/>
      <c r="K27" s="311"/>
      <c r="L27" s="72"/>
      <c r="M27" s="180">
        <f>IF($I$14="Sovereign Debt","N/A",IF($I$10=" &lt;&lt;&lt; Select Index &gt;&gt;&gt;","",IF(ISERROR(VLOOKUP($I$10&amp;$I$12,'Database - FI'!$B:$DC,79,FALSE))=TRUE,"†",IF(ISBLANK((VLOOKUP($I$10&amp;$I$12,'Database - FI'!$B:$DC,79,FALSE))),"",VLOOKUP($I$10&amp;$I$12,'Database - FI'!$B:$DC,79,FALSE)))))</f>
        <v>0</v>
      </c>
      <c r="N27" s="73"/>
      <c r="O27" s="289" t="s">
        <v>84</v>
      </c>
      <c r="P27" s="208"/>
      <c r="Q27" s="313" t="s">
        <v>85</v>
      </c>
      <c r="R27" s="314"/>
      <c r="S27" s="314"/>
      <c r="T27" s="314"/>
      <c r="U27" s="314"/>
      <c r="V27" s="314"/>
      <c r="W27" s="314"/>
      <c r="X27" s="314"/>
      <c r="Y27" s="315"/>
      <c r="Z27" s="208"/>
      <c r="AA27" s="207"/>
      <c r="AB27" s="207"/>
      <c r="AC27" s="207"/>
      <c r="AD27" s="207"/>
      <c r="AE27" s="207"/>
      <c r="AF27" s="207"/>
    </row>
    <row r="28" spans="1:32" ht="7.5" customHeight="1" x14ac:dyDescent="0.3">
      <c r="A28" s="208"/>
      <c r="B28" s="208"/>
      <c r="C28" s="208"/>
      <c r="D28" s="208"/>
      <c r="E28" s="208"/>
      <c r="F28" s="224"/>
      <c r="G28" s="224"/>
      <c r="H28" s="224"/>
      <c r="I28" s="224"/>
      <c r="J28" s="224"/>
      <c r="K28" s="224"/>
      <c r="L28" s="208"/>
      <c r="M28" s="208"/>
      <c r="N28" s="208"/>
      <c r="O28" s="81"/>
      <c r="P28" s="208"/>
      <c r="Q28" s="208"/>
      <c r="R28" s="208"/>
      <c r="S28" s="208"/>
      <c r="T28" s="208"/>
      <c r="U28" s="208"/>
      <c r="V28" s="208"/>
      <c r="W28" s="208"/>
      <c r="X28" s="208"/>
      <c r="Y28" s="208"/>
      <c r="Z28" s="208"/>
      <c r="AA28" s="207"/>
      <c r="AB28" s="207"/>
      <c r="AC28" s="207"/>
      <c r="AD28" s="207"/>
      <c r="AE28" s="207"/>
      <c r="AF28" s="207"/>
    </row>
    <row r="29" spans="1:32" ht="14.25" customHeight="1" x14ac:dyDescent="0.3">
      <c r="A29" s="208"/>
      <c r="B29" s="208"/>
      <c r="C29" s="208"/>
      <c r="D29" s="208"/>
      <c r="E29" s="208"/>
      <c r="F29" s="224"/>
      <c r="G29" s="224"/>
      <c r="H29" s="208"/>
      <c r="I29" s="312" t="s">
        <v>39</v>
      </c>
      <c r="J29" s="312"/>
      <c r="K29" s="312"/>
      <c r="L29" s="208"/>
      <c r="M29" s="225">
        <f>IF($I$14="Sovereign Debt","",IF($I$10=" &lt;&lt;&lt; Select Index &gt;&gt;&gt;","",IF(ISERROR(VLOOKUP($I$10&amp;$I$12,'Database - FI'!$B:$DC,78,FALSE))=TRUE,"†",IF(ISBLANK((VLOOKUP($I$10&amp;$I$12,'Database - FI'!$B:$DC,78,FALSE))),"",VLOOKUP($I$10&amp;$I$12,'Database - FI'!$B:$DC,78,FALSE)))))</f>
        <v>810</v>
      </c>
      <c r="N29" s="208"/>
      <c r="O29" s="81"/>
      <c r="P29" s="208"/>
      <c r="Q29" s="208"/>
      <c r="R29" s="208"/>
      <c r="S29" s="208"/>
      <c r="T29" s="208"/>
      <c r="U29" s="208"/>
      <c r="V29" s="208"/>
      <c r="W29" s="208"/>
      <c r="X29" s="208"/>
      <c r="Y29" s="208"/>
      <c r="Z29" s="208"/>
      <c r="AA29" s="207"/>
      <c r="AB29" s="207"/>
      <c r="AC29" s="207"/>
      <c r="AD29" s="207"/>
      <c r="AE29" s="207"/>
      <c r="AF29" s="207"/>
    </row>
    <row r="30" spans="1:32" ht="14.25" customHeight="1" x14ac:dyDescent="0.3">
      <c r="A30" s="208"/>
      <c r="B30" s="208"/>
      <c r="C30" s="208"/>
      <c r="D30" s="208"/>
      <c r="E30" s="208"/>
      <c r="F30" s="224"/>
      <c r="G30" s="224"/>
      <c r="H30" s="208"/>
      <c r="I30" s="312" t="s">
        <v>40</v>
      </c>
      <c r="J30" s="312"/>
      <c r="K30" s="312"/>
      <c r="L30" s="208"/>
      <c r="M30" s="226">
        <f>IF($I$14="Sovereign Debt","",IF($I$10=" &lt;&lt;&lt; Select Index &gt;&gt;&gt;","",IF(ISERROR(VLOOKUP($I$10&amp;$I$12,'Database - FI'!$B:$DC,77,FALSE))=TRUE,"†",IF(ISBLANK((VLOOKUP($I$10&amp;$I$12,'Database - FI'!$B:$DC,77,FALSE))),"",VLOOKUP($I$10&amp;$I$12,'Database - FI'!$B:$DC,77,FALSE)))))</f>
        <v>0.99999999999996103</v>
      </c>
      <c r="N30" s="208"/>
      <c r="O30" s="81"/>
      <c r="P30" s="208"/>
      <c r="Q30" s="208"/>
      <c r="R30" s="208"/>
      <c r="S30" s="208"/>
      <c r="T30" s="208"/>
      <c r="U30" s="208"/>
      <c r="V30" s="208"/>
      <c r="W30" s="208"/>
      <c r="X30" s="208"/>
      <c r="Y30" s="208"/>
      <c r="Z30" s="208"/>
      <c r="AA30" s="207"/>
      <c r="AB30" s="207"/>
      <c r="AC30" s="207"/>
      <c r="AD30" s="207"/>
      <c r="AE30" s="207"/>
      <c r="AF30" s="207"/>
    </row>
    <row r="31" spans="1:32" ht="17.25" customHeight="1" x14ac:dyDescent="0.3">
      <c r="A31" s="208"/>
      <c r="B31" s="208"/>
      <c r="C31" s="208"/>
      <c r="D31" s="208"/>
      <c r="E31" s="208"/>
      <c r="F31" s="224"/>
      <c r="G31" s="224"/>
      <c r="H31" s="224"/>
      <c r="I31" s="224"/>
      <c r="J31" s="224"/>
      <c r="K31" s="224"/>
      <c r="L31" s="208"/>
      <c r="M31" s="208"/>
      <c r="N31" s="208"/>
      <c r="O31" s="81"/>
      <c r="P31" s="208"/>
      <c r="Q31" s="208"/>
      <c r="R31" s="208"/>
      <c r="S31" s="208"/>
      <c r="T31" s="208"/>
      <c r="U31" s="208"/>
      <c r="V31" s="208"/>
      <c r="W31" s="208"/>
      <c r="X31" s="208"/>
      <c r="Y31" s="208"/>
      <c r="Z31" s="208"/>
      <c r="AA31" s="207"/>
      <c r="AB31" s="207"/>
      <c r="AC31" s="207"/>
      <c r="AD31" s="207"/>
      <c r="AE31" s="207"/>
      <c r="AF31" s="207"/>
    </row>
    <row r="32" spans="1:32" ht="44.25" customHeight="1" x14ac:dyDescent="0.25">
      <c r="A32" s="208"/>
      <c r="B32" s="351" t="s">
        <v>79</v>
      </c>
      <c r="C32" s="351"/>
      <c r="D32" s="351"/>
      <c r="E32" s="208"/>
      <c r="F32" s="379" t="s">
        <v>86</v>
      </c>
      <c r="G32" s="379"/>
      <c r="H32" s="379"/>
      <c r="I32" s="379"/>
      <c r="J32" s="379"/>
      <c r="K32" s="384"/>
      <c r="L32" s="72"/>
      <c r="M32" s="170">
        <f>IF($I$14="Sovereign Debt","N/A",IF($I$10=" &lt;&lt;&lt; Select Index &gt;&gt;&gt;","",IF(ISERROR(VLOOKUP($I$10&amp;$I$12,'Database - FI'!$B:$DC,82,FALSE))=TRUE,"†",IF(ISBLANK((VLOOKUP($I$10&amp;$I$12,'Database - FI'!$B:$DC,82,FALSE))),"",VLOOKUP($I$10&amp;$I$12,'Database - FI'!$B:$DC,82,FALSE)))))</f>
        <v>0</v>
      </c>
      <c r="N32" s="73"/>
      <c r="O32" s="289" t="s">
        <v>87</v>
      </c>
      <c r="P32" s="208"/>
      <c r="Q32" s="313" t="str">
        <f>IF(W19="MSCI",REF!BH5,REF!BH4)</f>
        <v>The count of constituents classified in the Sustainalytics Global Standards Screening dataset as 'Non-compliant' with, or in violation of, any of the ten principles of the UNGC, ILO's Conventions, the UN Guiding Principles or Business and Human Rights, and Chapters of the OECD Guidelines for Multinational Enterprises.</v>
      </c>
      <c r="R32" s="314"/>
      <c r="S32" s="314"/>
      <c r="T32" s="314"/>
      <c r="U32" s="314"/>
      <c r="V32" s="314"/>
      <c r="W32" s="314"/>
      <c r="X32" s="314"/>
      <c r="Y32" s="315"/>
      <c r="Z32" s="208"/>
      <c r="AA32" s="207"/>
      <c r="AB32" s="207"/>
      <c r="AC32" s="207"/>
      <c r="AD32" s="207"/>
      <c r="AE32" s="207"/>
      <c r="AF32" s="207"/>
    </row>
    <row r="33" spans="1:26" ht="44.25" customHeight="1" x14ac:dyDescent="0.25">
      <c r="A33" s="208"/>
      <c r="B33" s="353"/>
      <c r="C33" s="353"/>
      <c r="D33" s="353"/>
      <c r="E33" s="208"/>
      <c r="F33" s="385"/>
      <c r="G33" s="385"/>
      <c r="H33" s="385"/>
      <c r="I33" s="385"/>
      <c r="J33" s="385"/>
      <c r="K33" s="386"/>
      <c r="L33" s="72"/>
      <c r="M33" s="169">
        <f>IF($I$14="Sovereign Debt","N/A",IF($I$10=" &lt;&lt;&lt; Select Index &gt;&gt;&gt;","",M32/I16))</f>
        <v>0</v>
      </c>
      <c r="N33" s="73"/>
      <c r="O33" s="289" t="s">
        <v>88</v>
      </c>
      <c r="P33" s="208"/>
      <c r="Q33" s="313" t="str">
        <f>IF(W19="MSCI",REF!BI5,REF!BI4)</f>
        <v>The count of constituents classified in the Sustainalytics Global Standards Screening dataset as 'Non-compliant' with, or in violation of, any of the ten principles of the UNGC, ILO's Conventions, the UN Guiding Principles or Business and Human Rights, and Chapters of the OECD Guidelines for Multinational Enterprises, divided by the total constituent count.</v>
      </c>
      <c r="R33" s="314"/>
      <c r="S33" s="314"/>
      <c r="T33" s="314"/>
      <c r="U33" s="314"/>
      <c r="V33" s="314"/>
      <c r="W33" s="314"/>
      <c r="X33" s="314"/>
      <c r="Y33" s="315"/>
      <c r="Z33" s="208"/>
    </row>
    <row r="34" spans="1:26" ht="7.5" customHeight="1" x14ac:dyDescent="0.3">
      <c r="A34" s="208"/>
      <c r="B34" s="208"/>
      <c r="C34" s="208"/>
      <c r="D34" s="208"/>
      <c r="E34" s="208"/>
      <c r="F34" s="224"/>
      <c r="G34" s="224"/>
      <c r="H34" s="224"/>
      <c r="I34" s="224"/>
      <c r="J34" s="224"/>
      <c r="K34" s="224"/>
      <c r="L34" s="208"/>
      <c r="M34" s="208"/>
      <c r="N34" s="208"/>
      <c r="O34" s="81"/>
      <c r="P34" s="208"/>
      <c r="Q34" s="208"/>
      <c r="R34" s="208"/>
      <c r="S34" s="208"/>
      <c r="T34" s="208"/>
      <c r="U34" s="208"/>
      <c r="V34" s="208"/>
      <c r="W34" s="208"/>
      <c r="X34" s="208"/>
      <c r="Y34" s="208"/>
      <c r="Z34" s="208"/>
    </row>
    <row r="35" spans="1:26" ht="14.25" customHeight="1" x14ac:dyDescent="0.3">
      <c r="A35" s="208"/>
      <c r="B35" s="208"/>
      <c r="C35" s="208"/>
      <c r="D35" s="208"/>
      <c r="E35" s="208"/>
      <c r="F35" s="224"/>
      <c r="G35" s="224"/>
      <c r="H35" s="224"/>
      <c r="I35" s="312" t="s">
        <v>39</v>
      </c>
      <c r="J35" s="312"/>
      <c r="K35" s="312"/>
      <c r="L35" s="208"/>
      <c r="M35" s="225">
        <f>IF($I$14="Sovereign Debt","",IF($I$10=" &lt;&lt;&lt; Select Index &gt;&gt;&gt;","",IF(ISERROR(VLOOKUP($I$10&amp;$I$12,'Database - FI'!$B:$DC,84,FALSE))=TRUE,"†",IF(ISBLANK((VLOOKUP($I$10&amp;$I$12,'Database - FI'!$B:$DC,84,FALSE))),"",VLOOKUP($I$10&amp;$I$12,'Database - FI'!$B:$DC,84,FALSE)))))</f>
        <v>698</v>
      </c>
      <c r="N35" s="208"/>
      <c r="O35" s="81"/>
      <c r="P35" s="208"/>
      <c r="Q35" s="208"/>
      <c r="R35" s="208"/>
      <c r="S35" s="208"/>
      <c r="T35" s="208"/>
      <c r="U35" s="208"/>
      <c r="V35" s="208"/>
      <c r="W35" s="208"/>
      <c r="X35" s="208"/>
      <c r="Y35" s="208"/>
      <c r="Z35" s="208"/>
    </row>
    <row r="36" spans="1:26" ht="14.25" customHeight="1" x14ac:dyDescent="0.3">
      <c r="A36" s="208"/>
      <c r="B36" s="208"/>
      <c r="C36" s="208"/>
      <c r="D36" s="208"/>
      <c r="E36" s="208"/>
      <c r="F36" s="224"/>
      <c r="G36" s="224"/>
      <c r="H36" s="224"/>
      <c r="I36" s="312" t="s">
        <v>40</v>
      </c>
      <c r="J36" s="312"/>
      <c r="K36" s="312"/>
      <c r="L36" s="208"/>
      <c r="M36" s="226">
        <f>IF($I$14="Sovereign Debt","",IF($I$10=" &lt;&lt;&lt; Select Index &gt;&gt;&gt;","",IF(ISERROR(VLOOKUP($I$10&amp;$I$12,'Database - FI'!$B:$DC,83,FALSE))=TRUE,"†",IF(ISBLANK((VLOOKUP($I$10&amp;$I$12,'Database - FI'!$B:$DC,83,FALSE))),"",VLOOKUP($I$10&amp;$I$12,'Database - FI'!$B:$DC,83,FALSE)))))</f>
        <v>0.85145436359341897</v>
      </c>
      <c r="N36" s="208"/>
      <c r="O36" s="81"/>
      <c r="P36" s="208"/>
      <c r="Q36" s="208"/>
      <c r="R36" s="208"/>
      <c r="S36" s="208"/>
      <c r="T36" s="208"/>
      <c r="U36" s="208"/>
      <c r="V36" s="208"/>
      <c r="W36" s="208"/>
      <c r="X36" s="208"/>
      <c r="Y36" s="208"/>
      <c r="Z36" s="208"/>
    </row>
    <row r="37" spans="1:26" ht="17.25" customHeight="1" x14ac:dyDescent="0.3">
      <c r="A37" s="208"/>
      <c r="B37" s="208"/>
      <c r="C37" s="208"/>
      <c r="D37" s="208"/>
      <c r="E37" s="208"/>
      <c r="F37" s="224"/>
      <c r="G37" s="224"/>
      <c r="H37" s="224"/>
      <c r="I37" s="224"/>
      <c r="J37" s="224"/>
      <c r="K37" s="224"/>
      <c r="L37" s="208"/>
      <c r="M37" s="208"/>
      <c r="N37" s="208"/>
      <c r="O37" s="81"/>
      <c r="P37" s="208"/>
      <c r="Q37" s="208"/>
      <c r="R37" s="208"/>
      <c r="S37" s="208"/>
      <c r="T37" s="208"/>
      <c r="U37" s="208"/>
      <c r="V37" s="208"/>
      <c r="W37" s="208"/>
      <c r="X37" s="208"/>
      <c r="Y37" s="208"/>
      <c r="Z37" s="208"/>
    </row>
    <row r="38" spans="1:26" ht="48.75" customHeight="1" x14ac:dyDescent="0.25">
      <c r="A38" s="208"/>
      <c r="B38" s="308" t="s">
        <v>79</v>
      </c>
      <c r="C38" s="308"/>
      <c r="D38" s="308"/>
      <c r="E38" s="208"/>
      <c r="F38" s="309" t="s">
        <v>89</v>
      </c>
      <c r="G38" s="310"/>
      <c r="H38" s="310"/>
      <c r="I38" s="310"/>
      <c r="J38" s="310"/>
      <c r="K38" s="311"/>
      <c r="L38" s="72"/>
      <c r="M38" s="130">
        <f>IF($I$14="Sovereign Debt","N/A",IF($I$10=" &lt;&lt;&lt; Select Index &gt;&gt;&gt;","",IF(ISERROR(VLOOKUP($I$10&amp;$I$12,'Database - FI'!$B:$DC,91,FALSE))=TRUE,"†",IF(ISBLANK((VLOOKUP($I$10&amp;$I$12,'Database - FI'!$B:$DC,91,FALSE))),"",VLOOKUP($I$10&amp;$I$12,'Database - FI'!$B:$DC,91,FALSE)))))</f>
        <v>0.34080709408065402</v>
      </c>
      <c r="N38" s="73"/>
      <c r="O38" s="289" t="s">
        <v>90</v>
      </c>
      <c r="P38" s="208"/>
      <c r="Q38" s="313" t="s">
        <v>91</v>
      </c>
      <c r="R38" s="314"/>
      <c r="S38" s="314"/>
      <c r="T38" s="314"/>
      <c r="U38" s="314"/>
      <c r="V38" s="314"/>
      <c r="W38" s="314"/>
      <c r="X38" s="314"/>
      <c r="Y38" s="315"/>
      <c r="Z38" s="208"/>
    </row>
    <row r="39" spans="1:26" ht="7.5" customHeight="1" x14ac:dyDescent="0.3">
      <c r="A39" s="208"/>
      <c r="B39" s="208"/>
      <c r="C39" s="208"/>
      <c r="D39" s="208"/>
      <c r="E39" s="208"/>
      <c r="F39" s="224"/>
      <c r="G39" s="224"/>
      <c r="H39" s="224"/>
      <c r="I39" s="224"/>
      <c r="J39" s="224"/>
      <c r="K39" s="224"/>
      <c r="L39" s="208"/>
      <c r="M39" s="208"/>
      <c r="N39" s="208"/>
      <c r="O39" s="81"/>
      <c r="P39" s="208"/>
      <c r="Q39" s="208"/>
      <c r="R39" s="208"/>
      <c r="S39" s="208"/>
      <c r="T39" s="208"/>
      <c r="U39" s="208"/>
      <c r="V39" s="208"/>
      <c r="W39" s="208"/>
      <c r="X39" s="208"/>
      <c r="Y39" s="208"/>
      <c r="Z39" s="208"/>
    </row>
    <row r="40" spans="1:26" ht="14.25" customHeight="1" x14ac:dyDescent="0.3">
      <c r="A40" s="208"/>
      <c r="B40" s="208"/>
      <c r="C40" s="208"/>
      <c r="D40" s="208"/>
      <c r="E40" s="208"/>
      <c r="F40" s="224"/>
      <c r="G40" s="224"/>
      <c r="H40" s="224"/>
      <c r="I40" s="312" t="s">
        <v>39</v>
      </c>
      <c r="J40" s="312"/>
      <c r="K40" s="312"/>
      <c r="L40" s="208"/>
      <c r="M40" s="225">
        <f>IF($I$14="Sovereign Debt","",IF($I$10=" &lt;&lt;&lt; Select Index &gt;&gt;&gt;","",IF(ISERROR(VLOOKUP($I$10&amp;$I$12,'Database - FI'!$B:$DC,93,FALSE))=TRUE,"†",IF(ISBLANK((VLOOKUP($I$10&amp;$I$12,'Database - FI'!$B:$DC,93,FALSE))),"",VLOOKUP($I$10&amp;$I$12,'Database - FI'!$B:$DC,93,FALSE)))))</f>
        <v>697</v>
      </c>
      <c r="N40" s="208"/>
      <c r="O40" s="81"/>
      <c r="P40" s="208"/>
      <c r="Q40" s="208"/>
      <c r="R40" s="208"/>
      <c r="S40" s="208"/>
      <c r="T40" s="208"/>
      <c r="U40" s="208"/>
      <c r="V40" s="208"/>
      <c r="W40" s="208"/>
      <c r="X40" s="208"/>
      <c r="Y40" s="208"/>
      <c r="Z40" s="208"/>
    </row>
    <row r="41" spans="1:26" ht="14.25" customHeight="1" x14ac:dyDescent="0.3">
      <c r="A41" s="208"/>
      <c r="B41" s="208"/>
      <c r="C41" s="208"/>
      <c r="D41" s="208"/>
      <c r="E41" s="208"/>
      <c r="F41" s="224"/>
      <c r="G41" s="224"/>
      <c r="H41" s="224"/>
      <c r="I41" s="312" t="s">
        <v>40</v>
      </c>
      <c r="J41" s="312"/>
      <c r="K41" s="312"/>
      <c r="L41" s="208"/>
      <c r="M41" s="226">
        <f>IF($I$14="Sovereign Debt","",IF($I$10=" &lt;&lt;&lt; Select Index &gt;&gt;&gt;","",IF(ISERROR(VLOOKUP($I$10&amp;$I$12,'Database - FI'!$B:$DC,92,FALSE))=TRUE,"†",IF(ISBLANK((VLOOKUP($I$10&amp;$I$12,'Database - FI'!$B:$DC,92,FALSE))),"",VLOOKUP($I$10&amp;$I$12,'Database - FI'!$B:$DC,92,FALSE)))))</f>
        <v>0.85035307263230997</v>
      </c>
      <c r="N41" s="208"/>
      <c r="O41" s="81"/>
      <c r="P41" s="208"/>
      <c r="Q41" s="208"/>
      <c r="R41" s="208"/>
      <c r="S41" s="208"/>
      <c r="T41" s="208"/>
      <c r="U41" s="208"/>
      <c r="V41" s="208"/>
      <c r="W41" s="208"/>
      <c r="X41" s="208"/>
      <c r="Y41" s="208"/>
      <c r="Z41" s="208"/>
    </row>
    <row r="42" spans="1:26" ht="17.25" customHeight="1" x14ac:dyDescent="0.3">
      <c r="A42" s="208"/>
      <c r="B42" s="208"/>
      <c r="C42" s="208"/>
      <c r="D42" s="208"/>
      <c r="E42" s="208"/>
      <c r="F42" s="224"/>
      <c r="G42" s="224"/>
      <c r="H42" s="224"/>
      <c r="I42" s="224"/>
      <c r="J42" s="224"/>
      <c r="K42" s="224"/>
      <c r="L42" s="208"/>
      <c r="M42" s="208"/>
      <c r="N42" s="208"/>
      <c r="O42" s="81"/>
      <c r="P42" s="208"/>
      <c r="Q42" s="208"/>
      <c r="R42" s="208"/>
      <c r="S42" s="208"/>
      <c r="T42" s="208"/>
      <c r="U42" s="208"/>
      <c r="V42" s="208"/>
      <c r="W42" s="208"/>
      <c r="X42" s="208"/>
      <c r="Y42" s="208"/>
      <c r="Z42" s="208"/>
    </row>
    <row r="43" spans="1:26" ht="36" customHeight="1" x14ac:dyDescent="0.25">
      <c r="A43" s="208"/>
      <c r="B43" s="308" t="s">
        <v>79</v>
      </c>
      <c r="C43" s="308"/>
      <c r="D43" s="308"/>
      <c r="E43" s="208"/>
      <c r="F43" s="309" t="s">
        <v>92</v>
      </c>
      <c r="G43" s="310"/>
      <c r="H43" s="310"/>
      <c r="I43" s="310"/>
      <c r="J43" s="310"/>
      <c r="K43" s="311"/>
      <c r="L43" s="72"/>
      <c r="M43" s="130">
        <f>IF($I$14="Sovereign Debt","N/A",IF($I$10=" &lt;&lt;&lt; Select Index &gt;&gt;&gt;","",IF(ISERROR(VLOOKUP($I$10&amp;$I$12,'Database - FI'!$B:$DC,30,FALSE))=TRUE,"†",IF(ISBLANK((VLOOKUP($I$10&amp;$I$12,'Database - FI'!$B:$DC,30,FALSE))),"",VLOOKUP($I$10&amp;$I$12,'Database - FI'!$B:$DC,30,FALSE)))))</f>
        <v>0</v>
      </c>
      <c r="N43" s="73"/>
      <c r="O43" s="289" t="s">
        <v>93</v>
      </c>
      <c r="P43" s="208"/>
      <c r="Q43" s="313" t="s">
        <v>94</v>
      </c>
      <c r="R43" s="314"/>
      <c r="S43" s="314"/>
      <c r="T43" s="314"/>
      <c r="U43" s="314"/>
      <c r="V43" s="314"/>
      <c r="W43" s="314"/>
      <c r="X43" s="314"/>
      <c r="Y43" s="315"/>
      <c r="Z43" s="208"/>
    </row>
    <row r="44" spans="1:26" ht="7.5" customHeight="1" x14ac:dyDescent="0.3">
      <c r="A44" s="208"/>
      <c r="B44" s="208"/>
      <c r="C44" s="208"/>
      <c r="D44" s="208"/>
      <c r="E44" s="208"/>
      <c r="F44" s="208"/>
      <c r="G44" s="208"/>
      <c r="H44" s="208"/>
      <c r="I44" s="208"/>
      <c r="J44" s="208"/>
      <c r="K44" s="208"/>
      <c r="L44" s="208"/>
      <c r="M44" s="208"/>
      <c r="N44" s="208"/>
      <c r="O44" s="81"/>
      <c r="P44" s="208"/>
      <c r="Q44" s="208"/>
      <c r="R44" s="208"/>
      <c r="S44" s="208"/>
      <c r="T44" s="208"/>
      <c r="U44" s="208"/>
      <c r="V44" s="208"/>
      <c r="W44" s="208"/>
      <c r="X44" s="208"/>
      <c r="Y44" s="208"/>
      <c r="Z44" s="208"/>
    </row>
    <row r="45" spans="1:26" ht="15" customHeight="1" x14ac:dyDescent="0.3">
      <c r="A45" s="208"/>
      <c r="B45" s="208"/>
      <c r="C45" s="208"/>
      <c r="D45" s="208"/>
      <c r="E45" s="208"/>
      <c r="F45" s="208"/>
      <c r="G45" s="121"/>
      <c r="H45" s="208"/>
      <c r="I45" s="312" t="s">
        <v>39</v>
      </c>
      <c r="J45" s="312"/>
      <c r="K45" s="312"/>
      <c r="L45" s="208"/>
      <c r="M45" s="225" t="str">
        <f>IF($I$14="Sovereign Debt","",IF($I$10=" &lt;&lt;&lt; Select Index &gt;&gt;&gt;","",IF(ISERROR(VLOOKUP($I$10&amp;$I$12,'Database - FI'!$B:$DC,32,FALSE))=TRUE,"†",IF(ISBLANK((VLOOKUP($I$10&amp;$I$12,'Database - FI'!$B:$DC,32,FALSE))),"",VLOOKUP($I$10&amp;$I$12,'Database - FI'!$B:$DC,32,FALSE)))))</f>
        <v>-</v>
      </c>
      <c r="N45" s="81"/>
      <c r="O45" s="81"/>
      <c r="P45" s="208"/>
      <c r="Q45" s="208"/>
      <c r="R45" s="208"/>
      <c r="S45" s="208"/>
      <c r="T45" s="208"/>
      <c r="U45" s="208"/>
      <c r="V45" s="208"/>
      <c r="W45" s="208"/>
      <c r="X45" s="208"/>
      <c r="Y45" s="208"/>
      <c r="Z45" s="208"/>
    </row>
    <row r="46" spans="1:26" ht="14.25" customHeight="1" x14ac:dyDescent="0.3">
      <c r="A46" s="208"/>
      <c r="B46" s="208"/>
      <c r="C46" s="208"/>
      <c r="D46" s="208"/>
      <c r="E46" s="208"/>
      <c r="F46" s="208"/>
      <c r="G46" s="208"/>
      <c r="H46" s="208"/>
      <c r="I46" s="312" t="s">
        <v>40</v>
      </c>
      <c r="J46" s="312"/>
      <c r="K46" s="312"/>
      <c r="L46" s="208"/>
      <c r="M46" s="226" t="str">
        <f>IF($I$14="Sovereign Debt","",IF($I$10=" &lt;&lt;&lt; Select Index &gt;&gt;&gt;","",IF(ISERROR(VLOOKUP($I$10&amp;$I$12,'Database - FI'!$B:$DC,31,FALSE))=TRUE,"†",IF(ISBLANK((VLOOKUP($I$10&amp;$I$12,'Database - FI'!$B:$DC,31,FALSE))),"",VLOOKUP($I$10&amp;$I$12,'Database - FI'!$B:$DC,31,FALSE)))))</f>
        <v>-</v>
      </c>
      <c r="N46" s="81"/>
      <c r="O46" s="81"/>
      <c r="P46" s="208"/>
      <c r="Q46" s="208"/>
      <c r="R46" s="208"/>
      <c r="S46" s="208"/>
      <c r="T46" s="208"/>
      <c r="U46" s="208"/>
      <c r="V46" s="208"/>
      <c r="W46" s="208"/>
      <c r="X46" s="208"/>
      <c r="Y46" s="208"/>
      <c r="Z46" s="208"/>
    </row>
    <row r="47" spans="1:26" ht="18" customHeight="1" x14ac:dyDescent="0.3">
      <c r="A47" s="208"/>
      <c r="B47" s="208"/>
      <c r="C47" s="208"/>
      <c r="D47" s="208"/>
      <c r="E47" s="208"/>
      <c r="F47" s="208"/>
      <c r="G47" s="208"/>
      <c r="H47" s="208"/>
      <c r="I47" s="208"/>
      <c r="J47" s="208"/>
      <c r="K47" s="208"/>
      <c r="L47" s="208"/>
      <c r="M47" s="208"/>
      <c r="N47" s="208"/>
      <c r="O47" s="81"/>
      <c r="P47" s="208"/>
      <c r="Q47" s="208"/>
      <c r="R47" s="208"/>
      <c r="S47" s="208"/>
      <c r="T47" s="208"/>
      <c r="U47" s="208"/>
      <c r="V47" s="208"/>
      <c r="W47" s="208"/>
      <c r="X47" s="208"/>
      <c r="Y47" s="208"/>
      <c r="Z47" s="208"/>
    </row>
    <row r="48" spans="1:26" ht="36" customHeight="1" x14ac:dyDescent="0.25">
      <c r="A48" s="208"/>
      <c r="B48" s="308" t="s">
        <v>79</v>
      </c>
      <c r="C48" s="308"/>
      <c r="D48" s="308"/>
      <c r="E48" s="208"/>
      <c r="F48" s="309" t="s">
        <v>95</v>
      </c>
      <c r="G48" s="310"/>
      <c r="H48" s="310"/>
      <c r="I48" s="310"/>
      <c r="J48" s="310"/>
      <c r="K48" s="311"/>
      <c r="L48" s="72"/>
      <c r="M48" s="150">
        <f>IF($I$14="Sovereign Debt","N/A",IF($I$10=" &lt;&lt;&lt; Select Index &gt;&gt;&gt;","",IF(ISERROR(VLOOKUP($I$10&amp;$I$12,'Database - FI'!$B:$DC,100,FALSE))=TRUE,"†",IF(ISBLANK((VLOOKUP($I$10&amp;$I$12,'Database - FI'!$B:$DC,100,FALSE))),"",VLOOKUP($I$10&amp;$I$12,'Database - FI'!$B:$DC,100,FALSE)))))</f>
        <v>0.36151461204149599</v>
      </c>
      <c r="N48" s="73"/>
      <c r="O48" s="289" t="s">
        <v>96</v>
      </c>
      <c r="P48" s="208"/>
      <c r="Q48" s="313" t="s">
        <v>97</v>
      </c>
      <c r="R48" s="314"/>
      <c r="S48" s="314"/>
      <c r="T48" s="314"/>
      <c r="U48" s="314"/>
      <c r="V48" s="314"/>
      <c r="W48" s="314"/>
      <c r="X48" s="314"/>
      <c r="Y48" s="315"/>
      <c r="Z48" s="208"/>
    </row>
    <row r="49" spans="1:27" ht="8.25" customHeight="1" x14ac:dyDescent="0.3">
      <c r="A49" s="208"/>
      <c r="B49" s="208"/>
      <c r="C49" s="208"/>
      <c r="D49" s="208"/>
      <c r="E49" s="208"/>
      <c r="F49" s="224"/>
      <c r="G49" s="224"/>
      <c r="H49" s="224"/>
      <c r="I49" s="224"/>
      <c r="J49" s="224"/>
      <c r="K49" s="224"/>
      <c r="L49" s="208"/>
      <c r="M49" s="208"/>
      <c r="N49" s="208"/>
      <c r="O49" s="81"/>
      <c r="P49" s="208"/>
      <c r="Q49" s="208"/>
      <c r="R49" s="208"/>
      <c r="S49" s="208"/>
      <c r="T49" s="208"/>
      <c r="U49" s="208"/>
      <c r="V49" s="208"/>
      <c r="W49" s="208"/>
      <c r="X49" s="208"/>
      <c r="Y49" s="208"/>
      <c r="Z49" s="208"/>
      <c r="AA49" s="207"/>
    </row>
    <row r="50" spans="1:27" ht="15" customHeight="1" x14ac:dyDescent="0.3">
      <c r="A50" s="208"/>
      <c r="B50" s="208"/>
      <c r="C50" s="208"/>
      <c r="D50" s="208"/>
      <c r="E50" s="208"/>
      <c r="F50" s="224"/>
      <c r="G50" s="224"/>
      <c r="H50" s="208"/>
      <c r="I50" s="312" t="s">
        <v>39</v>
      </c>
      <c r="J50" s="312"/>
      <c r="K50" s="312"/>
      <c r="L50" s="208"/>
      <c r="M50" s="225">
        <f>IF($I$14="Sovereign Debt","",IF($I$10=" &lt;&lt;&lt; Select Index &gt;&gt;&gt;","",IF(ISERROR(VLOOKUP($I$10&amp;$I$12,'Database - FI'!$B:$DC,102,FALSE))=TRUE,"†",IF(ISBLANK((VLOOKUP($I$10&amp;$I$12,'Database - FI'!$B:$DC,102,FALSE))),"",VLOOKUP($I$10&amp;$I$12,'Database - FI'!$B:$DC,102,FALSE)))))</f>
        <v>580</v>
      </c>
      <c r="N50" s="208"/>
      <c r="O50" s="81"/>
      <c r="P50" s="208"/>
      <c r="Q50" s="208"/>
      <c r="R50" s="208"/>
      <c r="S50" s="208"/>
      <c r="T50" s="208"/>
      <c r="U50" s="208"/>
      <c r="V50" s="208"/>
      <c r="W50" s="208"/>
      <c r="X50" s="208"/>
      <c r="Y50" s="208"/>
      <c r="Z50" s="208"/>
      <c r="AA50" s="207"/>
    </row>
    <row r="51" spans="1:27" ht="15" customHeight="1" x14ac:dyDescent="0.3">
      <c r="A51" s="208"/>
      <c r="B51" s="208"/>
      <c r="C51" s="208"/>
      <c r="D51" s="208"/>
      <c r="E51" s="208"/>
      <c r="F51" s="224"/>
      <c r="G51" s="224"/>
      <c r="H51" s="208"/>
      <c r="I51" s="312" t="s">
        <v>40</v>
      </c>
      <c r="J51" s="312"/>
      <c r="K51" s="312"/>
      <c r="L51" s="208"/>
      <c r="M51" s="226">
        <f>IF($I$14="Sovereign Debt","",IF($I$10=" &lt;&lt;&lt; Select Index &gt;&gt;&gt;","",IF(ISERROR(VLOOKUP($I$10&amp;$I$12,'Database - FI'!$B:$DC,101,FALSE))=TRUE,"†",IF(ISBLANK((VLOOKUP($I$10&amp;$I$12,'Database - FI'!$B:$DC,101,FALSE))),"",VLOOKUP($I$10&amp;$I$12,'Database - FI'!$B:$DC,101,FALSE)))))</f>
        <v>0.69665621553276202</v>
      </c>
      <c r="N51" s="208"/>
      <c r="O51" s="81"/>
      <c r="P51" s="208"/>
      <c r="Q51" s="208"/>
      <c r="R51" s="208"/>
      <c r="S51" s="208"/>
      <c r="T51" s="208"/>
      <c r="U51" s="208"/>
      <c r="V51" s="208"/>
      <c r="W51" s="208"/>
      <c r="X51" s="208"/>
      <c r="Y51" s="208"/>
      <c r="Z51" s="208"/>
      <c r="AA51" s="207"/>
    </row>
    <row r="52" spans="1:27" ht="15" customHeight="1" x14ac:dyDescent="0.3">
      <c r="A52" s="208"/>
      <c r="B52" s="208"/>
      <c r="C52" s="208"/>
      <c r="D52" s="208"/>
      <c r="E52" s="208"/>
      <c r="F52" s="208"/>
      <c r="G52" s="208"/>
      <c r="H52" s="208"/>
      <c r="I52" s="208"/>
      <c r="J52" s="208"/>
      <c r="K52" s="208"/>
      <c r="L52" s="208"/>
      <c r="M52" s="81"/>
      <c r="N52" s="81"/>
      <c r="O52" s="81"/>
      <c r="P52" s="208"/>
      <c r="Q52" s="208"/>
      <c r="R52" s="208"/>
      <c r="S52" s="208"/>
      <c r="T52" s="208"/>
      <c r="U52" s="208"/>
      <c r="V52" s="208"/>
      <c r="W52" s="208"/>
      <c r="X52" s="208"/>
      <c r="Y52" s="208"/>
      <c r="Z52" s="208"/>
      <c r="AA52" s="207"/>
    </row>
    <row r="53" spans="1:27" ht="42" customHeight="1" x14ac:dyDescent="0.25">
      <c r="A53" s="208"/>
      <c r="B53" s="308" t="s">
        <v>79</v>
      </c>
      <c r="C53" s="308"/>
      <c r="D53" s="308"/>
      <c r="E53" s="208"/>
      <c r="F53" s="309" t="s">
        <v>98</v>
      </c>
      <c r="G53" s="310"/>
      <c r="H53" s="310"/>
      <c r="I53" s="310"/>
      <c r="J53" s="310"/>
      <c r="K53" s="311"/>
      <c r="L53" s="72"/>
      <c r="M53" s="154">
        <f>IF($I$14="Sovereign Debt","N/A",IF($I$10=" &lt;&lt;&lt; Select Index &gt;&gt;&gt;","",IF(ISERROR(VLOOKUP($I$10&amp;$I$12,'Database - FI'!$B:$DC,33,FALSE))=TRUE,"†",IF(ISBLANK((VLOOKUP($I$10&amp;$I$12,'Database - FI'!$B:$DC,33,FALSE))),"",VLOOKUP($I$10&amp;$I$12,'Database - FI'!$B:$DC,33,FALSE)))))</f>
        <v>0.54003479795128695</v>
      </c>
      <c r="N53" s="73"/>
      <c r="O53" s="289" t="s">
        <v>99</v>
      </c>
      <c r="P53" s="208"/>
      <c r="Q53" s="313" t="s">
        <v>100</v>
      </c>
      <c r="R53" s="314"/>
      <c r="S53" s="314"/>
      <c r="T53" s="314"/>
      <c r="U53" s="314"/>
      <c r="V53" s="314"/>
      <c r="W53" s="314"/>
      <c r="X53" s="314"/>
      <c r="Y53" s="315"/>
      <c r="Z53" s="208"/>
      <c r="AA53" s="207"/>
    </row>
    <row r="54" spans="1:27" ht="8.25" customHeight="1" x14ac:dyDescent="0.3">
      <c r="A54" s="208"/>
      <c r="B54" s="208"/>
      <c r="C54" s="208"/>
      <c r="D54" s="208"/>
      <c r="E54" s="208"/>
      <c r="F54" s="224"/>
      <c r="G54" s="224"/>
      <c r="H54" s="224"/>
      <c r="I54" s="224"/>
      <c r="J54" s="224"/>
      <c r="K54" s="224"/>
      <c r="L54" s="208"/>
      <c r="M54" s="208"/>
      <c r="N54" s="208"/>
      <c r="O54" s="81"/>
      <c r="P54" s="208"/>
      <c r="Q54" s="208"/>
      <c r="R54" s="208"/>
      <c r="S54" s="208"/>
      <c r="T54" s="208"/>
      <c r="U54" s="208"/>
      <c r="V54" s="208"/>
      <c r="W54" s="208"/>
      <c r="X54" s="208"/>
      <c r="Y54" s="208"/>
      <c r="Z54" s="208"/>
      <c r="AA54" s="207"/>
    </row>
    <row r="55" spans="1:27" ht="15" customHeight="1" x14ac:dyDescent="0.3">
      <c r="A55" s="208"/>
      <c r="B55" s="208"/>
      <c r="C55" s="208"/>
      <c r="D55" s="208"/>
      <c r="E55" s="208"/>
      <c r="F55" s="224"/>
      <c r="G55" s="224"/>
      <c r="H55" s="208"/>
      <c r="I55" s="312" t="s">
        <v>39</v>
      </c>
      <c r="J55" s="312"/>
      <c r="K55" s="312"/>
      <c r="L55" s="208"/>
      <c r="M55" s="225">
        <f>IF($I$14="Sovereign Debt","",IF($I$10=" &lt;&lt;&lt; Select Index &gt;&gt;&gt;","",IF(ISERROR(VLOOKUP($I$10&amp;$I$12,'Database - FI'!$B:$DC,35,FALSE))=TRUE,"†",IF(ISBLANK((VLOOKUP($I$10&amp;$I$12,'Database - FI'!$B:$DC,35,FALSE))),"",VLOOKUP($I$10&amp;$I$12,'Database - FI'!$B:$DC,35,FALSE)))))</f>
        <v>17</v>
      </c>
      <c r="N55" s="208"/>
      <c r="O55" s="81"/>
      <c r="P55" s="208"/>
      <c r="Q55" s="208"/>
      <c r="R55" s="208"/>
      <c r="S55" s="208"/>
      <c r="T55" s="208"/>
      <c r="U55" s="208"/>
      <c r="V55" s="208"/>
      <c r="W55" s="208"/>
      <c r="X55" s="208"/>
      <c r="Y55" s="208"/>
      <c r="Z55" s="208"/>
      <c r="AA55" s="207"/>
    </row>
    <row r="56" spans="1:27" s="65" customFormat="1" ht="15" customHeight="1" x14ac:dyDescent="0.3">
      <c r="A56" s="211"/>
      <c r="B56" s="208"/>
      <c r="C56" s="208"/>
      <c r="D56" s="208"/>
      <c r="E56" s="208"/>
      <c r="F56" s="224"/>
      <c r="G56" s="224"/>
      <c r="H56" s="208"/>
      <c r="I56" s="312" t="s">
        <v>40</v>
      </c>
      <c r="J56" s="312"/>
      <c r="K56" s="312"/>
      <c r="L56" s="208"/>
      <c r="M56" s="226">
        <f>IF($I$14="Sovereign Debt","",IF($I$10=" &lt;&lt;&lt; Select Index &gt;&gt;&gt;","",IF(ISERROR(VLOOKUP($I$10&amp;$I$12,'Database - FI'!$B:$DC,34,FALSE))=TRUE,"†",IF(ISBLANK((VLOOKUP($I$10&amp;$I$12,'Database - FI'!$B:$DC,34,FALSE))),"",VLOOKUP($I$10&amp;$I$12,'Database - FI'!$B:$DC,34,FALSE)))))</f>
        <v>2.0305239541932901E-2</v>
      </c>
      <c r="N56" s="208"/>
      <c r="O56" s="81"/>
      <c r="P56" s="208"/>
      <c r="Q56" s="208"/>
      <c r="R56" s="208"/>
      <c r="S56" s="208"/>
      <c r="T56" s="208"/>
      <c r="U56" s="208"/>
      <c r="V56" s="208"/>
      <c r="W56" s="208"/>
      <c r="X56" s="208"/>
      <c r="Y56" s="208"/>
      <c r="Z56" s="211"/>
      <c r="AA56" s="207"/>
    </row>
    <row r="57" spans="1:27" s="65" customFormat="1" ht="18" customHeight="1" x14ac:dyDescent="0.3">
      <c r="A57" s="211"/>
      <c r="B57" s="208"/>
      <c r="C57" s="208"/>
      <c r="D57" s="208"/>
      <c r="E57" s="208"/>
      <c r="F57" s="224"/>
      <c r="G57" s="224"/>
      <c r="H57" s="224"/>
      <c r="I57" s="224"/>
      <c r="J57" s="224"/>
      <c r="K57" s="224"/>
      <c r="L57" s="208"/>
      <c r="M57" s="208"/>
      <c r="N57" s="208"/>
      <c r="O57" s="81"/>
      <c r="P57" s="208"/>
      <c r="Q57" s="208"/>
      <c r="R57" s="208"/>
      <c r="S57" s="208"/>
      <c r="T57" s="208"/>
      <c r="U57" s="208"/>
      <c r="V57" s="208"/>
      <c r="W57" s="208"/>
      <c r="X57" s="208"/>
      <c r="Y57" s="208"/>
      <c r="Z57" s="211"/>
      <c r="AA57" s="212"/>
    </row>
    <row r="58" spans="1:27" s="65" customFormat="1" ht="36" customHeight="1" x14ac:dyDescent="0.25">
      <c r="A58" s="211"/>
      <c r="B58" s="308" t="s">
        <v>79</v>
      </c>
      <c r="C58" s="308"/>
      <c r="D58" s="308"/>
      <c r="E58" s="208"/>
      <c r="F58" s="378" t="s">
        <v>101</v>
      </c>
      <c r="G58" s="379"/>
      <c r="H58" s="379"/>
      <c r="I58" s="379"/>
      <c r="J58" s="379"/>
      <c r="K58" s="380"/>
      <c r="L58" s="72"/>
      <c r="M58" s="155">
        <f>IF($I$14="Sovereign Debt","N/A",IF($I$10=" &lt;&lt;&lt; Select Index &gt;&gt;&gt;","",IF(ISERROR(VLOOKUP($I$10&amp;$I$12,'Database - FI'!$B:$DC,94,FALSE))=TRUE,"†",IF(ISBLANK((VLOOKUP($I$10&amp;$I$12,'Database - FI'!$B:$DC,94,FALSE))),"",VLOOKUP($I$10&amp;$I$12,'Database - FI'!$B:$DC,94,FALSE)))))</f>
        <v>6</v>
      </c>
      <c r="N58" s="73"/>
      <c r="O58" s="289" t="s">
        <v>102</v>
      </c>
      <c r="P58" s="208"/>
      <c r="Q58" s="313" t="s">
        <v>103</v>
      </c>
      <c r="R58" s="314"/>
      <c r="S58" s="314"/>
      <c r="T58" s="314"/>
      <c r="U58" s="314"/>
      <c r="V58" s="314"/>
      <c r="W58" s="314"/>
      <c r="X58" s="314"/>
      <c r="Y58" s="315"/>
      <c r="Z58" s="211"/>
      <c r="AA58" s="212"/>
    </row>
    <row r="59" spans="1:27" s="65" customFormat="1" ht="43.2" customHeight="1" x14ac:dyDescent="0.25">
      <c r="A59" s="211"/>
      <c r="B59" s="228"/>
      <c r="C59" s="228"/>
      <c r="D59" s="228"/>
      <c r="E59" s="208"/>
      <c r="F59" s="381"/>
      <c r="G59" s="382"/>
      <c r="H59" s="382"/>
      <c r="I59" s="382"/>
      <c r="J59" s="382"/>
      <c r="K59" s="383"/>
      <c r="L59" s="72"/>
      <c r="M59" s="155">
        <f>IF($I$14="Sovereign Debt","N/A",IF($I$10=" &lt;&lt;&lt; Select Index &gt;&gt;&gt;","",IF(ISERROR(VLOOKUP($I$10&amp;$I$12,'Database - FI'!$B:$DC,97,FALSE))=TRUE,"†",IF(ISBLANK((VLOOKUP($I$10&amp;$I$12,'Database - FI'!$B:$DC,97,FALSE))),"",VLOOKUP($I$10&amp;$I$12,'Database - FI'!$B:$DC,97,FALSE)))))</f>
        <v>58178.1</v>
      </c>
      <c r="N59" s="73"/>
      <c r="O59" s="289" t="s">
        <v>104</v>
      </c>
      <c r="P59" s="208"/>
      <c r="Q59" s="313" t="s">
        <v>105</v>
      </c>
      <c r="R59" s="314"/>
      <c r="S59" s="314"/>
      <c r="T59" s="314"/>
      <c r="U59" s="314"/>
      <c r="V59" s="314"/>
      <c r="W59" s="314"/>
      <c r="X59" s="314"/>
      <c r="Y59" s="315"/>
      <c r="Z59" s="211"/>
      <c r="AA59" s="212"/>
    </row>
    <row r="60" spans="1:27" s="65" customFormat="1" ht="6" customHeight="1" x14ac:dyDescent="0.3">
      <c r="A60" s="211"/>
      <c r="B60" s="208"/>
      <c r="C60" s="208"/>
      <c r="D60" s="208"/>
      <c r="E60" s="208"/>
      <c r="F60" s="224"/>
      <c r="G60" s="224"/>
      <c r="H60" s="224"/>
      <c r="I60" s="224"/>
      <c r="J60" s="224"/>
      <c r="K60" s="224"/>
      <c r="L60" s="208"/>
      <c r="M60" s="208"/>
      <c r="N60" s="208"/>
      <c r="O60" s="81"/>
      <c r="P60" s="208"/>
      <c r="Q60" s="208"/>
      <c r="R60" s="208"/>
      <c r="S60" s="208"/>
      <c r="T60" s="208"/>
      <c r="U60" s="208"/>
      <c r="V60" s="208"/>
      <c r="W60" s="208"/>
      <c r="X60" s="208"/>
      <c r="Y60" s="208"/>
      <c r="Z60" s="211"/>
      <c r="AA60" s="212"/>
    </row>
    <row r="61" spans="1:27" s="65" customFormat="1" ht="15" customHeight="1" x14ac:dyDescent="0.3">
      <c r="A61" s="211"/>
      <c r="B61" s="208"/>
      <c r="C61" s="208"/>
      <c r="D61" s="208"/>
      <c r="E61" s="208"/>
      <c r="F61" s="224"/>
      <c r="G61" s="224"/>
      <c r="H61" s="208"/>
      <c r="I61" s="312" t="s">
        <v>39</v>
      </c>
      <c r="J61" s="312"/>
      <c r="K61" s="312"/>
      <c r="L61" s="208"/>
      <c r="M61" s="225">
        <f>IF($I$14="Sovereign Debt","",IF($I$10=" &lt;&lt;&lt; Select Index &gt;&gt;&gt;","",IF(ISERROR(VLOOKUP($I$10&amp;$I$12,'Database - FI'!$B:$DC,96,FALSE))=TRUE,"†",IF(ISBLANK((VLOOKUP($I$10&amp;$I$12,'Database - FI'!$B:$DC,96,FALSE))),"",VLOOKUP($I$10&amp;$I$12,'Database - FI'!$B:$DC,96,FALSE)))))</f>
        <v>698</v>
      </c>
      <c r="N61" s="208"/>
      <c r="O61" s="81"/>
      <c r="P61" s="208"/>
      <c r="Q61" s="208"/>
      <c r="R61" s="208"/>
      <c r="S61" s="208"/>
      <c r="T61" s="208"/>
      <c r="U61" s="208"/>
      <c r="V61" s="208"/>
      <c r="W61" s="208"/>
      <c r="X61" s="208"/>
      <c r="Y61" s="208"/>
      <c r="Z61" s="211"/>
      <c r="AA61" s="212"/>
    </row>
    <row r="62" spans="1:27" s="65" customFormat="1" ht="15" customHeight="1" x14ac:dyDescent="0.3">
      <c r="A62" s="211"/>
      <c r="B62" s="208"/>
      <c r="C62" s="208"/>
      <c r="D62" s="208"/>
      <c r="E62" s="208"/>
      <c r="F62" s="224"/>
      <c r="G62" s="224"/>
      <c r="H62" s="208"/>
      <c r="I62" s="312" t="s">
        <v>40</v>
      </c>
      <c r="J62" s="312"/>
      <c r="K62" s="312"/>
      <c r="L62" s="208"/>
      <c r="M62" s="226">
        <f>IF($I$14="Sovereign Debt","",IF($I$10=" &lt;&lt;&lt; Select Index &gt;&gt;&gt;","",IF(ISERROR(VLOOKUP($I$10&amp;$I$12,'Database - FI'!$B:$DC,95,FALSE))=TRUE,"†",IF(ISBLANK((VLOOKUP($I$10&amp;$I$12,'Database - FI'!$B:$DC,95,FALSE))),"",VLOOKUP($I$10&amp;$I$12,'Database - FI'!$B:$DC,95,FALSE)))))</f>
        <v>0.85145436359341897</v>
      </c>
      <c r="N62" s="208"/>
      <c r="O62" s="81"/>
      <c r="P62" s="208"/>
      <c r="Q62" s="208"/>
      <c r="R62" s="208"/>
      <c r="S62" s="208"/>
      <c r="T62" s="208"/>
      <c r="U62" s="208"/>
      <c r="V62" s="208"/>
      <c r="W62" s="208"/>
      <c r="X62" s="208"/>
      <c r="Y62" s="208"/>
      <c r="Z62" s="211"/>
      <c r="AA62" s="212"/>
    </row>
    <row r="63" spans="1:27" s="65" customFormat="1" ht="15.75" customHeight="1" x14ac:dyDescent="0.3">
      <c r="A63" s="211"/>
      <c r="B63" s="208"/>
      <c r="C63" s="208"/>
      <c r="D63" s="208"/>
      <c r="E63" s="208"/>
      <c r="F63" s="208"/>
      <c r="G63" s="208"/>
      <c r="H63" s="208"/>
      <c r="I63" s="208"/>
      <c r="J63" s="208"/>
      <c r="K63" s="208"/>
      <c r="L63" s="208"/>
      <c r="M63" s="208"/>
      <c r="N63" s="73"/>
      <c r="O63" s="81"/>
      <c r="P63" s="208"/>
      <c r="Q63" s="208"/>
      <c r="R63" s="208"/>
      <c r="S63" s="208"/>
      <c r="T63" s="208"/>
      <c r="U63" s="208"/>
      <c r="V63" s="208"/>
      <c r="W63" s="208"/>
      <c r="X63" s="208"/>
      <c r="Y63" s="208"/>
      <c r="Z63" s="211"/>
      <c r="AA63" s="212"/>
    </row>
    <row r="64" spans="1:27" s="65" customFormat="1" ht="15" customHeight="1" x14ac:dyDescent="0.3">
      <c r="A64" s="211"/>
      <c r="B64" s="208"/>
      <c r="C64" s="208"/>
      <c r="D64" s="208"/>
      <c r="E64" s="208"/>
      <c r="F64" s="208"/>
      <c r="G64" s="208"/>
      <c r="H64" s="208"/>
      <c r="I64" s="208"/>
      <c r="J64" s="208"/>
      <c r="K64" s="208"/>
      <c r="L64" s="208"/>
      <c r="M64" s="208"/>
      <c r="N64" s="73"/>
      <c r="O64" s="81"/>
      <c r="P64" s="208"/>
      <c r="Q64" s="208"/>
      <c r="R64" s="208"/>
      <c r="S64" s="208"/>
      <c r="T64" s="208"/>
      <c r="U64" s="208"/>
      <c r="V64" s="208"/>
      <c r="W64" s="208"/>
      <c r="X64" s="208"/>
      <c r="Y64" s="208"/>
      <c r="Z64" s="211"/>
      <c r="AA64" s="212"/>
    </row>
    <row r="65" spans="1:26" s="65" customFormat="1" ht="15" customHeight="1" x14ac:dyDescent="0.3">
      <c r="A65" s="211"/>
      <c r="B65" s="208"/>
      <c r="C65" s="208"/>
      <c r="D65" s="208"/>
      <c r="E65" s="208"/>
      <c r="F65" s="208"/>
      <c r="G65" s="208"/>
      <c r="H65" s="208"/>
      <c r="I65" s="208"/>
      <c r="J65" s="208"/>
      <c r="K65" s="208"/>
      <c r="L65" s="208"/>
      <c r="M65" s="208"/>
      <c r="N65" s="73"/>
      <c r="O65" s="81"/>
      <c r="P65" s="208"/>
      <c r="Q65" s="208"/>
      <c r="R65" s="208"/>
      <c r="S65" s="208"/>
      <c r="T65" s="208"/>
      <c r="U65" s="208"/>
      <c r="V65" s="208"/>
      <c r="W65" s="208"/>
      <c r="X65" s="208"/>
      <c r="Y65" s="208"/>
      <c r="Z65" s="211"/>
    </row>
    <row r="66" spans="1:26" s="65" customFormat="1" ht="15" customHeight="1" x14ac:dyDescent="0.3">
      <c r="A66" s="211"/>
      <c r="B66" s="208"/>
      <c r="C66" s="208"/>
      <c r="D66" s="208"/>
      <c r="E66" s="208"/>
      <c r="F66" s="208"/>
      <c r="G66" s="208"/>
      <c r="H66" s="208"/>
      <c r="I66" s="208"/>
      <c r="J66" s="208"/>
      <c r="K66" s="208"/>
      <c r="L66" s="208"/>
      <c r="M66" s="208"/>
      <c r="N66" s="73"/>
      <c r="O66" s="81"/>
      <c r="P66" s="208"/>
      <c r="Q66" s="208"/>
      <c r="R66" s="208"/>
      <c r="S66" s="208"/>
      <c r="T66" s="208"/>
      <c r="U66" s="208"/>
      <c r="V66" s="208"/>
      <c r="W66" s="208"/>
      <c r="X66" s="208"/>
      <c r="Y66" s="208"/>
      <c r="Z66" s="211"/>
    </row>
    <row r="67" spans="1:26" s="65" customFormat="1" ht="15" customHeight="1" x14ac:dyDescent="0.3">
      <c r="A67" s="211"/>
      <c r="B67" s="208"/>
      <c r="C67" s="208"/>
      <c r="D67" s="208"/>
      <c r="E67" s="208"/>
      <c r="F67" s="208"/>
      <c r="G67" s="208"/>
      <c r="H67" s="208"/>
      <c r="I67" s="208"/>
      <c r="J67" s="208"/>
      <c r="K67" s="208"/>
      <c r="L67" s="208"/>
      <c r="M67" s="208"/>
      <c r="N67" s="73"/>
      <c r="O67" s="81"/>
      <c r="P67" s="208"/>
      <c r="Q67" s="208"/>
      <c r="R67" s="208"/>
      <c r="S67" s="208"/>
      <c r="T67" s="208"/>
      <c r="U67" s="208"/>
      <c r="V67" s="208"/>
      <c r="W67" s="208"/>
      <c r="X67" s="208"/>
      <c r="Y67" s="208"/>
      <c r="Z67" s="211"/>
    </row>
    <row r="68" spans="1:26" s="65" customFormat="1" ht="15" customHeight="1" x14ac:dyDescent="0.3">
      <c r="A68" s="211"/>
      <c r="B68" s="208"/>
      <c r="C68" s="208"/>
      <c r="D68" s="208"/>
      <c r="E68" s="208"/>
      <c r="F68" s="208"/>
      <c r="G68" s="208"/>
      <c r="H68" s="208"/>
      <c r="I68" s="208"/>
      <c r="J68" s="208"/>
      <c r="K68" s="208"/>
      <c r="L68" s="208"/>
      <c r="M68" s="208"/>
      <c r="N68" s="73"/>
      <c r="O68" s="81"/>
      <c r="P68" s="208"/>
      <c r="Q68" s="208"/>
      <c r="R68" s="208"/>
      <c r="S68" s="208"/>
      <c r="T68" s="208"/>
      <c r="U68" s="208"/>
      <c r="V68" s="208"/>
      <c r="W68" s="208"/>
      <c r="X68" s="208"/>
      <c r="Y68" s="208"/>
      <c r="Z68" s="211"/>
    </row>
    <row r="69" spans="1:26" s="65" customFormat="1" ht="15" customHeight="1" x14ac:dyDescent="0.3">
      <c r="A69" s="211"/>
      <c r="B69" s="208"/>
      <c r="C69" s="208"/>
      <c r="D69" s="208"/>
      <c r="E69" s="208"/>
      <c r="F69" s="208"/>
      <c r="G69" s="208"/>
      <c r="H69" s="208"/>
      <c r="I69" s="208"/>
      <c r="J69" s="208"/>
      <c r="K69" s="208"/>
      <c r="L69" s="208"/>
      <c r="M69" s="208"/>
      <c r="N69" s="73"/>
      <c r="O69" s="81"/>
      <c r="P69" s="208"/>
      <c r="Q69" s="208"/>
      <c r="R69" s="208"/>
      <c r="S69" s="208"/>
      <c r="T69" s="208"/>
      <c r="U69" s="208"/>
      <c r="V69" s="208"/>
      <c r="W69" s="208"/>
      <c r="X69" s="208"/>
      <c r="Y69" s="208"/>
      <c r="Z69" s="211"/>
    </row>
    <row r="70" spans="1:26" s="65" customFormat="1" ht="15" customHeight="1" x14ac:dyDescent="0.3">
      <c r="A70" s="211"/>
      <c r="B70" s="208"/>
      <c r="C70" s="208"/>
      <c r="D70" s="208"/>
      <c r="E70" s="208"/>
      <c r="F70" s="208"/>
      <c r="G70" s="208"/>
      <c r="H70" s="208"/>
      <c r="I70" s="208"/>
      <c r="J70" s="208"/>
      <c r="K70" s="208"/>
      <c r="L70" s="208"/>
      <c r="M70" s="208"/>
      <c r="N70" s="73"/>
      <c r="O70" s="81"/>
      <c r="P70" s="208"/>
      <c r="Q70" s="208"/>
      <c r="R70" s="208"/>
      <c r="S70" s="208"/>
      <c r="T70" s="208"/>
      <c r="U70" s="208"/>
      <c r="V70" s="208"/>
      <c r="W70" s="208"/>
      <c r="X70" s="208"/>
      <c r="Y70" s="208"/>
      <c r="Z70" s="211"/>
    </row>
    <row r="71" spans="1:26" s="65" customFormat="1" ht="14.25" customHeight="1" x14ac:dyDescent="0.3">
      <c r="A71" s="211"/>
      <c r="B71" s="208"/>
      <c r="C71" s="208"/>
      <c r="D71" s="208"/>
      <c r="E71" s="208"/>
      <c r="F71" s="208"/>
      <c r="G71" s="208"/>
      <c r="H71" s="208"/>
      <c r="I71" s="208"/>
      <c r="J71" s="208"/>
      <c r="K71" s="208"/>
      <c r="L71" s="208"/>
      <c r="M71" s="208"/>
      <c r="N71" s="73"/>
      <c r="O71" s="81"/>
      <c r="P71" s="208"/>
      <c r="Q71" s="208"/>
      <c r="R71" s="208"/>
      <c r="S71" s="208"/>
      <c r="T71" s="208"/>
      <c r="U71" s="208"/>
      <c r="V71" s="208"/>
      <c r="W71" s="208"/>
      <c r="X71" s="208"/>
      <c r="Y71" s="208"/>
      <c r="Z71" s="211"/>
    </row>
    <row r="72" spans="1:26" s="65" customFormat="1" ht="15" customHeight="1" x14ac:dyDescent="0.3">
      <c r="A72" s="211"/>
      <c r="B72" s="208"/>
      <c r="C72" s="208"/>
      <c r="D72" s="208"/>
      <c r="E72" s="208"/>
      <c r="F72" s="208"/>
      <c r="G72" s="208"/>
      <c r="H72" s="208"/>
      <c r="I72" s="208"/>
      <c r="J72" s="208"/>
      <c r="K72" s="208"/>
      <c r="L72" s="208"/>
      <c r="M72" s="208"/>
      <c r="N72" s="73"/>
      <c r="O72" s="81"/>
      <c r="P72" s="208"/>
      <c r="Q72" s="208"/>
      <c r="R72" s="208"/>
      <c r="S72" s="208"/>
      <c r="T72" s="208"/>
      <c r="U72" s="208"/>
      <c r="V72" s="208"/>
      <c r="W72" s="208"/>
      <c r="X72" s="208"/>
      <c r="Y72" s="208"/>
      <c r="Z72" s="211"/>
    </row>
    <row r="73" spans="1:26" s="65" customFormat="1" ht="15" customHeight="1" x14ac:dyDescent="0.3">
      <c r="A73" s="211"/>
      <c r="B73" s="208"/>
      <c r="C73" s="208"/>
      <c r="D73" s="208"/>
      <c r="E73" s="208"/>
      <c r="F73" s="208"/>
      <c r="G73" s="208"/>
      <c r="H73" s="208"/>
      <c r="I73" s="208"/>
      <c r="J73" s="208"/>
      <c r="K73" s="208"/>
      <c r="L73" s="208"/>
      <c r="M73" s="208"/>
      <c r="N73" s="73"/>
      <c r="O73" s="81"/>
      <c r="P73" s="208"/>
      <c r="Q73" s="208"/>
      <c r="R73" s="208"/>
      <c r="S73" s="208"/>
      <c r="T73" s="208"/>
      <c r="U73" s="208"/>
      <c r="V73" s="208"/>
      <c r="W73" s="208"/>
      <c r="X73" s="208"/>
      <c r="Y73" s="208"/>
      <c r="Z73" s="211"/>
    </row>
    <row r="74" spans="1:26" ht="14.25" customHeight="1" x14ac:dyDescent="0.3">
      <c r="A74" s="208"/>
      <c r="B74" s="361" t="s">
        <v>106</v>
      </c>
      <c r="C74" s="361"/>
      <c r="D74" s="361"/>
      <c r="E74" s="361"/>
      <c r="F74" s="361"/>
      <c r="G74" s="361"/>
      <c r="H74" s="361"/>
      <c r="I74" s="361"/>
      <c r="J74" s="361"/>
      <c r="K74" s="361"/>
      <c r="L74" s="361"/>
      <c r="M74" s="361"/>
      <c r="N74" s="361"/>
      <c r="O74" s="361"/>
      <c r="P74" s="361"/>
      <c r="Q74" s="361"/>
      <c r="R74" s="361"/>
      <c r="S74" s="361"/>
      <c r="T74" s="361"/>
      <c r="U74" s="361"/>
      <c r="V74" s="361"/>
      <c r="W74" s="361"/>
      <c r="X74" s="361"/>
      <c r="Y74" s="361"/>
      <c r="Z74" s="81"/>
    </row>
    <row r="75" spans="1:26" ht="14.25" customHeight="1" x14ac:dyDescent="0.3">
      <c r="A75" s="208"/>
      <c r="B75" s="51" t="s">
        <v>107</v>
      </c>
      <c r="C75" s="8"/>
      <c r="D75" s="8"/>
      <c r="E75" s="8"/>
      <c r="F75" s="8"/>
      <c r="G75" s="8"/>
      <c r="H75" s="8"/>
      <c r="I75" s="8"/>
      <c r="J75" s="8"/>
      <c r="K75" s="8"/>
      <c r="L75" s="8"/>
      <c r="M75" s="8"/>
      <c r="N75" s="8"/>
      <c r="O75" s="8"/>
      <c r="P75" s="8"/>
      <c r="Q75" s="8"/>
      <c r="R75" s="8"/>
      <c r="S75" s="8"/>
      <c r="T75" s="8"/>
      <c r="U75" s="8"/>
      <c r="V75" s="8"/>
      <c r="W75" s="8"/>
      <c r="X75" s="8"/>
      <c r="Y75" s="8"/>
      <c r="Z75" s="81"/>
    </row>
    <row r="76" spans="1:26" ht="14.25" customHeight="1" x14ac:dyDescent="0.3">
      <c r="A76" s="208"/>
      <c r="B76" s="51"/>
      <c r="C76" s="8"/>
      <c r="D76" s="8"/>
      <c r="E76" s="8"/>
      <c r="F76" s="8"/>
      <c r="G76" s="8"/>
      <c r="H76" s="8"/>
      <c r="I76" s="8"/>
      <c r="J76" s="8"/>
      <c r="K76" s="8"/>
      <c r="L76" s="8"/>
      <c r="M76" s="8"/>
      <c r="N76" s="8"/>
      <c r="O76" s="8"/>
      <c r="P76" s="8"/>
      <c r="Q76" s="8"/>
      <c r="R76" s="8"/>
      <c r="S76" s="8"/>
      <c r="T76" s="8"/>
      <c r="U76" s="8"/>
      <c r="V76" s="8"/>
      <c r="W76" s="8"/>
      <c r="X76" s="8"/>
      <c r="Y76" s="8"/>
      <c r="Z76" s="81"/>
    </row>
    <row r="77" spans="1:26" ht="14.25" customHeight="1" x14ac:dyDescent="0.3">
      <c r="A77" s="208"/>
      <c r="B77" s="51"/>
      <c r="C77" s="8"/>
      <c r="D77" s="8"/>
      <c r="E77" s="8"/>
      <c r="F77" s="8"/>
      <c r="G77" s="8"/>
      <c r="H77" s="8"/>
      <c r="I77" s="8"/>
      <c r="J77" s="8"/>
      <c r="K77" s="8"/>
      <c r="L77" s="8"/>
      <c r="M77" s="8"/>
      <c r="N77" s="8"/>
      <c r="O77" s="8"/>
      <c r="P77" s="8"/>
      <c r="Q77" s="8"/>
      <c r="R77" s="8"/>
      <c r="S77" s="8"/>
      <c r="T77" s="8"/>
      <c r="U77" s="8"/>
      <c r="V77" s="8"/>
      <c r="W77" s="8"/>
      <c r="X77" s="8"/>
      <c r="Y77" s="8"/>
      <c r="Z77" s="81"/>
    </row>
  </sheetData>
  <sheetProtection algorithmName="SHA-512" hashValue="8II2koIdwE6y1AwiFlLfZa85z+IhbqErQfUQa3PU7o6igAEfYy5Tf2jXzGHFOnKDMiQ6zTlesjNx7AgqGT5RJg==" saltValue="oHSv05Zi61WYRhnrZZaqUA==" spinCount="100000" sheet="1" objects="1" scenarios="1"/>
  <mergeCells count="57">
    <mergeCell ref="S19:U19"/>
    <mergeCell ref="W19:Y19"/>
    <mergeCell ref="F32:K33"/>
    <mergeCell ref="B32:D33"/>
    <mergeCell ref="Q33:Y33"/>
    <mergeCell ref="Q23:Y23"/>
    <mergeCell ref="B25:D25"/>
    <mergeCell ref="F25:K25"/>
    <mergeCell ref="Q25:Y25"/>
    <mergeCell ref="I29:K29"/>
    <mergeCell ref="I30:K30"/>
    <mergeCell ref="B27:D27"/>
    <mergeCell ref="F27:K27"/>
    <mergeCell ref="Q27:Y27"/>
    <mergeCell ref="B23:D23"/>
    <mergeCell ref="F23:K23"/>
    <mergeCell ref="B74:Y74"/>
    <mergeCell ref="F58:K59"/>
    <mergeCell ref="Q59:Y59"/>
    <mergeCell ref="B53:D53"/>
    <mergeCell ref="F53:K53"/>
    <mergeCell ref="Q53:Y53"/>
    <mergeCell ref="I55:K55"/>
    <mergeCell ref="I56:K56"/>
    <mergeCell ref="B58:D58"/>
    <mergeCell ref="Q58:Y58"/>
    <mergeCell ref="I61:K61"/>
    <mergeCell ref="I62:K62"/>
    <mergeCell ref="I50:K50"/>
    <mergeCell ref="I51:K51"/>
    <mergeCell ref="I35:K35"/>
    <mergeCell ref="I36:K36"/>
    <mergeCell ref="I40:K40"/>
    <mergeCell ref="I41:K41"/>
    <mergeCell ref="B48:D48"/>
    <mergeCell ref="F48:K48"/>
    <mergeCell ref="Q32:Y32"/>
    <mergeCell ref="B38:D38"/>
    <mergeCell ref="F38:K38"/>
    <mergeCell ref="Q38:Y38"/>
    <mergeCell ref="B43:D43"/>
    <mergeCell ref="F43:K43"/>
    <mergeCell ref="Q43:Y43"/>
    <mergeCell ref="I45:K45"/>
    <mergeCell ref="I46:K46"/>
    <mergeCell ref="Q48:Y48"/>
    <mergeCell ref="F14:G14"/>
    <mergeCell ref="I14:K14"/>
    <mergeCell ref="F16:G16"/>
    <mergeCell ref="C18:G18"/>
    <mergeCell ref="C19:G19"/>
    <mergeCell ref="F12:G12"/>
    <mergeCell ref="B7:Y7"/>
    <mergeCell ref="B8:G8"/>
    <mergeCell ref="I8:O8"/>
    <mergeCell ref="B10:G10"/>
    <mergeCell ref="I10:O10"/>
  </mergeCells>
  <conditionalFormatting sqref="B25">
    <cfRule type="cellIs" dxfId="44" priority="71" operator="equal">
      <formula>"***"</formula>
    </cfRule>
  </conditionalFormatting>
  <conditionalFormatting sqref="B27">
    <cfRule type="cellIs" dxfId="43" priority="16" operator="equal">
      <formula>"***"</formula>
    </cfRule>
  </conditionalFormatting>
  <conditionalFormatting sqref="B32">
    <cfRule type="cellIs" dxfId="42" priority="15" operator="equal">
      <formula>"***"</formula>
    </cfRule>
  </conditionalFormatting>
  <conditionalFormatting sqref="B38">
    <cfRule type="cellIs" dxfId="41" priority="14" operator="equal">
      <formula>"***"</formula>
    </cfRule>
  </conditionalFormatting>
  <conditionalFormatting sqref="B43">
    <cfRule type="cellIs" dxfId="40" priority="13" operator="equal">
      <formula>"***"</formula>
    </cfRule>
  </conditionalFormatting>
  <conditionalFormatting sqref="B48">
    <cfRule type="cellIs" dxfId="39" priority="12" operator="equal">
      <formula>"***"</formula>
    </cfRule>
  </conditionalFormatting>
  <conditionalFormatting sqref="B53">
    <cfRule type="cellIs" dxfId="38" priority="11" operator="equal">
      <formula>"***"</formula>
    </cfRule>
  </conditionalFormatting>
  <conditionalFormatting sqref="B58:B59">
    <cfRule type="cellIs" dxfId="37" priority="10" operator="equal">
      <formula>"***"</formula>
    </cfRule>
  </conditionalFormatting>
  <conditionalFormatting sqref="M25">
    <cfRule type="cellIs" dxfId="36" priority="79" operator="equal">
      <formula>"***"</formula>
    </cfRule>
  </conditionalFormatting>
  <conditionalFormatting sqref="M27">
    <cfRule type="cellIs" dxfId="35" priority="38" operator="equal">
      <formula>"***"</formula>
    </cfRule>
  </conditionalFormatting>
  <conditionalFormatting sqref="M29:M30">
    <cfRule type="cellIs" dxfId="34" priority="63" operator="equal">
      <formula>"***"</formula>
    </cfRule>
  </conditionalFormatting>
  <conditionalFormatting sqref="M32:M33">
    <cfRule type="cellIs" dxfId="33" priority="35" operator="equal">
      <formula>"***"</formula>
    </cfRule>
  </conditionalFormatting>
  <conditionalFormatting sqref="M35:M36">
    <cfRule type="cellIs" dxfId="32" priority="27" operator="equal">
      <formula>"***"</formula>
    </cfRule>
  </conditionalFormatting>
  <conditionalFormatting sqref="M38">
    <cfRule type="cellIs" dxfId="31" priority="33" operator="equal">
      <formula>"***"</formula>
    </cfRule>
  </conditionalFormatting>
  <conditionalFormatting sqref="M40:M41">
    <cfRule type="cellIs" dxfId="30" priority="26" operator="equal">
      <formula>"***"</formula>
    </cfRule>
  </conditionalFormatting>
  <conditionalFormatting sqref="M43">
    <cfRule type="cellIs" dxfId="29" priority="31" operator="equal">
      <formula>"***"</formula>
    </cfRule>
  </conditionalFormatting>
  <conditionalFormatting sqref="M45:M46">
    <cfRule type="cellIs" dxfId="28" priority="58" operator="equal">
      <formula>"***"</formula>
    </cfRule>
  </conditionalFormatting>
  <conditionalFormatting sqref="M48">
    <cfRule type="cellIs" dxfId="27" priority="29" operator="equal">
      <formula>"***"</formula>
    </cfRule>
  </conditionalFormatting>
  <conditionalFormatting sqref="M50:M51">
    <cfRule type="cellIs" dxfId="26" priority="30" operator="equal">
      <formula>"***"</formula>
    </cfRule>
  </conditionalFormatting>
  <conditionalFormatting sqref="M53">
    <cfRule type="cellIs" dxfId="25" priority="24" operator="equal">
      <formula>"***"</formula>
    </cfRule>
  </conditionalFormatting>
  <conditionalFormatting sqref="M55:M56">
    <cfRule type="cellIs" dxfId="24" priority="25" operator="equal">
      <formula>"***"</formula>
    </cfRule>
  </conditionalFormatting>
  <conditionalFormatting sqref="M58:M59">
    <cfRule type="cellIs" dxfId="23" priority="21" operator="equal">
      <formula>"***"</formula>
    </cfRule>
  </conditionalFormatting>
  <conditionalFormatting sqref="M61:M62">
    <cfRule type="cellIs" dxfId="22" priority="22" operator="equal">
      <formula>"***"</formula>
    </cfRule>
  </conditionalFormatting>
  <printOptions gridLines="1"/>
  <pageMargins left="0" right="0" top="0" bottom="0" header="0.3" footer="0.3"/>
  <pageSetup scale="42" fitToHeight="0" orientation="landscape" r:id="rId1"/>
  <ignoredErrors>
    <ignoredError sqref="I10 I12" unlockedFormula="1"/>
  </ignoredError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0EFB70-D0D4-4E64-AF49-F3CB9A62E7EA}">
  <sheetPr codeName="Sheet5">
    <tabColor theme="1"/>
    <pageSetUpPr fitToPage="1"/>
  </sheetPr>
  <dimension ref="A1:AF84"/>
  <sheetViews>
    <sheetView showGridLines="0" topLeftCell="A2" zoomScaleNormal="100" workbookViewId="0">
      <selection activeCell="M13" sqref="M13"/>
    </sheetView>
  </sheetViews>
  <sheetFormatPr defaultColWidth="9.33203125" defaultRowHeight="13.8" x14ac:dyDescent="0.25"/>
  <cols>
    <col min="1" max="1" width="5.6640625" style="61" customWidth="1"/>
    <col min="2" max="4" width="5.44140625" style="61" customWidth="1"/>
    <col min="5" max="5" width="8.5546875" style="61" customWidth="1"/>
    <col min="6" max="6" width="15.6640625" style="61" customWidth="1"/>
    <col min="7" max="7" width="13.33203125" style="61" customWidth="1"/>
    <col min="8" max="8" width="1.5546875" style="61" customWidth="1"/>
    <col min="9" max="9" width="22.6640625" style="61" customWidth="1"/>
    <col min="10" max="10" width="2.33203125" style="61" customWidth="1"/>
    <col min="11" max="11" width="22.6640625" style="61" customWidth="1"/>
    <col min="12" max="12" width="1.44140625" style="61" customWidth="1"/>
    <col min="13" max="13" width="23.5546875" style="61" customWidth="1"/>
    <col min="14" max="14" width="5.6640625" style="61" customWidth="1"/>
    <col min="15" max="15" width="40.6640625" style="61" customWidth="1"/>
    <col min="16" max="16" width="2.6640625" style="61" customWidth="1"/>
    <col min="17" max="17" width="35.5546875" style="61" customWidth="1"/>
    <col min="18" max="18" width="2.6640625" style="61" customWidth="1"/>
    <col min="19" max="19" width="14.33203125" style="61" customWidth="1"/>
    <col min="20" max="20" width="2.6640625" style="61" customWidth="1"/>
    <col min="21" max="21" width="11.44140625" style="61" customWidth="1"/>
    <col min="22" max="22" width="2.6640625" style="61" customWidth="1"/>
    <col min="23" max="24" width="16.33203125" style="61" customWidth="1"/>
    <col min="25" max="25" width="27.5546875" style="61" customWidth="1"/>
    <col min="26" max="26" width="5.6640625" style="61" customWidth="1"/>
    <col min="27" max="27" width="9.33203125" style="61"/>
    <col min="28" max="28" width="14" style="61" customWidth="1"/>
    <col min="29" max="29" width="22.6640625" style="61" customWidth="1"/>
    <col min="30" max="30" width="16.44140625" style="61" customWidth="1"/>
    <col min="31" max="31" width="9.33203125" style="61"/>
    <col min="32" max="32" width="13" style="61" customWidth="1"/>
    <col min="33" max="33" width="9.33203125" style="61"/>
    <col min="34" max="34" width="11" style="61" customWidth="1"/>
    <col min="35" max="16384" width="9.33203125" style="61"/>
  </cols>
  <sheetData>
    <row r="1" spans="1:32" ht="75" customHeight="1" x14ac:dyDescent="0.25">
      <c r="A1" s="60"/>
      <c r="B1" s="60"/>
      <c r="C1" s="60"/>
      <c r="D1" s="60"/>
      <c r="E1" s="60"/>
      <c r="F1" s="60"/>
      <c r="G1" s="60"/>
      <c r="H1" s="60"/>
      <c r="I1" s="60"/>
      <c r="J1" s="60"/>
      <c r="K1" s="60"/>
      <c r="L1" s="60"/>
      <c r="M1" s="60"/>
      <c r="N1" s="60"/>
      <c r="O1" s="60"/>
      <c r="P1" s="60"/>
      <c r="Q1" s="60"/>
      <c r="R1" s="60"/>
      <c r="S1" s="60"/>
      <c r="T1" s="60"/>
      <c r="U1" s="60"/>
      <c r="V1" s="60"/>
      <c r="W1" s="60"/>
      <c r="X1" s="60"/>
      <c r="Y1" s="60"/>
      <c r="Z1" s="60"/>
      <c r="AA1" s="207"/>
      <c r="AB1" s="207"/>
      <c r="AC1" s="207"/>
      <c r="AD1" s="207"/>
      <c r="AE1" s="207"/>
      <c r="AF1" s="207"/>
    </row>
    <row r="2" spans="1:32" ht="15" customHeight="1" x14ac:dyDescent="0.25">
      <c r="A2" s="208"/>
      <c r="B2" s="208"/>
      <c r="C2" s="208"/>
      <c r="D2" s="208"/>
      <c r="E2" s="208"/>
      <c r="F2" s="208"/>
      <c r="G2" s="208"/>
      <c r="H2" s="208"/>
      <c r="I2" s="208"/>
      <c r="J2" s="208"/>
      <c r="K2" s="208"/>
      <c r="L2" s="208"/>
      <c r="M2" s="208"/>
      <c r="N2" s="208"/>
      <c r="O2" s="208"/>
      <c r="P2" s="208"/>
      <c r="Q2" s="208"/>
      <c r="R2" s="208"/>
      <c r="S2" s="208"/>
      <c r="T2" s="208"/>
      <c r="U2" s="208"/>
      <c r="V2" s="208"/>
      <c r="W2" s="208"/>
      <c r="X2" s="208"/>
      <c r="Y2" s="208"/>
      <c r="Z2" s="208"/>
      <c r="AA2" s="207"/>
      <c r="AB2" s="207"/>
      <c r="AC2" s="207"/>
      <c r="AD2" s="207"/>
      <c r="AE2" s="207"/>
      <c r="AF2" s="207"/>
    </row>
    <row r="3" spans="1:32" ht="30.75" customHeight="1" x14ac:dyDescent="0.25">
      <c r="A3" s="208"/>
      <c r="B3" s="84" t="s">
        <v>0</v>
      </c>
      <c r="C3" s="32"/>
      <c r="D3" s="32"/>
      <c r="E3" s="208"/>
      <c r="F3" s="208"/>
      <c r="G3" s="208"/>
      <c r="H3" s="208"/>
      <c r="I3" s="208"/>
      <c r="J3" s="208"/>
      <c r="K3" s="208"/>
      <c r="L3" s="208"/>
      <c r="M3" s="208"/>
      <c r="N3" s="208"/>
      <c r="O3" s="208"/>
      <c r="P3" s="208"/>
      <c r="Q3" s="208"/>
      <c r="R3" s="208"/>
      <c r="S3" s="208"/>
      <c r="T3" s="208"/>
      <c r="U3" s="208"/>
      <c r="V3" s="208"/>
      <c r="W3" s="208"/>
      <c r="X3" s="208"/>
      <c r="Y3" s="263">
        <v>45778</v>
      </c>
      <c r="Z3" s="208"/>
      <c r="AA3" s="207"/>
      <c r="AB3" s="207"/>
      <c r="AC3" s="207"/>
      <c r="AD3" s="207"/>
      <c r="AE3" s="207"/>
      <c r="AF3" s="207"/>
    </row>
    <row r="4" spans="1:32" ht="15" customHeight="1" x14ac:dyDescent="0.25">
      <c r="A4" s="208"/>
      <c r="B4" s="32"/>
      <c r="C4" s="32"/>
      <c r="D4" s="32"/>
      <c r="E4" s="208"/>
      <c r="F4" s="208"/>
      <c r="G4" s="208"/>
      <c r="H4" s="208"/>
      <c r="I4" s="208"/>
      <c r="J4" s="208"/>
      <c r="K4" s="208"/>
      <c r="L4" s="208"/>
      <c r="M4" s="208"/>
      <c r="N4" s="208"/>
      <c r="O4" s="208"/>
      <c r="P4" s="208"/>
      <c r="Q4" s="208"/>
      <c r="R4" s="208"/>
      <c r="S4" s="208"/>
      <c r="T4" s="208"/>
      <c r="U4" s="208"/>
      <c r="V4" s="208"/>
      <c r="W4" s="208"/>
      <c r="X4" s="208"/>
      <c r="Y4" s="208"/>
      <c r="Z4" s="208"/>
      <c r="AA4" s="207"/>
      <c r="AB4" s="207"/>
      <c r="AC4" s="207"/>
      <c r="AD4" s="207"/>
      <c r="AE4" s="207"/>
      <c r="AF4" s="207"/>
    </row>
    <row r="5" spans="1:32" ht="21" customHeight="1" x14ac:dyDescent="0.4">
      <c r="A5" s="208"/>
      <c r="B5" s="14" t="s">
        <v>12</v>
      </c>
      <c r="C5" s="14"/>
      <c r="D5" s="14"/>
      <c r="E5" s="208"/>
      <c r="F5" s="208"/>
      <c r="G5" s="208"/>
      <c r="H5" s="208"/>
      <c r="I5" s="208"/>
      <c r="J5" s="208"/>
      <c r="K5" s="208"/>
      <c r="L5" s="208"/>
      <c r="M5" s="208"/>
      <c r="N5" s="208"/>
      <c r="O5" s="208"/>
      <c r="P5" s="208"/>
      <c r="Q5" s="208"/>
      <c r="R5" s="208"/>
      <c r="S5" s="208"/>
      <c r="T5" s="208"/>
      <c r="U5" s="208"/>
      <c r="V5" s="208"/>
      <c r="W5" s="208"/>
      <c r="X5" s="208"/>
      <c r="Y5" s="208"/>
      <c r="Z5" s="208"/>
      <c r="AA5" s="207"/>
      <c r="AB5" s="207"/>
      <c r="AC5" s="207"/>
      <c r="AD5" s="207"/>
      <c r="AE5" s="207"/>
      <c r="AF5" s="207"/>
    </row>
    <row r="6" spans="1:32" ht="15" customHeight="1" x14ac:dyDescent="0.4">
      <c r="A6" s="208"/>
      <c r="B6" s="14"/>
      <c r="C6" s="14"/>
      <c r="D6" s="14"/>
      <c r="E6" s="208"/>
      <c r="F6" s="208"/>
      <c r="G6" s="208"/>
      <c r="H6" s="208"/>
      <c r="I6" s="208"/>
      <c r="J6" s="208"/>
      <c r="K6" s="208"/>
      <c r="L6" s="208"/>
      <c r="M6" s="208"/>
      <c r="N6" s="208"/>
      <c r="O6" s="208"/>
      <c r="P6" s="208"/>
      <c r="Q6" s="208"/>
      <c r="R6" s="208"/>
      <c r="S6" s="208"/>
      <c r="T6" s="208"/>
      <c r="U6" s="208"/>
      <c r="V6" s="208"/>
      <c r="W6" s="208"/>
      <c r="X6" s="208"/>
      <c r="Y6" s="208"/>
      <c r="Z6" s="208"/>
      <c r="AA6" s="207"/>
      <c r="AB6" s="207"/>
      <c r="AC6" s="207"/>
      <c r="AD6" s="207"/>
      <c r="AE6" s="207"/>
      <c r="AF6" s="207"/>
    </row>
    <row r="7" spans="1:32" ht="48.75" customHeight="1" x14ac:dyDescent="0.25">
      <c r="A7" s="208"/>
      <c r="B7" s="333" t="s">
        <v>77</v>
      </c>
      <c r="C7" s="333"/>
      <c r="D7" s="333"/>
      <c r="E7" s="333"/>
      <c r="F7" s="333"/>
      <c r="G7" s="333"/>
      <c r="H7" s="333"/>
      <c r="I7" s="333"/>
      <c r="J7" s="333"/>
      <c r="K7" s="333"/>
      <c r="L7" s="333"/>
      <c r="M7" s="333"/>
      <c r="N7" s="333"/>
      <c r="O7" s="333"/>
      <c r="P7" s="333"/>
      <c r="Q7" s="333"/>
      <c r="R7" s="333"/>
      <c r="S7" s="333"/>
      <c r="T7" s="333"/>
      <c r="U7" s="333"/>
      <c r="V7" s="333"/>
      <c r="W7" s="333"/>
      <c r="X7" s="333"/>
      <c r="Y7" s="333"/>
      <c r="Z7" s="208"/>
      <c r="AA7" s="207"/>
      <c r="AB7" s="207"/>
      <c r="AC7" s="207"/>
      <c r="AD7" s="207"/>
      <c r="AE7" s="207"/>
      <c r="AF7" s="207"/>
    </row>
    <row r="8" spans="1:32" ht="15" customHeight="1" x14ac:dyDescent="0.25">
      <c r="A8" s="208"/>
      <c r="B8" s="340" t="s">
        <v>14</v>
      </c>
      <c r="C8" s="341"/>
      <c r="D8" s="341"/>
      <c r="E8" s="341"/>
      <c r="F8" s="341"/>
      <c r="G8" s="342"/>
      <c r="H8" s="66"/>
      <c r="I8" s="344" t="str">
        <f>'I. ESG Factors Report - FI (1)'!I8</f>
        <v>iBoxx USD Asia-Pacific exGreater China Non-Sovereigns Investment Grade Climate Transition Index Methodology</v>
      </c>
      <c r="J8" s="345"/>
      <c r="K8" s="345"/>
      <c r="L8" s="345"/>
      <c r="M8" s="345"/>
      <c r="N8" s="345"/>
      <c r="O8" s="346"/>
      <c r="P8" s="208"/>
      <c r="Q8" s="47"/>
      <c r="R8" s="54"/>
      <c r="S8" s="208"/>
      <c r="T8" s="208"/>
      <c r="U8" s="208"/>
      <c r="V8" s="208"/>
      <c r="W8" s="208"/>
      <c r="X8" s="208"/>
      <c r="Y8" s="208"/>
      <c r="Z8" s="208"/>
      <c r="AA8" s="207"/>
      <c r="AB8" s="207"/>
      <c r="AC8" s="207"/>
      <c r="AD8" s="207"/>
      <c r="AE8" s="207"/>
      <c r="AF8" s="207"/>
    </row>
    <row r="9" spans="1:32" ht="4.5" customHeight="1" x14ac:dyDescent="0.25">
      <c r="A9" s="208"/>
      <c r="B9" s="16"/>
      <c r="C9" s="16"/>
      <c r="D9" s="16"/>
      <c r="E9" s="17"/>
      <c r="F9" s="16"/>
      <c r="G9" s="16"/>
      <c r="H9" s="68"/>
      <c r="I9" s="68"/>
      <c r="J9" s="68"/>
      <c r="K9" s="68"/>
      <c r="L9" s="68"/>
      <c r="M9" s="68"/>
      <c r="N9" s="68"/>
      <c r="O9" s="68"/>
      <c r="P9" s="208"/>
      <c r="Q9" s="69"/>
      <c r="R9" s="208"/>
      <c r="S9" s="208"/>
      <c r="T9" s="208"/>
      <c r="U9" s="208"/>
      <c r="V9" s="208"/>
      <c r="W9" s="208"/>
      <c r="X9" s="208"/>
      <c r="Y9" s="208"/>
      <c r="Z9" s="208"/>
      <c r="AA9" s="207"/>
      <c r="AB9" s="207"/>
      <c r="AC9" s="207"/>
      <c r="AD9" s="207"/>
      <c r="AE9" s="207"/>
      <c r="AF9" s="207"/>
    </row>
    <row r="10" spans="1:32" ht="15" customHeight="1" x14ac:dyDescent="0.25">
      <c r="A10" s="208"/>
      <c r="B10" s="319" t="s">
        <v>15</v>
      </c>
      <c r="C10" s="343"/>
      <c r="D10" s="343"/>
      <c r="E10" s="343"/>
      <c r="F10" s="343"/>
      <c r="G10" s="320"/>
      <c r="H10" s="70"/>
      <c r="I10" s="344" t="str">
        <f>'I. ESG Factors Report - FI (1)'!I10</f>
        <v>iBoxx USD Asia-Pacific ex-Greater China Non-Sovereigns Investment Grade Climate Transition</v>
      </c>
      <c r="J10" s="345"/>
      <c r="K10" s="345"/>
      <c r="L10" s="345"/>
      <c r="M10" s="345"/>
      <c r="N10" s="345"/>
      <c r="O10" s="346"/>
      <c r="P10" s="208"/>
      <c r="Q10" s="48"/>
      <c r="R10" s="208"/>
      <c r="S10" s="137"/>
      <c r="T10" s="138"/>
      <c r="U10" s="138"/>
      <c r="V10" s="138"/>
      <c r="W10" s="138"/>
      <c r="X10" s="138"/>
      <c r="Y10" s="138"/>
      <c r="Z10" s="208"/>
      <c r="AA10" s="207"/>
      <c r="AB10" s="207"/>
      <c r="AC10" s="207"/>
      <c r="AD10" s="207"/>
      <c r="AE10" s="207"/>
      <c r="AF10" s="207"/>
    </row>
    <row r="11" spans="1:32" ht="7.5" customHeight="1" x14ac:dyDescent="0.25">
      <c r="A11" s="208"/>
      <c r="B11" s="11"/>
      <c r="C11" s="11"/>
      <c r="D11" s="11"/>
      <c r="E11" s="12"/>
      <c r="F11" s="13"/>
      <c r="G11" s="11"/>
      <c r="H11" s="71"/>
      <c r="I11" s="69"/>
      <c r="J11" s="69"/>
      <c r="K11" s="69"/>
      <c r="L11" s="69"/>
      <c r="M11" s="71"/>
      <c r="N11" s="69"/>
      <c r="O11" s="71"/>
      <c r="P11" s="69"/>
      <c r="Q11" s="69"/>
      <c r="R11" s="213"/>
      <c r="S11" s="136"/>
      <c r="T11" s="120"/>
      <c r="U11" s="120"/>
      <c r="V11" s="120"/>
      <c r="W11" s="120"/>
      <c r="X11" s="120"/>
      <c r="Y11" s="120"/>
      <c r="Z11" s="208"/>
      <c r="AA11" s="207"/>
      <c r="AB11" s="207"/>
      <c r="AC11" s="207"/>
      <c r="AD11" s="207"/>
      <c r="AE11" s="207"/>
      <c r="AF11" s="207"/>
    </row>
    <row r="12" spans="1:32" ht="15" customHeight="1" x14ac:dyDescent="0.3">
      <c r="A12" s="208"/>
      <c r="B12" s="11"/>
      <c r="C12" s="11"/>
      <c r="D12" s="11"/>
      <c r="E12" s="12"/>
      <c r="F12" s="319" t="s">
        <v>18</v>
      </c>
      <c r="G12" s="320"/>
      <c r="H12" s="70"/>
      <c r="I12" s="149">
        <f>'I. ESG Factors Report - FI (1)'!I12</f>
        <v>45747</v>
      </c>
      <c r="J12" s="118"/>
      <c r="K12" s="118"/>
      <c r="L12" s="81"/>
      <c r="M12" s="207"/>
      <c r="N12" s="69"/>
      <c r="O12" s="71"/>
      <c r="P12" s="69"/>
      <c r="Q12" s="69"/>
      <c r="R12" s="56"/>
      <c r="S12" s="82" t="s">
        <v>19</v>
      </c>
      <c r="T12" s="214"/>
      <c r="U12" s="215" t="s">
        <v>20</v>
      </c>
      <c r="V12" s="216"/>
      <c r="W12" s="216"/>
      <c r="X12" s="216"/>
      <c r="Y12" s="217" t="s">
        <v>21</v>
      </c>
      <c r="Z12" s="208"/>
      <c r="AA12" s="207"/>
      <c r="AB12" s="207"/>
      <c r="AC12" s="207"/>
      <c r="AD12" s="207"/>
      <c r="AE12" s="207"/>
      <c r="AF12" s="207"/>
    </row>
    <row r="13" spans="1:32" ht="8.25" customHeight="1" x14ac:dyDescent="0.25">
      <c r="A13" s="208"/>
      <c r="B13" s="11"/>
      <c r="C13" s="11"/>
      <c r="D13" s="11"/>
      <c r="E13" s="12"/>
      <c r="F13" s="13"/>
      <c r="G13" s="11"/>
      <c r="H13" s="71"/>
      <c r="I13" s="69"/>
      <c r="J13" s="69"/>
      <c r="K13" s="69"/>
      <c r="L13" s="69"/>
      <c r="M13" s="71"/>
      <c r="N13" s="69"/>
      <c r="O13" s="71"/>
      <c r="P13" s="69"/>
      <c r="Q13" s="69"/>
      <c r="R13" s="69"/>
      <c r="S13" s="218"/>
      <c r="T13" s="119"/>
      <c r="U13" s="120"/>
      <c r="V13" s="216"/>
      <c r="W13" s="216"/>
      <c r="X13" s="216"/>
      <c r="Y13" s="181"/>
      <c r="Z13" s="56"/>
      <c r="AA13" s="56"/>
      <c r="AB13" s="56"/>
      <c r="AC13" s="56"/>
      <c r="AD13" s="56"/>
      <c r="AE13" s="56"/>
      <c r="AF13" s="56"/>
    </row>
    <row r="14" spans="1:32" ht="15" customHeight="1" x14ac:dyDescent="0.25">
      <c r="A14" s="208"/>
      <c r="B14" s="11"/>
      <c r="C14" s="11"/>
      <c r="D14" s="11"/>
      <c r="E14" s="187"/>
      <c r="F14" s="337" t="s">
        <v>22</v>
      </c>
      <c r="G14" s="338"/>
      <c r="H14" s="188"/>
      <c r="I14" s="323" t="str">
        <f>'I. ESG Factors Report - FI (1)'!I14</f>
        <v>Fixed Income</v>
      </c>
      <c r="J14" s="324"/>
      <c r="K14" s="325"/>
      <c r="L14" s="71"/>
      <c r="M14" s="71"/>
      <c r="N14" s="71"/>
      <c r="O14" s="71"/>
      <c r="P14" s="69"/>
      <c r="Q14" s="69"/>
      <c r="R14" s="189"/>
      <c r="S14" s="218"/>
      <c r="T14" s="214"/>
      <c r="U14" s="215" t="s">
        <v>23</v>
      </c>
      <c r="V14" s="216"/>
      <c r="W14" s="216"/>
      <c r="X14" s="216"/>
      <c r="Y14" s="219" t="s">
        <v>24</v>
      </c>
      <c r="Z14" s="56"/>
      <c r="AA14" s="56"/>
      <c r="AB14" s="56"/>
      <c r="AC14" s="56"/>
      <c r="AD14" s="56"/>
      <c r="AE14" s="56"/>
      <c r="AF14" s="56"/>
    </row>
    <row r="15" spans="1:32" ht="15" customHeight="1" x14ac:dyDescent="0.25">
      <c r="A15" s="208"/>
      <c r="B15" s="11"/>
      <c r="C15" s="11"/>
      <c r="D15" s="11"/>
      <c r="E15" s="12"/>
      <c r="F15" s="13"/>
      <c r="G15" s="11"/>
      <c r="H15" s="71"/>
      <c r="I15" s="69"/>
      <c r="J15" s="69"/>
      <c r="K15" s="69"/>
      <c r="L15" s="71"/>
      <c r="M15" s="71"/>
      <c r="N15" s="71"/>
      <c r="O15" s="71"/>
      <c r="P15" s="69"/>
      <c r="Q15" s="69"/>
      <c r="R15" s="53"/>
      <c r="S15" s="145"/>
      <c r="T15" s="135"/>
      <c r="U15" s="135"/>
      <c r="V15" s="135"/>
      <c r="W15" s="135"/>
      <c r="X15" s="135"/>
      <c r="Y15" s="135"/>
      <c r="Z15" s="56"/>
      <c r="AA15" s="56"/>
      <c r="AB15" s="56"/>
      <c r="AC15" s="56"/>
      <c r="AD15" s="56"/>
      <c r="AE15" s="56"/>
      <c r="AF15" s="56"/>
    </row>
    <row r="16" spans="1:32" ht="15" x14ac:dyDescent="0.25">
      <c r="A16" s="208"/>
      <c r="B16" s="11"/>
      <c r="C16" s="11"/>
      <c r="D16" s="11"/>
      <c r="E16" s="12"/>
      <c r="F16" s="319" t="s">
        <v>25</v>
      </c>
      <c r="G16" s="320"/>
      <c r="H16" s="71"/>
      <c r="I16" s="220">
        <f>'I. ESG Factors Report - FI (1)'!I16</f>
        <v>810</v>
      </c>
      <c r="J16" s="69"/>
      <c r="K16" s="132" t="s">
        <v>26</v>
      </c>
      <c r="L16" s="71"/>
      <c r="M16" s="71"/>
      <c r="N16" s="69"/>
      <c r="O16" s="71"/>
      <c r="P16" s="69"/>
      <c r="Q16" s="69"/>
      <c r="R16" s="53"/>
      <c r="S16" s="213"/>
      <c r="T16" s="56"/>
      <c r="U16" s="56"/>
      <c r="V16" s="56"/>
      <c r="W16" s="56"/>
      <c r="X16" s="56"/>
      <c r="Y16" s="134"/>
      <c r="Z16" s="56"/>
      <c r="AA16" s="56"/>
      <c r="AB16" s="56"/>
      <c r="AC16" s="56"/>
      <c r="AD16" s="56"/>
      <c r="AE16" s="56"/>
      <c r="AF16" s="56"/>
    </row>
    <row r="17" spans="1:32" ht="8.25" customHeight="1" x14ac:dyDescent="0.3">
      <c r="A17" s="208"/>
      <c r="B17" s="81"/>
      <c r="C17" s="11"/>
      <c r="D17" s="11"/>
      <c r="E17" s="12"/>
      <c r="F17" s="69"/>
      <c r="G17" s="69"/>
      <c r="H17" s="71"/>
      <c r="I17" s="69"/>
      <c r="J17" s="69"/>
      <c r="K17" s="69"/>
      <c r="L17" s="69"/>
      <c r="M17" s="71"/>
      <c r="N17" s="69"/>
      <c r="O17" s="71"/>
      <c r="P17" s="69"/>
      <c r="Q17" s="69"/>
      <c r="R17" s="53"/>
      <c r="S17" s="208"/>
      <c r="T17" s="213"/>
      <c r="U17" s="213"/>
      <c r="V17" s="208"/>
      <c r="W17" s="208"/>
      <c r="X17" s="208"/>
      <c r="Y17" s="55"/>
      <c r="Z17" s="56"/>
      <c r="AA17" s="56"/>
      <c r="AB17" s="56"/>
      <c r="AC17" s="56"/>
      <c r="AD17" s="56"/>
      <c r="AE17" s="56"/>
      <c r="AF17" s="56"/>
    </row>
    <row r="18" spans="1:32" ht="15.75" customHeight="1" x14ac:dyDescent="0.3">
      <c r="A18" s="208"/>
      <c r="B18" s="81"/>
      <c r="C18" s="376" t="s">
        <v>27</v>
      </c>
      <c r="D18" s="376"/>
      <c r="E18" s="376"/>
      <c r="F18" s="376"/>
      <c r="G18" s="376"/>
      <c r="H18" s="71"/>
      <c r="I18" s="221">
        <f>'I. ESG Factors Report - FI (1)'!I18</f>
        <v>810</v>
      </c>
      <c r="J18" s="128"/>
      <c r="K18" s="222">
        <f>'I. ESG Factors Report - FI (1)'!K18</f>
        <v>1</v>
      </c>
      <c r="L18" s="69"/>
      <c r="M18" s="71"/>
      <c r="N18" s="69"/>
      <c r="O18" s="71"/>
      <c r="P18" s="69"/>
      <c r="Q18" s="69"/>
      <c r="R18" s="53"/>
      <c r="S18" s="208"/>
      <c r="T18" s="213"/>
      <c r="U18" s="213"/>
      <c r="V18" s="208"/>
      <c r="W18" s="208"/>
      <c r="X18" s="208"/>
      <c r="Y18" s="55"/>
      <c r="Z18" s="56"/>
      <c r="AA18" s="56"/>
      <c r="AB18" s="56"/>
      <c r="AC18" s="56"/>
      <c r="AD18" s="56"/>
      <c r="AE18" s="56"/>
      <c r="AF18" s="56"/>
    </row>
    <row r="19" spans="1:32" ht="15.75" customHeight="1" x14ac:dyDescent="0.3">
      <c r="A19" s="208"/>
      <c r="B19" s="81"/>
      <c r="C19" s="377" t="s">
        <v>28</v>
      </c>
      <c r="D19" s="377"/>
      <c r="E19" s="377"/>
      <c r="F19" s="377"/>
      <c r="G19" s="377"/>
      <c r="H19" s="71"/>
      <c r="I19" s="220">
        <f>'I. ESG Factors Report - FI (1)'!I19</f>
        <v>0</v>
      </c>
      <c r="J19" s="69"/>
      <c r="K19" s="223">
        <f>'I. ESG Factors Report - FI (1)'!K19</f>
        <v>0</v>
      </c>
      <c r="L19" s="69"/>
      <c r="M19" s="71"/>
      <c r="N19" s="69"/>
      <c r="O19" s="71"/>
      <c r="P19" s="69"/>
      <c r="Q19" s="69"/>
      <c r="R19" s="53"/>
      <c r="S19" s="358" t="s">
        <v>29</v>
      </c>
      <c r="T19" s="359"/>
      <c r="U19" s="360"/>
      <c r="V19" s="208"/>
      <c r="W19" s="348" t="str">
        <f>IF($I$10=" &lt;&lt;&lt; Select Index &gt;&gt;&gt;","",IF(ISERROR(VLOOKUP($I$10&amp;$I$12,'Database - FI'!$B:$DG,110,FALSE))=TRUE,"†",IF(ISBLANK((VLOOKUP($I$10&amp;$I$12,'Database - FI'!$B:$DG,110,FALSE))),"",VLOOKUP($I$10&amp;$I$12,'Database - FI'!$B:$DG,110,FALSE))))</f>
        <v>Sustainalytics</v>
      </c>
      <c r="X19" s="349"/>
      <c r="Y19" s="350"/>
      <c r="Z19" s="56"/>
      <c r="AA19" s="56"/>
      <c r="AB19" s="56"/>
      <c r="AC19" s="56"/>
      <c r="AD19" s="56"/>
      <c r="AE19" s="56"/>
      <c r="AF19" s="56"/>
    </row>
    <row r="20" spans="1:32" ht="18" customHeight="1" x14ac:dyDescent="0.3">
      <c r="A20" s="208"/>
      <c r="B20" s="81"/>
      <c r="C20" s="11"/>
      <c r="D20" s="11"/>
      <c r="E20" s="208"/>
      <c r="F20" s="208"/>
      <c r="G20" s="208"/>
      <c r="H20" s="208"/>
      <c r="I20" s="208"/>
      <c r="J20" s="69"/>
      <c r="K20" s="69"/>
      <c r="L20" s="69"/>
      <c r="M20" s="71"/>
      <c r="N20" s="69"/>
      <c r="O20" s="71"/>
      <c r="P20" s="69"/>
      <c r="Q20" s="69"/>
      <c r="R20" s="53"/>
      <c r="S20" s="208"/>
      <c r="T20" s="213"/>
      <c r="U20" s="213"/>
      <c r="V20" s="208"/>
      <c r="W20" s="208"/>
      <c r="X20" s="208"/>
      <c r="Y20" s="55"/>
      <c r="Z20" s="56"/>
      <c r="AA20" s="56"/>
      <c r="AB20" s="56"/>
      <c r="AC20" s="56"/>
      <c r="AD20" s="56"/>
      <c r="AE20" s="56"/>
      <c r="AF20" s="56"/>
    </row>
    <row r="21" spans="1:32" s="63" customFormat="1" ht="17.399999999999999" x14ac:dyDescent="0.3">
      <c r="A21" s="209"/>
      <c r="B21" s="146" t="s">
        <v>78</v>
      </c>
      <c r="C21" s="147"/>
      <c r="D21" s="147"/>
      <c r="E21" s="148"/>
      <c r="F21" s="148"/>
      <c r="G21" s="148"/>
      <c r="H21" s="148"/>
      <c r="I21" s="148"/>
      <c r="J21" s="148"/>
      <c r="K21" s="148"/>
      <c r="L21" s="148"/>
      <c r="M21" s="148"/>
      <c r="N21" s="148"/>
      <c r="O21" s="148"/>
      <c r="P21" s="148"/>
      <c r="Q21" s="147"/>
      <c r="R21" s="148"/>
      <c r="S21" s="148"/>
      <c r="T21" s="148"/>
      <c r="U21" s="148"/>
      <c r="V21" s="148"/>
      <c r="W21" s="148"/>
      <c r="X21" s="148"/>
      <c r="Y21" s="148"/>
      <c r="Z21" s="209"/>
      <c r="AA21" s="210"/>
      <c r="AB21" s="210"/>
      <c r="AC21" s="210"/>
      <c r="AD21" s="210"/>
      <c r="AE21" s="210"/>
      <c r="AF21" s="210"/>
    </row>
    <row r="22" spans="1:32" ht="7.5" customHeight="1" x14ac:dyDescent="0.25">
      <c r="A22" s="208"/>
      <c r="B22" s="208"/>
      <c r="C22" s="208"/>
      <c r="D22" s="208"/>
      <c r="E22" s="208"/>
      <c r="F22" s="208"/>
      <c r="G22" s="208"/>
      <c r="H22" s="208"/>
      <c r="I22" s="208"/>
      <c r="J22" s="208"/>
      <c r="K22" s="208"/>
      <c r="L22" s="208"/>
      <c r="M22" s="208"/>
      <c r="N22" s="208"/>
      <c r="O22" s="208"/>
      <c r="P22" s="208"/>
      <c r="Q22" s="208"/>
      <c r="R22" s="208"/>
      <c r="S22" s="208"/>
      <c r="T22" s="208"/>
      <c r="U22" s="208"/>
      <c r="V22" s="208"/>
      <c r="W22" s="208"/>
      <c r="X22" s="208"/>
      <c r="Y22" s="208"/>
      <c r="Z22" s="208"/>
      <c r="AA22" s="207"/>
      <c r="AB22" s="207"/>
      <c r="AC22" s="207"/>
      <c r="AD22" s="207"/>
      <c r="AE22" s="207"/>
      <c r="AF22" s="207"/>
    </row>
    <row r="23" spans="1:32" ht="38.25" customHeight="1" x14ac:dyDescent="0.25">
      <c r="A23" s="208"/>
      <c r="B23" s="321" t="s">
        <v>31</v>
      </c>
      <c r="C23" s="321"/>
      <c r="D23" s="321"/>
      <c r="E23" s="190"/>
      <c r="F23" s="387" t="s">
        <v>32</v>
      </c>
      <c r="G23" s="387"/>
      <c r="H23" s="387"/>
      <c r="I23" s="387"/>
      <c r="J23" s="387"/>
      <c r="K23" s="387"/>
      <c r="L23" s="208"/>
      <c r="M23" s="272" t="s">
        <v>33</v>
      </c>
      <c r="N23" s="208"/>
      <c r="O23" s="194" t="s">
        <v>34</v>
      </c>
      <c r="P23" s="208"/>
      <c r="Q23" s="339" t="s">
        <v>35</v>
      </c>
      <c r="R23" s="339"/>
      <c r="S23" s="339"/>
      <c r="T23" s="339"/>
      <c r="U23" s="339"/>
      <c r="V23" s="339"/>
      <c r="W23" s="339"/>
      <c r="X23" s="339"/>
      <c r="Y23" s="339"/>
      <c r="Z23" s="208"/>
      <c r="AA23" s="207"/>
      <c r="AB23" s="207"/>
      <c r="AC23" s="207"/>
      <c r="AD23" s="207"/>
      <c r="AE23" s="207"/>
      <c r="AF23" s="207"/>
    </row>
    <row r="24" spans="1:32" ht="7.5" customHeight="1" x14ac:dyDescent="0.3">
      <c r="A24" s="208"/>
      <c r="B24" s="208"/>
      <c r="C24" s="208"/>
      <c r="D24" s="208"/>
      <c r="E24" s="208"/>
      <c r="F24" s="208"/>
      <c r="G24" s="208"/>
      <c r="H24" s="208"/>
      <c r="I24" s="208"/>
      <c r="J24" s="208"/>
      <c r="K24" s="208"/>
      <c r="L24" s="208"/>
      <c r="M24" s="208"/>
      <c r="N24" s="208"/>
      <c r="O24" s="208"/>
      <c r="P24" s="208"/>
      <c r="Q24" s="208"/>
      <c r="R24" s="208"/>
      <c r="S24" s="81"/>
      <c r="T24" s="81"/>
      <c r="U24" s="81"/>
      <c r="V24" s="208"/>
      <c r="W24" s="208"/>
      <c r="X24" s="208"/>
      <c r="Y24" s="208"/>
      <c r="Z24" s="208"/>
      <c r="AA24" s="207"/>
      <c r="AB24" s="207"/>
      <c r="AC24" s="207"/>
      <c r="AD24" s="207"/>
      <c r="AE24" s="207"/>
      <c r="AF24" s="207"/>
    </row>
    <row r="25" spans="1:32" ht="32.25" customHeight="1" x14ac:dyDescent="0.25">
      <c r="A25" s="208"/>
      <c r="B25" s="392" t="s">
        <v>108</v>
      </c>
      <c r="C25" s="392"/>
      <c r="D25" s="392"/>
      <c r="E25" s="208"/>
      <c r="F25" s="388" t="s">
        <v>109</v>
      </c>
      <c r="G25" s="389"/>
      <c r="H25" s="389"/>
      <c r="I25" s="389"/>
      <c r="J25" s="389"/>
      <c r="K25" s="390"/>
      <c r="L25" s="72"/>
      <c r="M25" s="260" t="str">
        <f>IF($I$14="Fixed Income","Not applicable/Not Sovereign Debt Index",IF($I$10=" &lt;&lt;&lt; Select Index &gt;&gt;&gt;","",IF(ISERROR(VLOOKUP($I$10&amp;$I$12,'Database - FI'!$B:$DC,85,FALSE))=TRUE,"†",IF(ISBLANK((VLOOKUP($I$10&amp;$I$12,'Database - FI'!$B:$DC,85,FALSE))),"",VLOOKUP($I$10&amp;$I$12,'Database - FI'!$B:$DC,85,FALSE)))))</f>
        <v>Not applicable/Not Sovereign Debt Index</v>
      </c>
      <c r="N25" s="73"/>
      <c r="O25" s="289" t="s">
        <v>87</v>
      </c>
      <c r="P25" s="208"/>
      <c r="Q25" s="313" t="str">
        <f>IF(W19="MSCI",REF!BQ5,REF!BQ4)</f>
        <v>The count of constituents with relevant country events (repression, conflict or corruption) identified by Sustainalytics.</v>
      </c>
      <c r="R25" s="314"/>
      <c r="S25" s="314"/>
      <c r="T25" s="314"/>
      <c r="U25" s="314"/>
      <c r="V25" s="314"/>
      <c r="W25" s="314"/>
      <c r="X25" s="314"/>
      <c r="Y25" s="315"/>
      <c r="Z25" s="208"/>
      <c r="AA25" s="207"/>
      <c r="AB25" s="207"/>
      <c r="AC25" s="207"/>
      <c r="AD25" s="207"/>
      <c r="AE25" s="207"/>
      <c r="AF25" s="207"/>
    </row>
    <row r="26" spans="1:32" ht="45" customHeight="1" x14ac:dyDescent="0.25">
      <c r="A26" s="208"/>
      <c r="B26" s="393"/>
      <c r="C26" s="393"/>
      <c r="D26" s="393"/>
      <c r="E26" s="208"/>
      <c r="F26" s="391"/>
      <c r="G26" s="385"/>
      <c r="H26" s="385"/>
      <c r="I26" s="385"/>
      <c r="J26" s="385"/>
      <c r="K26" s="386"/>
      <c r="L26" s="72"/>
      <c r="M26" s="259" t="str">
        <f>IF($I$14="Fixed Income","Not applicable/Not Sovereign Debt Index",IF($I$10=" &lt;&lt;&lt; Select Index &gt;&gt;&gt;","",IF(M25="-","-",M25/I16)))</f>
        <v>Not applicable/Not Sovereign Debt Index</v>
      </c>
      <c r="N26" s="73"/>
      <c r="O26" s="289" t="s">
        <v>88</v>
      </c>
      <c r="P26" s="208"/>
      <c r="Q26" s="313" t="str">
        <f>IF(W19="MSCI",REF!BR5,REF!BR4)</f>
        <v>The count of constituents with relevant country events (repression, conflict or corruption) identified by Sustainalytics, divided by the total index constituent count.</v>
      </c>
      <c r="R26" s="314"/>
      <c r="S26" s="314"/>
      <c r="T26" s="314"/>
      <c r="U26" s="314"/>
      <c r="V26" s="314"/>
      <c r="W26" s="314"/>
      <c r="X26" s="314"/>
      <c r="Y26" s="315"/>
      <c r="Z26" s="208"/>
      <c r="AA26" s="207"/>
      <c r="AB26" s="207"/>
      <c r="AC26" s="207"/>
      <c r="AD26" s="207"/>
      <c r="AE26" s="207"/>
      <c r="AF26" s="207"/>
    </row>
    <row r="27" spans="1:32" ht="6.75" customHeight="1" x14ac:dyDescent="0.3">
      <c r="A27" s="208"/>
      <c r="B27" s="208"/>
      <c r="C27" s="208"/>
      <c r="D27" s="208"/>
      <c r="E27" s="208"/>
      <c r="F27" s="224"/>
      <c r="G27" s="224"/>
      <c r="H27" s="224"/>
      <c r="I27" s="224"/>
      <c r="J27" s="224"/>
      <c r="K27" s="224"/>
      <c r="L27" s="208"/>
      <c r="M27" s="208"/>
      <c r="N27" s="208"/>
      <c r="O27" s="280"/>
      <c r="P27" s="208"/>
      <c r="Q27" s="208"/>
      <c r="R27" s="208"/>
      <c r="S27" s="208"/>
      <c r="T27" s="208"/>
      <c r="U27" s="208"/>
      <c r="V27" s="208"/>
      <c r="W27" s="208"/>
      <c r="X27" s="208"/>
      <c r="Y27" s="208"/>
      <c r="Z27" s="208"/>
      <c r="AA27" s="207"/>
      <c r="AB27" s="207"/>
      <c r="AC27" s="207"/>
      <c r="AD27" s="207"/>
      <c r="AE27" s="207"/>
      <c r="AF27" s="207"/>
    </row>
    <row r="28" spans="1:32" ht="15" customHeight="1" x14ac:dyDescent="0.3">
      <c r="A28" s="208"/>
      <c r="B28" s="208"/>
      <c r="C28" s="208"/>
      <c r="D28" s="208"/>
      <c r="E28" s="208"/>
      <c r="F28" s="224"/>
      <c r="G28" s="224"/>
      <c r="H28" s="208"/>
      <c r="I28" s="312" t="s">
        <v>39</v>
      </c>
      <c r="J28" s="312"/>
      <c r="K28" s="312"/>
      <c r="L28" s="208"/>
      <c r="M28" s="225" t="str">
        <f>IF($I$14="Fixed Income","",IF($I$10=" &lt;&lt;&lt; Select Index &gt;&gt;&gt;","",IF(ISERROR(VLOOKUP($I$10&amp;$I$12,'Database - FI'!$B:$DC,87,FALSE))=TRUE,"†",IF(ISBLANK((VLOOKUP($I$10&amp;$I$12,'Database - FI'!$B:$DC,87,FALSE))),"",VLOOKUP($I$10&amp;$I$12,'Database - FI'!$B:$DC,87,FALSE)))))</f>
        <v/>
      </c>
      <c r="N28" s="208"/>
      <c r="O28" s="280"/>
      <c r="P28" s="208"/>
      <c r="Q28" s="208"/>
      <c r="R28" s="208"/>
      <c r="S28" s="208"/>
      <c r="T28" s="208"/>
      <c r="U28" s="208"/>
      <c r="V28" s="208"/>
      <c r="W28" s="208"/>
      <c r="X28" s="208"/>
      <c r="Y28" s="208"/>
      <c r="Z28" s="208"/>
      <c r="AA28" s="207"/>
      <c r="AB28" s="207"/>
      <c r="AC28" s="207"/>
      <c r="AD28" s="207"/>
      <c r="AE28" s="207"/>
      <c r="AF28" s="207"/>
    </row>
    <row r="29" spans="1:32" ht="15" customHeight="1" x14ac:dyDescent="0.3">
      <c r="A29" s="208"/>
      <c r="B29" s="208"/>
      <c r="C29" s="208"/>
      <c r="D29" s="208"/>
      <c r="E29" s="208"/>
      <c r="F29" s="224"/>
      <c r="G29" s="224"/>
      <c r="H29" s="208"/>
      <c r="I29" s="312" t="s">
        <v>40</v>
      </c>
      <c r="J29" s="312"/>
      <c r="K29" s="312"/>
      <c r="L29" s="208"/>
      <c r="M29" s="226" t="str">
        <f>IF($I$14="Fixed Income","",IF($I$10=" &lt;&lt;&lt; Select Index &gt;&gt;&gt;","",IF(ISERROR(VLOOKUP($I$10&amp;$I$12,'Database - FI'!$B:$DC,86,FALSE))=TRUE,"†",IF(ISBLANK((VLOOKUP($I$10&amp;$I$12,'Database - FI'!$B:$DC,86,FALSE))),"",VLOOKUP($I$10&amp;$I$12,'Database - FI'!$B:$DC,86,FALSE)))))</f>
        <v/>
      </c>
      <c r="N29" s="208"/>
      <c r="O29" s="280"/>
      <c r="P29" s="208"/>
      <c r="Q29" s="208"/>
      <c r="R29" s="208"/>
      <c r="S29" s="208"/>
      <c r="T29" s="208"/>
      <c r="U29" s="208"/>
      <c r="V29" s="208"/>
      <c r="W29" s="208"/>
      <c r="X29" s="208"/>
      <c r="Y29" s="208"/>
      <c r="Z29" s="208"/>
      <c r="AA29" s="207"/>
      <c r="AB29" s="207"/>
      <c r="AC29" s="207"/>
      <c r="AD29" s="207"/>
      <c r="AE29" s="207"/>
      <c r="AF29" s="207"/>
    </row>
    <row r="30" spans="1:32" ht="18" customHeight="1" x14ac:dyDescent="0.3">
      <c r="A30" s="208"/>
      <c r="B30" s="208"/>
      <c r="C30" s="208"/>
      <c r="D30" s="208"/>
      <c r="E30" s="208"/>
      <c r="F30" s="224"/>
      <c r="G30" s="224"/>
      <c r="H30" s="208"/>
      <c r="I30" s="131"/>
      <c r="J30" s="131"/>
      <c r="K30" s="81"/>
      <c r="L30" s="81"/>
      <c r="M30" s="81"/>
      <c r="N30" s="208"/>
      <c r="O30" s="280"/>
      <c r="P30" s="208"/>
      <c r="Q30" s="208"/>
      <c r="R30" s="208"/>
      <c r="S30" s="208"/>
      <c r="T30" s="208"/>
      <c r="U30" s="208"/>
      <c r="V30" s="208"/>
      <c r="W30" s="208"/>
      <c r="X30" s="208"/>
      <c r="Y30" s="208"/>
      <c r="Z30" s="208"/>
      <c r="AA30" s="207"/>
      <c r="AB30" s="207"/>
      <c r="AC30" s="207"/>
      <c r="AD30" s="207"/>
      <c r="AE30" s="207"/>
      <c r="AF30" s="207"/>
    </row>
    <row r="31" spans="1:32" ht="36.75" customHeight="1" x14ac:dyDescent="0.25">
      <c r="A31" s="208"/>
      <c r="B31" s="362" t="s">
        <v>108</v>
      </c>
      <c r="C31" s="362"/>
      <c r="D31" s="362"/>
      <c r="E31" s="208"/>
      <c r="F31" s="309" t="s">
        <v>110</v>
      </c>
      <c r="G31" s="310"/>
      <c r="H31" s="310"/>
      <c r="I31" s="310"/>
      <c r="J31" s="310"/>
      <c r="K31" s="311"/>
      <c r="L31" s="72"/>
      <c r="M31" s="261" t="str">
        <f>IF($I$14="Fixed Income","Not applicable/Not Sovereign Debt Index",IF($I$10=" &lt;&lt;&lt; Select Index &gt;&gt;&gt;","",IF(ISERROR(VLOOKUP($I$10&amp;$I$12,'Database - FI'!$B:$DC,88,FALSE))=TRUE,"†",IF(ISBLANK((VLOOKUP($I$10&amp;$I$12,'Database - FI'!$B:$DC,88,FALSE))),"",VLOOKUP($I$10&amp;$I$12,'Database - FI'!$B:$DC,88,FALSE)))))</f>
        <v>Not applicable/Not Sovereign Debt Index</v>
      </c>
      <c r="N31" s="73"/>
      <c r="O31" s="289" t="s">
        <v>111</v>
      </c>
      <c r="P31" s="208"/>
      <c r="Q31" s="313" t="str">
        <f>IF(W19="MSCI",REF!BS5,REF!BS4)</f>
        <v>The ‘Weighted-Average Human Rights Score’ is an index weighted average of the Sustainalytics 'Human Rights Score' of index constituents. Scores range between 0 (worst) and 100 (best).</v>
      </c>
      <c r="R31" s="314"/>
      <c r="S31" s="314"/>
      <c r="T31" s="314"/>
      <c r="U31" s="314"/>
      <c r="V31" s="314"/>
      <c r="W31" s="314"/>
      <c r="X31" s="314"/>
      <c r="Y31" s="315"/>
      <c r="Z31" s="208"/>
      <c r="AA31" s="207"/>
      <c r="AB31" s="207"/>
      <c r="AC31" s="207"/>
      <c r="AD31" s="207"/>
      <c r="AE31" s="207"/>
      <c r="AF31" s="207"/>
    </row>
    <row r="32" spans="1:32" ht="6.75" customHeight="1" x14ac:dyDescent="0.3">
      <c r="A32" s="208"/>
      <c r="B32" s="208"/>
      <c r="C32" s="208"/>
      <c r="D32" s="208"/>
      <c r="E32" s="208"/>
      <c r="F32" s="224"/>
      <c r="G32" s="224"/>
      <c r="H32" s="224"/>
      <c r="I32" s="224"/>
      <c r="J32" s="224"/>
      <c r="K32" s="224"/>
      <c r="L32" s="208"/>
      <c r="M32" s="208"/>
      <c r="N32" s="208"/>
      <c r="O32" s="280"/>
      <c r="P32" s="208"/>
      <c r="Q32" s="208"/>
      <c r="R32" s="208"/>
      <c r="S32" s="208"/>
      <c r="T32" s="208"/>
      <c r="U32" s="208"/>
      <c r="V32" s="208"/>
      <c r="W32" s="208"/>
      <c r="X32" s="208"/>
      <c r="Y32" s="208"/>
      <c r="Z32" s="208"/>
      <c r="AA32" s="207"/>
      <c r="AB32" s="207"/>
      <c r="AC32" s="207"/>
      <c r="AD32" s="207"/>
      <c r="AE32" s="207"/>
      <c r="AF32" s="207"/>
    </row>
    <row r="33" spans="1:27" ht="15" customHeight="1" x14ac:dyDescent="0.3">
      <c r="A33" s="208"/>
      <c r="B33" s="208"/>
      <c r="C33" s="208"/>
      <c r="D33" s="208"/>
      <c r="E33" s="208"/>
      <c r="F33" s="224"/>
      <c r="G33" s="224"/>
      <c r="H33" s="208"/>
      <c r="I33" s="312" t="s">
        <v>39</v>
      </c>
      <c r="J33" s="312"/>
      <c r="K33" s="312"/>
      <c r="L33" s="208"/>
      <c r="M33" s="225" t="str">
        <f>IF($I$14="Fixed Income","",IF($I$10=" &lt;&lt;&lt; Select Index &gt;&gt;&gt;","",IF(ISERROR(VLOOKUP($I$10&amp;$I$12,'Database - FI'!$B:$DC,90,FALSE))=TRUE,"†",IF(ISBLANK((VLOOKUP($I$10&amp;$I$12,'Database - FI'!$B:$DC,90,FALSE))),"",VLOOKUP($I$10&amp;$I$12,'Database - FI'!$B:$DC,90,FALSE)))))</f>
        <v/>
      </c>
      <c r="N33" s="208"/>
      <c r="O33" s="280"/>
      <c r="P33" s="208"/>
      <c r="Q33" s="208"/>
      <c r="R33" s="208"/>
      <c r="S33" s="208"/>
      <c r="T33" s="208"/>
      <c r="U33" s="208"/>
      <c r="V33" s="208"/>
      <c r="W33" s="208"/>
      <c r="X33" s="208"/>
      <c r="Y33" s="208"/>
      <c r="Z33" s="208"/>
      <c r="AA33" s="207"/>
    </row>
    <row r="34" spans="1:27" ht="15" customHeight="1" x14ac:dyDescent="0.3">
      <c r="A34" s="208"/>
      <c r="B34" s="208"/>
      <c r="C34" s="208"/>
      <c r="D34" s="208"/>
      <c r="E34" s="208"/>
      <c r="F34" s="224"/>
      <c r="G34" s="224"/>
      <c r="H34" s="208"/>
      <c r="I34" s="312" t="s">
        <v>40</v>
      </c>
      <c r="J34" s="312"/>
      <c r="K34" s="312"/>
      <c r="L34" s="208"/>
      <c r="M34" s="226" t="str">
        <f>IF($I$14="Fixed Income","",IF($I$10=" &lt;&lt;&lt; Select Index &gt;&gt;&gt;","",IF(ISERROR(VLOOKUP($I$10&amp;$I$12,'Database - FI'!$B:$DC,89,FALSE))=TRUE,"†",IF(ISBLANK((VLOOKUP($I$10&amp;$I$12,'Database - FI'!$B:$DC,89,FALSE))),"",VLOOKUP($I$10&amp;$I$12,'Database - FI'!$B:$DC,89,FALSE)))))</f>
        <v/>
      </c>
      <c r="N34" s="208"/>
      <c r="O34" s="280"/>
      <c r="P34" s="208"/>
      <c r="Q34" s="208"/>
      <c r="R34" s="208"/>
      <c r="S34" s="208"/>
      <c r="T34" s="208"/>
      <c r="U34" s="208"/>
      <c r="V34" s="208"/>
      <c r="W34" s="208"/>
      <c r="X34" s="208"/>
      <c r="Y34" s="208"/>
      <c r="Z34" s="208"/>
      <c r="AA34" s="207"/>
    </row>
    <row r="35" spans="1:27" ht="18" customHeight="1" x14ac:dyDescent="0.3">
      <c r="A35" s="208"/>
      <c r="B35" s="208"/>
      <c r="C35" s="208"/>
      <c r="D35" s="208"/>
      <c r="E35" s="208"/>
      <c r="F35" s="208"/>
      <c r="G35" s="208"/>
      <c r="H35" s="208"/>
      <c r="I35" s="208"/>
      <c r="J35" s="208"/>
      <c r="K35" s="208"/>
      <c r="L35" s="208"/>
      <c r="M35" s="208"/>
      <c r="N35" s="208"/>
      <c r="O35" s="284"/>
      <c r="P35" s="208"/>
      <c r="Q35" s="208"/>
      <c r="R35" s="208"/>
      <c r="S35" s="81"/>
      <c r="T35" s="81"/>
      <c r="U35" s="81"/>
      <c r="V35" s="208"/>
      <c r="W35" s="208"/>
      <c r="X35" s="208"/>
      <c r="Y35" s="208"/>
      <c r="Z35" s="208"/>
      <c r="AA35" s="207"/>
    </row>
    <row r="36" spans="1:27" s="65" customFormat="1" ht="36.75" customHeight="1" x14ac:dyDescent="0.25">
      <c r="A36" s="211"/>
      <c r="B36" s="362" t="s">
        <v>108</v>
      </c>
      <c r="C36" s="362"/>
      <c r="D36" s="362"/>
      <c r="E36" s="208"/>
      <c r="F36" s="330" t="s">
        <v>112</v>
      </c>
      <c r="G36" s="331"/>
      <c r="H36" s="331"/>
      <c r="I36" s="331"/>
      <c r="J36" s="331"/>
      <c r="K36" s="332"/>
      <c r="L36" s="72"/>
      <c r="M36" s="261" t="str">
        <f>IF($I$14="Fixed Income","Not applicable/Not Sovereign Debt Index",IF($I$10=" &lt;&lt;&lt; Select Index &gt;&gt;&gt;","",IF(ISERROR(VLOOKUP($I$10&amp;$I$12,'Database - FI'!$B:$DC,24,FALSE))=TRUE,"†",IF(ISBLANK((VLOOKUP($I$10&amp;$I$12,'Database - FI'!$B:$DC,24,FALSE))),"",VLOOKUP($I$10&amp;$I$12,'Database - FI'!$B:$DC,24,FALSE)))))</f>
        <v>Not applicable/Not Sovereign Debt Index</v>
      </c>
      <c r="N36" s="73"/>
      <c r="O36" s="289" t="s">
        <v>113</v>
      </c>
      <c r="P36" s="208"/>
      <c r="Q36" s="313" t="s">
        <v>114</v>
      </c>
      <c r="R36" s="314"/>
      <c r="S36" s="314"/>
      <c r="T36" s="314"/>
      <c r="U36" s="314"/>
      <c r="V36" s="314"/>
      <c r="W36" s="314"/>
      <c r="X36" s="314"/>
      <c r="Y36" s="315"/>
      <c r="Z36" s="211"/>
      <c r="AA36" s="212"/>
    </row>
    <row r="37" spans="1:27" s="65" customFormat="1" ht="6" customHeight="1" x14ac:dyDescent="0.3">
      <c r="A37" s="211"/>
      <c r="B37" s="208"/>
      <c r="C37" s="208"/>
      <c r="D37" s="208"/>
      <c r="E37" s="208"/>
      <c r="F37" s="208"/>
      <c r="G37" s="208"/>
      <c r="H37" s="208"/>
      <c r="I37" s="208"/>
      <c r="J37" s="208"/>
      <c r="K37" s="208"/>
      <c r="L37" s="208"/>
      <c r="M37" s="208"/>
      <c r="N37" s="208"/>
      <c r="O37" s="280"/>
      <c r="P37" s="208"/>
      <c r="Q37" s="208"/>
      <c r="R37" s="208"/>
      <c r="S37" s="208"/>
      <c r="T37" s="208"/>
      <c r="U37" s="208"/>
      <c r="V37" s="208"/>
      <c r="W37" s="208"/>
      <c r="X37" s="208"/>
      <c r="Y37" s="208"/>
      <c r="Z37" s="211"/>
      <c r="AA37" s="212"/>
    </row>
    <row r="38" spans="1:27" s="65" customFormat="1" ht="15" customHeight="1" x14ac:dyDescent="0.3">
      <c r="A38" s="211"/>
      <c r="B38" s="208"/>
      <c r="C38" s="208"/>
      <c r="D38" s="208"/>
      <c r="E38" s="208"/>
      <c r="F38" s="208"/>
      <c r="G38" s="208"/>
      <c r="H38" s="208"/>
      <c r="I38" s="312" t="s">
        <v>39</v>
      </c>
      <c r="J38" s="312"/>
      <c r="K38" s="312"/>
      <c r="L38" s="208"/>
      <c r="M38" s="225" t="str">
        <f>IF($I$14="Fixed Income","",IF($I$10=" &lt;&lt;&lt; Select Index &gt;&gt;&gt;","",IF(ISERROR(VLOOKUP($I$10&amp;$I$12,'Database - FI'!$B:$DC,26,FALSE))=TRUE,"†",IF(ISBLANK((VLOOKUP($I$10&amp;$I$12,'Database - FI'!$B:$DC,26,FALSE))),"",VLOOKUP($I$10&amp;$I$12,'Database - FI'!$B:$DC,26,FALSE)))))</f>
        <v/>
      </c>
      <c r="N38" s="208"/>
      <c r="O38" s="280"/>
      <c r="P38" s="208"/>
      <c r="Q38" s="208"/>
      <c r="R38" s="208"/>
      <c r="S38" s="208"/>
      <c r="T38" s="208"/>
      <c r="U38" s="208"/>
      <c r="V38" s="208"/>
      <c r="W38" s="208"/>
      <c r="X38" s="208"/>
      <c r="Y38" s="208"/>
      <c r="Z38" s="211"/>
      <c r="AA38" s="212"/>
    </row>
    <row r="39" spans="1:27" s="65" customFormat="1" ht="15" customHeight="1" x14ac:dyDescent="0.3">
      <c r="A39" s="211"/>
      <c r="B39" s="208"/>
      <c r="C39" s="208"/>
      <c r="D39" s="208"/>
      <c r="E39" s="208"/>
      <c r="F39" s="208"/>
      <c r="G39" s="208"/>
      <c r="H39" s="208"/>
      <c r="I39" s="312" t="s">
        <v>40</v>
      </c>
      <c r="J39" s="312"/>
      <c r="K39" s="312"/>
      <c r="L39" s="208"/>
      <c r="M39" s="226" t="str">
        <f>IF($I$14="Fixed Income","",IF($I$10=" &lt;&lt;&lt; Select Index &gt;&gt;&gt;","",IF(ISERROR(VLOOKUP($I$10&amp;$I$12,'Database - FI'!$B:$DC,25,FALSE))=TRUE,"†",IF(ISBLANK((VLOOKUP($I$10&amp;$I$12,'Database - FI'!$B:$DC,25,FALSE))),"",VLOOKUP($I$10&amp;$I$12,'Database - FI'!$B:$DC,25,FALSE)))))</f>
        <v/>
      </c>
      <c r="N39" s="208"/>
      <c r="O39" s="280"/>
      <c r="P39" s="208"/>
      <c r="Q39" s="208"/>
      <c r="R39" s="208"/>
      <c r="S39" s="208"/>
      <c r="T39" s="208"/>
      <c r="U39" s="208"/>
      <c r="V39" s="208"/>
      <c r="W39" s="208"/>
      <c r="X39" s="208"/>
      <c r="Y39" s="208"/>
      <c r="Z39" s="211"/>
      <c r="AA39" s="212"/>
    </row>
    <row r="40" spans="1:27" s="65" customFormat="1" ht="18" customHeight="1" x14ac:dyDescent="0.3">
      <c r="A40" s="211"/>
      <c r="B40" s="208"/>
      <c r="C40" s="208"/>
      <c r="D40" s="208"/>
      <c r="E40" s="208"/>
      <c r="F40" s="208"/>
      <c r="G40" s="208"/>
      <c r="H40" s="208"/>
      <c r="I40" s="131"/>
      <c r="J40" s="131"/>
      <c r="K40" s="131"/>
      <c r="L40" s="208"/>
      <c r="M40" s="226"/>
      <c r="N40" s="208"/>
      <c r="O40" s="280"/>
      <c r="P40" s="208"/>
      <c r="Q40" s="208"/>
      <c r="R40" s="208"/>
      <c r="S40" s="208"/>
      <c r="T40" s="208"/>
      <c r="U40" s="208"/>
      <c r="V40" s="208"/>
      <c r="W40" s="208"/>
      <c r="X40" s="208"/>
      <c r="Y40" s="208"/>
      <c r="Z40" s="211"/>
      <c r="AA40" s="212"/>
    </row>
    <row r="41" spans="1:27" s="65" customFormat="1" ht="32.25" customHeight="1" x14ac:dyDescent="0.25">
      <c r="A41" s="211"/>
      <c r="B41" s="362" t="s">
        <v>108</v>
      </c>
      <c r="C41" s="362"/>
      <c r="D41" s="362"/>
      <c r="E41" s="208"/>
      <c r="F41" s="330" t="s">
        <v>115</v>
      </c>
      <c r="G41" s="331"/>
      <c r="H41" s="331"/>
      <c r="I41" s="331"/>
      <c r="J41" s="331"/>
      <c r="K41" s="332"/>
      <c r="L41" s="72"/>
      <c r="M41" s="261" t="str">
        <f>IF($I$14="Fixed Income","Not applicable/Not Sovereign Debt Index",IF($I$10=" &lt;&lt;&lt; Select Index &gt;&gt;&gt;","",IF(ISERROR(VLOOKUP($I$10&amp;$I$12,'Database - FI'!$B:$DC,27,FALSE))=TRUE,"†",IF(ISBLANK((VLOOKUP($I$10&amp;$I$12,'Database - FI'!$B:$DC,27,FALSE))),"",VLOOKUP($I$10&amp;$I$12,'Database - FI'!$B:$DC,27,FALSE)))))</f>
        <v>Not applicable/Not Sovereign Debt Index</v>
      </c>
      <c r="N41" s="73"/>
      <c r="O41" s="289" t="s">
        <v>116</v>
      </c>
      <c r="P41" s="208"/>
      <c r="Q41" s="313" t="str">
        <f>IF(W19="MSCI",REF!BU5,REF!BU4)</f>
        <v>The ‘Weighted-Average Press Freedom Score’ is an index weighted average of the Sustainalytics 'Voice and Accountabilty Score' of index constituents. Scores range between 0 (worst) and 100 (best).</v>
      </c>
      <c r="R41" s="314"/>
      <c r="S41" s="314"/>
      <c r="T41" s="314"/>
      <c r="U41" s="314"/>
      <c r="V41" s="314"/>
      <c r="W41" s="314"/>
      <c r="X41" s="314"/>
      <c r="Y41" s="315"/>
      <c r="Z41" s="211"/>
      <c r="AA41" s="212"/>
    </row>
    <row r="42" spans="1:27" s="65" customFormat="1" ht="6" customHeight="1" x14ac:dyDescent="0.3">
      <c r="A42" s="211"/>
      <c r="B42" s="208"/>
      <c r="C42" s="208"/>
      <c r="D42" s="208"/>
      <c r="E42" s="208"/>
      <c r="F42" s="208"/>
      <c r="G42" s="208"/>
      <c r="H42" s="208"/>
      <c r="I42" s="208"/>
      <c r="J42" s="208"/>
      <c r="K42" s="208"/>
      <c r="L42" s="208"/>
      <c r="M42" s="208"/>
      <c r="N42" s="208"/>
      <c r="O42" s="280"/>
      <c r="P42" s="208"/>
      <c r="Q42" s="208"/>
      <c r="R42" s="208"/>
      <c r="S42" s="208"/>
      <c r="T42" s="208"/>
      <c r="U42" s="208"/>
      <c r="V42" s="208"/>
      <c r="W42" s="208"/>
      <c r="X42" s="208"/>
      <c r="Y42" s="208"/>
      <c r="Z42" s="211"/>
      <c r="AA42" s="212"/>
    </row>
    <row r="43" spans="1:27" s="65" customFormat="1" ht="15" customHeight="1" x14ac:dyDescent="0.3">
      <c r="A43" s="211"/>
      <c r="B43" s="208"/>
      <c r="C43" s="208"/>
      <c r="D43" s="208"/>
      <c r="E43" s="208"/>
      <c r="F43" s="208"/>
      <c r="G43" s="208"/>
      <c r="H43" s="208"/>
      <c r="I43" s="312" t="s">
        <v>39</v>
      </c>
      <c r="J43" s="312"/>
      <c r="K43" s="312"/>
      <c r="L43" s="208"/>
      <c r="M43" s="225" t="str">
        <f>IF($I$14="Fixed Income","",IF($I$10=" &lt;&lt;&lt; Select Index &gt;&gt;&gt;","",IF(ISERROR(VLOOKUP($I$10&amp;$I$12,'Database - FI'!$B:$DC,29,FALSE))=TRUE,"†",IF(ISBLANK((VLOOKUP($I$10&amp;$I$12,'Database - FI'!$B:$DC,29,FALSE))),"",VLOOKUP($I$10&amp;$I$12,'Database - FI'!$B:$DC,29,FALSE)))))</f>
        <v/>
      </c>
      <c r="N43" s="208"/>
      <c r="O43" s="280"/>
      <c r="P43" s="208"/>
      <c r="Q43" s="208"/>
      <c r="R43" s="208"/>
      <c r="S43" s="208"/>
      <c r="T43" s="208"/>
      <c r="U43" s="208"/>
      <c r="V43" s="208"/>
      <c r="W43" s="208"/>
      <c r="X43" s="208"/>
      <c r="Y43" s="208"/>
      <c r="Z43" s="211"/>
      <c r="AA43" s="212"/>
    </row>
    <row r="44" spans="1:27" s="65" customFormat="1" ht="15" customHeight="1" x14ac:dyDescent="0.3">
      <c r="A44" s="211"/>
      <c r="B44" s="208"/>
      <c r="C44" s="208"/>
      <c r="D44" s="208"/>
      <c r="E44" s="208"/>
      <c r="F44" s="208"/>
      <c r="G44" s="208"/>
      <c r="H44" s="208"/>
      <c r="I44" s="312" t="s">
        <v>40</v>
      </c>
      <c r="J44" s="312"/>
      <c r="K44" s="312"/>
      <c r="L44" s="208"/>
      <c r="M44" s="226" t="str">
        <f>IF($I$14="Fixed Income","",IF($I$10=" &lt;&lt;&lt; Select Index &gt;&gt;&gt;","",IF(ISERROR(VLOOKUP($I$10&amp;$I$12,'Database - FI'!$B:$DC,28,FALSE))=TRUE,"†",IF(ISBLANK((VLOOKUP($I$10&amp;$I$12,'Database - FI'!$B:$DC,28,FALSE))),"",VLOOKUP($I$10&amp;$I$12,'Database - FI'!$B:$DC,28,FALSE)))))</f>
        <v/>
      </c>
      <c r="N44" s="208"/>
      <c r="O44" s="280"/>
      <c r="P44" s="208"/>
      <c r="Q44" s="208"/>
      <c r="R44" s="208"/>
      <c r="S44" s="208"/>
      <c r="T44" s="208"/>
      <c r="U44" s="208"/>
      <c r="V44" s="208"/>
      <c r="W44" s="208"/>
      <c r="X44" s="208"/>
      <c r="Y44" s="208"/>
      <c r="Z44" s="211"/>
      <c r="AA44" s="207"/>
    </row>
    <row r="45" spans="1:27" customFormat="1" ht="45" customHeight="1" x14ac:dyDescent="0.3">
      <c r="A45" s="81"/>
      <c r="B45" s="81"/>
      <c r="C45" s="81"/>
      <c r="D45" s="81"/>
      <c r="E45" s="81"/>
      <c r="F45" s="81"/>
      <c r="G45" s="81"/>
      <c r="H45" s="81"/>
      <c r="I45" s="81"/>
      <c r="J45" s="81"/>
      <c r="K45" s="81"/>
      <c r="L45" s="81"/>
      <c r="M45" s="81"/>
      <c r="N45" s="81"/>
      <c r="O45" s="280"/>
      <c r="P45" s="81"/>
      <c r="Q45" s="81"/>
      <c r="R45" s="81"/>
      <c r="S45" s="81"/>
      <c r="T45" s="81"/>
      <c r="U45" s="81"/>
      <c r="V45" s="81"/>
      <c r="W45" s="81"/>
      <c r="X45" s="81"/>
      <c r="Y45" s="81"/>
      <c r="Z45" s="81"/>
    </row>
    <row r="46" spans="1:27" s="65" customFormat="1" ht="6" customHeight="1" x14ac:dyDescent="0.3">
      <c r="A46" s="211"/>
      <c r="B46" s="208"/>
      <c r="C46" s="208"/>
      <c r="D46" s="208"/>
      <c r="E46" s="208"/>
      <c r="F46" s="208"/>
      <c r="G46" s="208"/>
      <c r="H46" s="208"/>
      <c r="I46" s="73"/>
      <c r="J46" s="73"/>
      <c r="K46" s="73"/>
      <c r="L46" s="73"/>
      <c r="M46" s="73"/>
      <c r="N46" s="73"/>
      <c r="O46" s="81"/>
      <c r="P46" s="208"/>
      <c r="Q46" s="208"/>
      <c r="R46" s="208"/>
      <c r="S46" s="208"/>
      <c r="T46" s="208"/>
      <c r="U46" s="208"/>
      <c r="V46" s="208"/>
      <c r="W46" s="208"/>
      <c r="X46" s="208"/>
      <c r="Y46" s="208"/>
      <c r="Z46" s="211"/>
      <c r="AA46" s="207"/>
    </row>
    <row r="47" spans="1:27" x14ac:dyDescent="0.25">
      <c r="A47" s="208"/>
      <c r="B47" s="208"/>
      <c r="C47" s="208"/>
      <c r="D47" s="208"/>
      <c r="E47" s="208"/>
      <c r="F47" s="208"/>
      <c r="G47" s="208"/>
      <c r="H47" s="208"/>
      <c r="I47" s="208"/>
      <c r="J47" s="208"/>
      <c r="K47" s="208"/>
      <c r="L47" s="208"/>
      <c r="M47" s="208"/>
      <c r="N47" s="208"/>
      <c r="O47" s="208"/>
      <c r="P47" s="208"/>
      <c r="Q47" s="208"/>
      <c r="R47" s="208"/>
      <c r="S47" s="208"/>
      <c r="T47" s="208"/>
      <c r="U47" s="208"/>
      <c r="V47" s="208"/>
      <c r="W47" s="208"/>
      <c r="X47" s="208"/>
      <c r="Y47" s="208"/>
      <c r="Z47" s="208"/>
      <c r="AA47" s="207"/>
    </row>
    <row r="48" spans="1:27" ht="17.399999999999999" x14ac:dyDescent="0.25">
      <c r="A48" s="208"/>
      <c r="B48" s="151" t="s">
        <v>117</v>
      </c>
      <c r="C48" s="152"/>
      <c r="D48" s="152"/>
      <c r="E48" s="153"/>
      <c r="F48" s="153"/>
      <c r="G48" s="153"/>
      <c r="H48" s="153"/>
      <c r="I48" s="153"/>
      <c r="J48" s="153"/>
      <c r="K48" s="153"/>
      <c r="L48" s="153"/>
      <c r="M48" s="153"/>
      <c r="N48" s="153"/>
      <c r="O48" s="153"/>
      <c r="P48" s="153"/>
      <c r="Q48" s="152"/>
      <c r="R48" s="153"/>
      <c r="S48" s="153"/>
      <c r="T48" s="153"/>
      <c r="U48" s="153"/>
      <c r="V48" s="153"/>
      <c r="W48" s="153"/>
      <c r="X48" s="153"/>
      <c r="Y48" s="153"/>
      <c r="Z48" s="208"/>
      <c r="AA48" s="207"/>
    </row>
    <row r="49" spans="1:26" ht="8.25" customHeight="1" x14ac:dyDescent="0.25">
      <c r="A49" s="208"/>
      <c r="B49" s="208"/>
      <c r="C49" s="208"/>
      <c r="D49" s="208"/>
      <c r="E49" s="208"/>
      <c r="F49" s="208"/>
      <c r="G49" s="208"/>
      <c r="H49" s="208"/>
      <c r="I49" s="208"/>
      <c r="J49" s="208"/>
      <c r="K49" s="208"/>
      <c r="L49" s="208"/>
      <c r="M49" s="208"/>
      <c r="N49" s="208"/>
      <c r="O49" s="208"/>
      <c r="P49" s="208"/>
      <c r="Q49" s="208"/>
      <c r="R49" s="208"/>
      <c r="S49" s="208"/>
      <c r="T49" s="208"/>
      <c r="U49" s="208"/>
      <c r="V49" s="208"/>
      <c r="W49" s="208"/>
      <c r="X49" s="208"/>
      <c r="Y49" s="208"/>
      <c r="Z49" s="208"/>
    </row>
    <row r="50" spans="1:26" ht="27.6" x14ac:dyDescent="0.25">
      <c r="A50" s="208"/>
      <c r="B50" s="321" t="s">
        <v>31</v>
      </c>
      <c r="C50" s="321"/>
      <c r="D50" s="321"/>
      <c r="E50" s="133"/>
      <c r="F50" s="394" t="s">
        <v>32</v>
      </c>
      <c r="G50" s="394"/>
      <c r="H50" s="394"/>
      <c r="I50" s="394"/>
      <c r="J50" s="394"/>
      <c r="K50" s="394"/>
      <c r="L50" s="208"/>
      <c r="M50" s="273" t="s">
        <v>33</v>
      </c>
      <c r="N50" s="208"/>
      <c r="O50" s="157" t="s">
        <v>34</v>
      </c>
      <c r="P50" s="208"/>
      <c r="Q50" s="395" t="s">
        <v>35</v>
      </c>
      <c r="R50" s="395"/>
      <c r="S50" s="395"/>
      <c r="T50" s="395"/>
      <c r="U50" s="395"/>
      <c r="V50" s="395"/>
      <c r="W50" s="395"/>
      <c r="X50" s="395"/>
      <c r="Y50" s="395"/>
      <c r="Z50" s="208"/>
    </row>
    <row r="51" spans="1:26" ht="14.4" x14ac:dyDescent="0.3">
      <c r="A51" s="208"/>
      <c r="B51" s="208"/>
      <c r="C51" s="208"/>
      <c r="D51" s="208"/>
      <c r="E51" s="208"/>
      <c r="F51" s="208"/>
      <c r="G51" s="208"/>
      <c r="H51" s="208"/>
      <c r="I51" s="208"/>
      <c r="J51" s="208"/>
      <c r="K51" s="208"/>
      <c r="L51" s="208"/>
      <c r="M51" s="208"/>
      <c r="N51" s="208"/>
      <c r="O51" s="208"/>
      <c r="P51" s="208"/>
      <c r="Q51" s="208"/>
      <c r="R51" s="208"/>
      <c r="S51" s="81"/>
      <c r="T51" s="81"/>
      <c r="U51" s="81"/>
      <c r="V51" s="208"/>
      <c r="W51" s="208"/>
      <c r="X51" s="208"/>
      <c r="Y51" s="208"/>
      <c r="Z51" s="208"/>
    </row>
    <row r="52" spans="1:26" ht="36" customHeight="1" x14ac:dyDescent="0.25">
      <c r="A52" s="208"/>
      <c r="B52" s="362" t="s">
        <v>118</v>
      </c>
      <c r="C52" s="362"/>
      <c r="D52" s="362"/>
      <c r="E52" s="208"/>
      <c r="F52" s="354" t="s">
        <v>119</v>
      </c>
      <c r="G52" s="355"/>
      <c r="H52" s="355"/>
      <c r="I52" s="355"/>
      <c r="J52" s="355"/>
      <c r="K52" s="356"/>
      <c r="L52" s="72"/>
      <c r="M52" s="262" t="str">
        <f>IF($I$14="Fixed Income","Not applicable/Not Sovereign Debt Index",IF($I$10=" &lt;&lt;&lt; Select Index &gt;&gt;&gt;","",IF(ISERROR(VLOOKUP($I$10&amp;$I$12,'Database - FI'!$B:$DC,106,FALSE))=TRUE,"†",IF(ISBLANK((VLOOKUP($I$10&amp;$I$12,'Database - FI'!$B:$DC,106,FALSE))),"",VLOOKUP($I$10&amp;$I$12,'Database - FI'!$B:$DC,106,FALSE)))))</f>
        <v>Not applicable/Not Sovereign Debt Index</v>
      </c>
      <c r="N52" s="73"/>
      <c r="O52" s="290" t="s">
        <v>120</v>
      </c>
      <c r="P52" s="208"/>
      <c r="Q52" s="313" t="str">
        <f>IF(W19="MSCI",REF!BV5,REF!BV4)</f>
        <v>The ‘Weighted-Average Corruption Score’ is an index weighted average of the Sustainalytics 'Corruption Score' of index constituents. Scores range between 0 (worst) and 100 (best).</v>
      </c>
      <c r="R52" s="314"/>
      <c r="S52" s="314"/>
      <c r="T52" s="314"/>
      <c r="U52" s="314"/>
      <c r="V52" s="314"/>
      <c r="W52" s="314"/>
      <c r="X52" s="314"/>
      <c r="Y52" s="315"/>
      <c r="Z52" s="208"/>
    </row>
    <row r="53" spans="1:26" ht="6" customHeight="1" x14ac:dyDescent="0.3">
      <c r="A53" s="208"/>
      <c r="B53" s="208"/>
      <c r="C53" s="208"/>
      <c r="D53" s="208"/>
      <c r="E53" s="208"/>
      <c r="F53" s="208"/>
      <c r="G53" s="208"/>
      <c r="H53" s="208"/>
      <c r="I53" s="208"/>
      <c r="J53" s="208"/>
      <c r="K53" s="208"/>
      <c r="L53" s="208"/>
      <c r="M53" s="208"/>
      <c r="N53" s="208"/>
      <c r="O53" s="280"/>
      <c r="P53" s="208"/>
      <c r="Q53" s="208"/>
      <c r="R53" s="208"/>
      <c r="S53" s="208"/>
      <c r="T53" s="208"/>
      <c r="U53" s="208"/>
      <c r="V53" s="208"/>
      <c r="W53" s="208"/>
      <c r="X53" s="208"/>
      <c r="Y53" s="208"/>
      <c r="Z53" s="208"/>
    </row>
    <row r="54" spans="1:26" ht="14.4" x14ac:dyDescent="0.3">
      <c r="A54" s="208"/>
      <c r="B54" s="208"/>
      <c r="C54" s="208"/>
      <c r="D54" s="208"/>
      <c r="E54" s="208"/>
      <c r="F54" s="208"/>
      <c r="G54" s="208"/>
      <c r="H54" s="208"/>
      <c r="I54" s="312" t="s">
        <v>39</v>
      </c>
      <c r="J54" s="312"/>
      <c r="K54" s="312"/>
      <c r="L54" s="208"/>
      <c r="M54" s="225" t="str">
        <f>IF($I$14="Fixed Income","",IF($I$10=" &lt;&lt;&lt; Select Index &gt;&gt;&gt;","",IF(ISERROR(VLOOKUP($I$10&amp;$I$12,'Database - FI'!$B:$DE,108,FALSE))=TRUE,"†",IF(ISBLANK((VLOOKUP($I$10&amp;$I$12,'Database - FI'!$B:$DE,108,FALSE))),"",VLOOKUP($I$10&amp;$I$12,'Database - FI'!$B:$DE,108,FALSE)))))</f>
        <v/>
      </c>
      <c r="N54" s="208"/>
      <c r="O54" s="280"/>
      <c r="P54" s="208"/>
      <c r="Q54" s="208"/>
      <c r="R54" s="208"/>
      <c r="S54" s="208"/>
      <c r="T54" s="208"/>
      <c r="U54" s="208"/>
      <c r="V54" s="208"/>
      <c r="W54" s="208"/>
      <c r="X54" s="208"/>
      <c r="Y54" s="208"/>
      <c r="Z54" s="208"/>
    </row>
    <row r="55" spans="1:26" ht="14.4" x14ac:dyDescent="0.3">
      <c r="A55" s="208"/>
      <c r="B55" s="208"/>
      <c r="C55" s="208"/>
      <c r="D55" s="208"/>
      <c r="E55" s="208"/>
      <c r="F55" s="208"/>
      <c r="G55" s="208"/>
      <c r="H55" s="208"/>
      <c r="I55" s="312" t="s">
        <v>40</v>
      </c>
      <c r="J55" s="312"/>
      <c r="K55" s="312"/>
      <c r="L55" s="208"/>
      <c r="M55" s="226" t="str">
        <f>IF($I$14="Fixed Income","",IF($I$10=" &lt;&lt;&lt; Select Index &gt;&gt;&gt;","",IF(ISERROR(VLOOKUP($I$10&amp;$I$12,'Database - FI'!$B:$DE,107,FALSE))=TRUE,"†",IF(ISBLANK((VLOOKUP($I$10&amp;$I$12,'Database - FI'!$B:$DE,107,FALSE))),"",VLOOKUP($I$10&amp;$I$12,'Database - FI'!$B:$DE,107,FALSE)))))</f>
        <v/>
      </c>
      <c r="N55" s="208"/>
      <c r="O55" s="280"/>
      <c r="P55" s="208"/>
      <c r="Q55" s="208"/>
      <c r="R55" s="208"/>
      <c r="S55" s="208"/>
      <c r="T55" s="208"/>
      <c r="U55" s="208"/>
      <c r="V55" s="208"/>
      <c r="W55" s="208"/>
      <c r="X55" s="208"/>
      <c r="Y55" s="208"/>
      <c r="Z55" s="208"/>
    </row>
    <row r="56" spans="1:26" ht="18" customHeight="1" x14ac:dyDescent="0.25">
      <c r="A56" s="208"/>
      <c r="B56" s="208"/>
      <c r="C56" s="208"/>
      <c r="D56" s="208"/>
      <c r="E56" s="208"/>
      <c r="F56" s="208"/>
      <c r="G56" s="208"/>
      <c r="H56" s="208"/>
      <c r="I56" s="208"/>
      <c r="J56" s="208"/>
      <c r="K56" s="208"/>
      <c r="L56" s="208"/>
      <c r="M56" s="208"/>
      <c r="N56" s="208"/>
      <c r="O56" s="284"/>
      <c r="P56" s="208"/>
      <c r="Q56" s="208"/>
      <c r="R56" s="208"/>
      <c r="S56" s="208"/>
      <c r="T56" s="208"/>
      <c r="U56" s="208"/>
      <c r="V56" s="208"/>
      <c r="W56" s="208"/>
      <c r="X56" s="208"/>
      <c r="Y56" s="208"/>
      <c r="Z56" s="208"/>
    </row>
    <row r="57" spans="1:26" ht="36" customHeight="1" x14ac:dyDescent="0.25">
      <c r="A57" s="208"/>
      <c r="B57" s="362" t="s">
        <v>118</v>
      </c>
      <c r="C57" s="362"/>
      <c r="D57" s="362"/>
      <c r="E57" s="208"/>
      <c r="F57" s="354" t="s">
        <v>121</v>
      </c>
      <c r="G57" s="355"/>
      <c r="H57" s="355"/>
      <c r="I57" s="355"/>
      <c r="J57" s="355"/>
      <c r="K57" s="356"/>
      <c r="L57" s="72"/>
      <c r="M57" s="262" t="str">
        <f>IF($I$14="Fixed Income","Not applicable/Not Sovereign Debt Index",IF($I$10=" &lt;&lt;&lt; Select Index &gt;&gt;&gt;","",IF(ISERROR(VLOOKUP($I$10&amp;$I$12,'Database - FI'!$B:$DC,36,FALSE))=TRUE,"†",IF(ISBLANK((VLOOKUP($I$10&amp;$I$12,'Database - FI'!$B:$DC,36,FALSE))),"",VLOOKUP($I$10&amp;$I$12,'Database - FI'!$B:$DC,36,FALSE)))))</f>
        <v>Not applicable/Not Sovereign Debt Index</v>
      </c>
      <c r="N57" s="73"/>
      <c r="O57" s="290" t="s">
        <v>122</v>
      </c>
      <c r="P57" s="208"/>
      <c r="Q57" s="313" t="str">
        <f>IF(W19="MSCI",REF!BW5,REF!BW4)</f>
        <v>The ‘Weighted-Average Political Stability Score’ is an index weighted average of the Sustainalytics 'Political Stability Score' of index constituents. Scores range between 0 (worst) and 100 (best).</v>
      </c>
      <c r="R57" s="314"/>
      <c r="S57" s="314"/>
      <c r="T57" s="314"/>
      <c r="U57" s="314"/>
      <c r="V57" s="314"/>
      <c r="W57" s="314"/>
      <c r="X57" s="314"/>
      <c r="Y57" s="315"/>
      <c r="Z57" s="208"/>
    </row>
    <row r="58" spans="1:26" ht="6" customHeight="1" x14ac:dyDescent="0.3">
      <c r="A58" s="208"/>
      <c r="B58" s="208"/>
      <c r="C58" s="208"/>
      <c r="D58" s="208"/>
      <c r="E58" s="208"/>
      <c r="F58" s="208"/>
      <c r="G58" s="208"/>
      <c r="H58" s="208"/>
      <c r="I58" s="208"/>
      <c r="J58" s="208"/>
      <c r="K58" s="208"/>
      <c r="L58" s="208"/>
      <c r="M58" s="208"/>
      <c r="N58" s="208"/>
      <c r="O58" s="280"/>
      <c r="P58" s="208"/>
      <c r="Q58" s="208"/>
      <c r="R58" s="208"/>
      <c r="S58" s="208"/>
      <c r="T58" s="208"/>
      <c r="U58" s="208"/>
      <c r="V58" s="208"/>
      <c r="W58" s="208"/>
      <c r="X58" s="208"/>
      <c r="Y58" s="208"/>
      <c r="Z58" s="208"/>
    </row>
    <row r="59" spans="1:26" ht="14.4" x14ac:dyDescent="0.3">
      <c r="A59" s="208"/>
      <c r="B59" s="208"/>
      <c r="C59" s="208"/>
      <c r="D59" s="208"/>
      <c r="E59" s="208"/>
      <c r="F59" s="208"/>
      <c r="G59" s="208"/>
      <c r="H59" s="208"/>
      <c r="I59" s="312" t="s">
        <v>39</v>
      </c>
      <c r="J59" s="312"/>
      <c r="K59" s="312"/>
      <c r="L59" s="208"/>
      <c r="M59" s="225" t="str">
        <f>IF($I$14="Fixed Income","",IF($I$10=" &lt;&lt;&lt; Select Index &gt;&gt;&gt;","",IF(ISERROR(VLOOKUP($I$10&amp;$I$12,'Database - FI'!$B:$DC,38,FALSE))=TRUE,"†",IF(ISBLANK((VLOOKUP($I$10&amp;$I$12,'Database - FI'!$B:$DC,38,FALSE))),"",VLOOKUP($I$10&amp;$I$12,'Database - FI'!$B:$DC,38,FALSE)))))</f>
        <v/>
      </c>
      <c r="N59" s="208"/>
      <c r="O59" s="280"/>
      <c r="P59" s="208"/>
      <c r="Q59" s="208"/>
      <c r="R59" s="208"/>
      <c r="S59" s="208"/>
      <c r="T59" s="208"/>
      <c r="U59" s="208"/>
      <c r="V59" s="208"/>
      <c r="W59" s="208"/>
      <c r="X59" s="208"/>
      <c r="Y59" s="208"/>
      <c r="Z59" s="208"/>
    </row>
    <row r="60" spans="1:26" ht="14.4" x14ac:dyDescent="0.3">
      <c r="A60" s="208"/>
      <c r="B60" s="208"/>
      <c r="C60" s="208"/>
      <c r="D60" s="208"/>
      <c r="E60" s="208"/>
      <c r="F60" s="208"/>
      <c r="G60" s="208"/>
      <c r="H60" s="208"/>
      <c r="I60" s="312" t="s">
        <v>40</v>
      </c>
      <c r="J60" s="312"/>
      <c r="K60" s="312"/>
      <c r="L60" s="208"/>
      <c r="M60" s="226" t="str">
        <f>IF($I$14="Fixed Income","",IF($I$10=" &lt;&lt;&lt; Select Index &gt;&gt;&gt;","",IF(ISERROR(VLOOKUP($I$10&amp;$I$12,'Database - FI'!$B:$DC,37,FALSE))=TRUE,"†",IF(ISBLANK((VLOOKUP($I$10&amp;$I$12,'Database - FI'!$B:$DC,37,FALSE))),"",VLOOKUP($I$10&amp;$I$12,'Database - FI'!$B:$DC,37,FALSE)))))</f>
        <v/>
      </c>
      <c r="N60" s="208"/>
      <c r="O60" s="280"/>
      <c r="P60" s="208"/>
      <c r="Q60" s="208"/>
      <c r="R60" s="208"/>
      <c r="S60" s="208"/>
      <c r="T60" s="208"/>
      <c r="U60" s="208"/>
      <c r="V60" s="208"/>
      <c r="W60" s="208"/>
      <c r="X60" s="208"/>
      <c r="Y60" s="208"/>
      <c r="Z60" s="208"/>
    </row>
    <row r="61" spans="1:26" ht="18" customHeight="1" x14ac:dyDescent="0.25">
      <c r="A61" s="208"/>
      <c r="B61" s="208"/>
      <c r="C61" s="208"/>
      <c r="D61" s="208"/>
      <c r="E61" s="208"/>
      <c r="F61" s="208"/>
      <c r="G61" s="208"/>
      <c r="H61" s="208"/>
      <c r="I61" s="208"/>
      <c r="J61" s="208"/>
      <c r="K61" s="208"/>
      <c r="L61" s="208"/>
      <c r="M61" s="208"/>
      <c r="N61" s="208"/>
      <c r="O61" s="284"/>
      <c r="P61" s="208"/>
      <c r="Q61" s="208"/>
      <c r="R61" s="208"/>
      <c r="S61" s="208"/>
      <c r="T61" s="208"/>
      <c r="U61" s="208"/>
      <c r="V61" s="208"/>
      <c r="W61" s="208"/>
      <c r="X61" s="208"/>
      <c r="Y61" s="208"/>
      <c r="Z61" s="208"/>
    </row>
    <row r="62" spans="1:26" ht="36" customHeight="1" x14ac:dyDescent="0.25">
      <c r="A62" s="208"/>
      <c r="B62" s="362" t="s">
        <v>118</v>
      </c>
      <c r="C62" s="362"/>
      <c r="D62" s="362"/>
      <c r="E62" s="208"/>
      <c r="F62" s="354" t="s">
        <v>123</v>
      </c>
      <c r="G62" s="355"/>
      <c r="H62" s="355"/>
      <c r="I62" s="355"/>
      <c r="J62" s="355"/>
      <c r="K62" s="356"/>
      <c r="L62" s="72"/>
      <c r="M62" s="262" t="str">
        <f>IF($I$14="Fixed Income","Not applicable/Not Sovereign Debt Index",IF($I$10=" &lt;&lt;&lt; Select Index &gt;&gt;&gt;","",IF(ISERROR(VLOOKUP($I$10&amp;$I$12,'Database - FI'!$B:$DC,39,FALSE))=TRUE,"†",IF(ISBLANK((VLOOKUP($I$10&amp;$I$12,'Database - FI'!$B:$DC,39,FALSE))),"",VLOOKUP($I$10&amp;$I$12,'Database - FI'!$B:$DC,39,FALSE)))))</f>
        <v>Not applicable/Not Sovereign Debt Index</v>
      </c>
      <c r="N62" s="73"/>
      <c r="O62" s="290" t="s">
        <v>124</v>
      </c>
      <c r="P62" s="208"/>
      <c r="Q62" s="313" t="str">
        <f>IF(W19="MSCI",REF!BX5,REF!BX4)</f>
        <v>The ‘Weighted-Average Rule of Law Score’ is an index weighted average of the Sustainalytics 'Rule of Law Score' of index constituents. Scores range between 0 (worst) and 100 (best).</v>
      </c>
      <c r="R62" s="314"/>
      <c r="S62" s="314"/>
      <c r="T62" s="314"/>
      <c r="U62" s="314"/>
      <c r="V62" s="314"/>
      <c r="W62" s="314"/>
      <c r="X62" s="314"/>
      <c r="Y62" s="315"/>
      <c r="Z62" s="208"/>
    </row>
    <row r="63" spans="1:26" ht="6" customHeight="1" x14ac:dyDescent="0.3">
      <c r="A63" s="208"/>
      <c r="B63" s="208"/>
      <c r="C63" s="208"/>
      <c r="D63" s="208"/>
      <c r="E63" s="208"/>
      <c r="F63" s="208"/>
      <c r="G63" s="208"/>
      <c r="H63" s="208"/>
      <c r="I63" s="208"/>
      <c r="J63" s="208"/>
      <c r="K63" s="208"/>
      <c r="L63" s="208"/>
      <c r="M63" s="208"/>
      <c r="N63" s="208"/>
      <c r="O63" s="81"/>
      <c r="P63" s="208"/>
      <c r="Q63" s="208"/>
      <c r="R63" s="208"/>
      <c r="S63" s="208"/>
      <c r="T63" s="208"/>
      <c r="U63" s="208"/>
      <c r="V63" s="208"/>
      <c r="W63" s="208"/>
      <c r="X63" s="208"/>
      <c r="Y63" s="208"/>
      <c r="Z63" s="208"/>
    </row>
    <row r="64" spans="1:26" ht="14.4" x14ac:dyDescent="0.3">
      <c r="A64" s="208"/>
      <c r="B64" s="208"/>
      <c r="C64" s="208"/>
      <c r="D64" s="208"/>
      <c r="E64" s="208"/>
      <c r="F64" s="208"/>
      <c r="G64" s="208"/>
      <c r="H64" s="208"/>
      <c r="I64" s="312" t="s">
        <v>39</v>
      </c>
      <c r="J64" s="312"/>
      <c r="K64" s="312"/>
      <c r="L64" s="208"/>
      <c r="M64" s="225" t="str">
        <f>IF($I$14="Fixed Income","",IF($I$10=" &lt;&lt;&lt; Select Index &gt;&gt;&gt;","",IF(ISERROR(VLOOKUP($I$10&amp;$I$12,'Database - FI'!$B:$DC,41,FALSE))=TRUE,"†",IF(ISBLANK((VLOOKUP($I$10&amp;$I$12,'Database - FI'!$B:$DC,41,FALSE))),"",VLOOKUP($I$10&amp;$I$12,'Database - FI'!$B:$DC,41,FALSE)))))</f>
        <v/>
      </c>
      <c r="N64" s="208"/>
      <c r="O64" s="81"/>
      <c r="P64" s="208"/>
      <c r="Q64" s="208"/>
      <c r="R64" s="208"/>
      <c r="S64" s="208"/>
      <c r="T64" s="208"/>
      <c r="U64" s="208"/>
      <c r="V64" s="208"/>
      <c r="W64" s="208"/>
      <c r="X64" s="208"/>
      <c r="Y64" s="208"/>
      <c r="Z64" s="208"/>
    </row>
    <row r="65" spans="1:27" ht="14.4" x14ac:dyDescent="0.3">
      <c r="A65" s="208"/>
      <c r="B65" s="208"/>
      <c r="C65" s="208"/>
      <c r="D65" s="208"/>
      <c r="E65" s="208"/>
      <c r="F65" s="208"/>
      <c r="G65" s="208"/>
      <c r="H65" s="208"/>
      <c r="I65" s="312" t="s">
        <v>40</v>
      </c>
      <c r="J65" s="312"/>
      <c r="K65" s="312"/>
      <c r="L65" s="208"/>
      <c r="M65" s="226" t="str">
        <f>IF($I$14="Fixed Income","",IF($I$10=" &lt;&lt;&lt; Select Index &gt;&gt;&gt;","",IF(ISERROR(VLOOKUP($I$10&amp;$I$12,'Database - FI'!$B:$DC,40,FALSE))=TRUE,"†",IF(ISBLANK((VLOOKUP($I$10&amp;$I$12,'Database - FI'!$B:$DC,40,FALSE))),"",VLOOKUP($I$10&amp;$I$12,'Database - FI'!$B:$DC,40,FALSE)))))</f>
        <v/>
      </c>
      <c r="N65" s="208"/>
      <c r="O65" s="81"/>
      <c r="P65" s="208"/>
      <c r="Q65" s="208"/>
      <c r="R65" s="208"/>
      <c r="S65" s="208"/>
      <c r="T65" s="208"/>
      <c r="U65" s="208"/>
      <c r="V65" s="208"/>
      <c r="W65" s="208"/>
      <c r="X65" s="208"/>
      <c r="Y65" s="208"/>
      <c r="Z65" s="208"/>
      <c r="AA65" s="207"/>
    </row>
    <row r="66" spans="1:27" ht="18" customHeight="1" x14ac:dyDescent="0.25">
      <c r="A66" s="208"/>
      <c r="B66" s="208"/>
      <c r="C66" s="208"/>
      <c r="D66" s="208"/>
      <c r="E66" s="208"/>
      <c r="F66" s="208"/>
      <c r="G66" s="208"/>
      <c r="H66" s="208"/>
      <c r="I66" s="208"/>
      <c r="J66" s="208"/>
      <c r="K66" s="208"/>
      <c r="L66" s="208"/>
      <c r="M66" s="208"/>
      <c r="N66" s="208"/>
      <c r="O66" s="208"/>
      <c r="P66" s="208"/>
      <c r="Q66" s="208"/>
      <c r="R66" s="208"/>
      <c r="S66" s="208"/>
      <c r="T66" s="208"/>
      <c r="U66" s="208"/>
      <c r="V66" s="208"/>
      <c r="W66" s="208"/>
      <c r="X66" s="208"/>
      <c r="Y66" s="208"/>
      <c r="Z66" s="208"/>
      <c r="AA66" s="207"/>
    </row>
    <row r="67" spans="1:27" x14ac:dyDescent="0.25">
      <c r="A67" s="208"/>
      <c r="B67" s="208"/>
      <c r="C67" s="208"/>
      <c r="D67" s="208"/>
      <c r="E67" s="208"/>
      <c r="F67" s="208"/>
      <c r="G67" s="208"/>
      <c r="H67" s="208"/>
      <c r="I67" s="208"/>
      <c r="J67" s="208"/>
      <c r="K67" s="208"/>
      <c r="L67" s="208"/>
      <c r="M67" s="208"/>
      <c r="N67" s="208"/>
      <c r="O67" s="208"/>
      <c r="P67" s="208"/>
      <c r="Q67" s="208"/>
      <c r="R67" s="208"/>
      <c r="S67" s="208"/>
      <c r="T67" s="208"/>
      <c r="U67" s="208"/>
      <c r="V67" s="208"/>
      <c r="W67" s="208"/>
      <c r="X67" s="208"/>
      <c r="Y67" s="208"/>
      <c r="Z67" s="208"/>
      <c r="AA67" s="207"/>
    </row>
    <row r="68" spans="1:27" x14ac:dyDescent="0.25">
      <c r="A68" s="208"/>
      <c r="B68" s="208"/>
      <c r="C68" s="208"/>
      <c r="D68" s="208"/>
      <c r="E68" s="208"/>
      <c r="F68" s="208"/>
      <c r="G68" s="208"/>
      <c r="H68" s="208"/>
      <c r="I68" s="208"/>
      <c r="J68" s="208"/>
      <c r="K68" s="208"/>
      <c r="L68" s="208"/>
      <c r="M68" s="208"/>
      <c r="N68" s="208"/>
      <c r="O68" s="208"/>
      <c r="P68" s="208"/>
      <c r="Q68" s="208"/>
      <c r="R68" s="208"/>
      <c r="S68" s="208"/>
      <c r="T68" s="208"/>
      <c r="U68" s="208"/>
      <c r="V68" s="208"/>
      <c r="W68" s="208"/>
      <c r="X68" s="208"/>
      <c r="Y68" s="208"/>
      <c r="Z68" s="208"/>
      <c r="AA68" s="207"/>
    </row>
    <row r="69" spans="1:27" x14ac:dyDescent="0.25">
      <c r="A69" s="208"/>
      <c r="B69" s="208"/>
      <c r="C69" s="208"/>
      <c r="D69" s="208"/>
      <c r="E69" s="208"/>
      <c r="F69" s="208"/>
      <c r="G69" s="208"/>
      <c r="H69" s="208"/>
      <c r="I69" s="208"/>
      <c r="J69" s="208"/>
      <c r="K69" s="208"/>
      <c r="L69" s="208"/>
      <c r="M69" s="208"/>
      <c r="N69" s="208"/>
      <c r="O69" s="208"/>
      <c r="P69" s="208"/>
      <c r="Q69" s="208"/>
      <c r="R69" s="208"/>
      <c r="S69" s="208"/>
      <c r="T69" s="208"/>
      <c r="U69" s="208"/>
      <c r="V69" s="208"/>
      <c r="W69" s="208"/>
      <c r="X69" s="208"/>
      <c r="Y69" s="208"/>
      <c r="Z69" s="208"/>
      <c r="AA69" s="207"/>
    </row>
    <row r="70" spans="1:27" x14ac:dyDescent="0.25">
      <c r="A70" s="208"/>
      <c r="B70" s="208"/>
      <c r="C70" s="208"/>
      <c r="D70" s="208"/>
      <c r="E70" s="208"/>
      <c r="F70" s="208"/>
      <c r="G70" s="208"/>
      <c r="H70" s="208"/>
      <c r="I70" s="208"/>
      <c r="J70" s="208"/>
      <c r="K70" s="208"/>
      <c r="L70" s="208"/>
      <c r="M70" s="208"/>
      <c r="N70" s="208"/>
      <c r="O70" s="208"/>
      <c r="P70" s="208"/>
      <c r="Q70" s="208"/>
      <c r="R70" s="208"/>
      <c r="S70" s="208"/>
      <c r="T70" s="208"/>
      <c r="U70" s="208"/>
      <c r="V70" s="208"/>
      <c r="W70" s="208"/>
      <c r="X70" s="208"/>
      <c r="Y70" s="208"/>
      <c r="Z70" s="208"/>
      <c r="AA70" s="207"/>
    </row>
    <row r="71" spans="1:27" x14ac:dyDescent="0.25">
      <c r="A71" s="208"/>
      <c r="B71" s="208"/>
      <c r="C71" s="208"/>
      <c r="D71" s="208"/>
      <c r="E71" s="208"/>
      <c r="F71" s="208"/>
      <c r="G71" s="208"/>
      <c r="H71" s="208"/>
      <c r="I71" s="208"/>
      <c r="J71" s="208"/>
      <c r="K71" s="208"/>
      <c r="L71" s="208"/>
      <c r="M71" s="208"/>
      <c r="N71" s="208"/>
      <c r="O71" s="208"/>
      <c r="P71" s="208"/>
      <c r="Q71" s="208"/>
      <c r="R71" s="208"/>
      <c r="S71" s="208"/>
      <c r="T71" s="208"/>
      <c r="U71" s="208"/>
      <c r="V71" s="208"/>
      <c r="W71" s="208"/>
      <c r="X71" s="208"/>
      <c r="Y71" s="208"/>
      <c r="Z71" s="208"/>
      <c r="AA71" s="207"/>
    </row>
    <row r="72" spans="1:27" x14ac:dyDescent="0.25">
      <c r="A72" s="208"/>
      <c r="B72" s="208"/>
      <c r="C72" s="208"/>
      <c r="D72" s="208"/>
      <c r="E72" s="208"/>
      <c r="F72" s="208"/>
      <c r="G72" s="208"/>
      <c r="H72" s="208"/>
      <c r="I72" s="208"/>
      <c r="J72" s="208"/>
      <c r="K72" s="208"/>
      <c r="L72" s="208"/>
      <c r="M72" s="208"/>
      <c r="N72" s="208"/>
      <c r="O72" s="208"/>
      <c r="P72" s="208"/>
      <c r="Q72" s="208"/>
      <c r="R72" s="208"/>
      <c r="S72" s="208"/>
      <c r="T72" s="208"/>
      <c r="U72" s="208"/>
      <c r="V72" s="208"/>
      <c r="W72" s="208"/>
      <c r="X72" s="208"/>
      <c r="Y72" s="208"/>
      <c r="Z72" s="208"/>
      <c r="AA72" s="207"/>
    </row>
    <row r="73" spans="1:27" x14ac:dyDescent="0.25">
      <c r="A73" s="208"/>
      <c r="B73" s="208"/>
      <c r="C73" s="208"/>
      <c r="D73" s="208"/>
      <c r="E73" s="208"/>
      <c r="F73" s="208"/>
      <c r="G73" s="208"/>
      <c r="H73" s="208"/>
      <c r="I73" s="208"/>
      <c r="J73" s="208"/>
      <c r="K73" s="208"/>
      <c r="L73" s="208"/>
      <c r="M73" s="208"/>
      <c r="N73" s="208"/>
      <c r="O73" s="208"/>
      <c r="P73" s="208"/>
      <c r="Q73" s="208"/>
      <c r="R73" s="208"/>
      <c r="S73" s="208"/>
      <c r="T73" s="208"/>
      <c r="U73" s="208"/>
      <c r="V73" s="208"/>
      <c r="W73" s="208"/>
      <c r="X73" s="208"/>
      <c r="Y73" s="208"/>
      <c r="Z73" s="208"/>
      <c r="AA73" s="207"/>
    </row>
    <row r="74" spans="1:27" x14ac:dyDescent="0.25">
      <c r="A74" s="208"/>
      <c r="B74" s="208"/>
      <c r="C74" s="208"/>
      <c r="D74" s="208"/>
      <c r="E74" s="208"/>
      <c r="F74" s="208"/>
      <c r="G74" s="208"/>
      <c r="H74" s="208"/>
      <c r="I74" s="208"/>
      <c r="J74" s="208"/>
      <c r="K74" s="208"/>
      <c r="L74" s="208"/>
      <c r="M74" s="208"/>
      <c r="N74" s="208"/>
      <c r="O74" s="208"/>
      <c r="P74" s="208"/>
      <c r="Q74" s="208"/>
      <c r="R74" s="208"/>
      <c r="S74" s="208"/>
      <c r="T74" s="208"/>
      <c r="U74" s="208"/>
      <c r="V74" s="208"/>
      <c r="W74" s="208"/>
      <c r="X74" s="208"/>
      <c r="Y74" s="208"/>
      <c r="Z74" s="208"/>
      <c r="AA74" s="207"/>
    </row>
    <row r="75" spans="1:27" x14ac:dyDescent="0.25">
      <c r="A75" s="208"/>
      <c r="B75" s="208"/>
      <c r="C75" s="208"/>
      <c r="D75" s="208"/>
      <c r="E75" s="208"/>
      <c r="F75" s="208"/>
      <c r="G75" s="208"/>
      <c r="H75" s="208"/>
      <c r="I75" s="208"/>
      <c r="J75" s="208"/>
      <c r="K75" s="208"/>
      <c r="L75" s="208"/>
      <c r="M75" s="208"/>
      <c r="N75" s="208"/>
      <c r="O75" s="208"/>
      <c r="P75" s="208"/>
      <c r="Q75" s="208"/>
      <c r="R75" s="208"/>
      <c r="S75" s="208"/>
      <c r="T75" s="208"/>
      <c r="U75" s="208"/>
      <c r="V75" s="208"/>
      <c r="W75" s="208"/>
      <c r="X75" s="208"/>
      <c r="Y75" s="208"/>
      <c r="Z75" s="208"/>
      <c r="AA75" s="207"/>
    </row>
    <row r="76" spans="1:27" x14ac:dyDescent="0.25">
      <c r="A76" s="208"/>
      <c r="B76" s="396" t="s">
        <v>125</v>
      </c>
      <c r="C76" s="361"/>
      <c r="D76" s="361"/>
      <c r="E76" s="361"/>
      <c r="F76" s="361"/>
      <c r="G76" s="361"/>
      <c r="H76" s="361"/>
      <c r="I76" s="361"/>
      <c r="J76" s="361"/>
      <c r="K76" s="361"/>
      <c r="L76" s="361"/>
      <c r="M76" s="361"/>
      <c r="N76" s="361"/>
      <c r="O76" s="361"/>
      <c r="P76" s="361"/>
      <c r="Q76" s="361"/>
      <c r="R76" s="361"/>
      <c r="S76" s="361"/>
      <c r="T76" s="361"/>
      <c r="U76" s="361"/>
      <c r="V76" s="361"/>
      <c r="W76" s="361"/>
      <c r="X76" s="361"/>
      <c r="Y76" s="361"/>
      <c r="Z76" s="208"/>
      <c r="AA76" s="207" t="s">
        <v>126</v>
      </c>
    </row>
    <row r="77" spans="1:27" x14ac:dyDescent="0.25">
      <c r="A77" s="208"/>
      <c r="B77" s="51" t="s">
        <v>76</v>
      </c>
      <c r="C77" s="8"/>
      <c r="D77" s="8"/>
      <c r="E77" s="8"/>
      <c r="F77" s="8"/>
      <c r="G77" s="8"/>
      <c r="H77" s="8"/>
      <c r="I77" s="8"/>
      <c r="J77" s="8"/>
      <c r="K77" s="8"/>
      <c r="L77" s="8"/>
      <c r="M77" s="8"/>
      <c r="N77" s="8"/>
      <c r="O77" s="8"/>
      <c r="P77" s="8"/>
      <c r="Q77" s="8"/>
      <c r="R77" s="8"/>
      <c r="S77" s="8"/>
      <c r="T77" s="8"/>
      <c r="U77" s="8"/>
      <c r="V77" s="8"/>
      <c r="W77" s="8"/>
      <c r="X77" s="8"/>
      <c r="Y77" s="8"/>
      <c r="Z77" s="208"/>
      <c r="AA77" s="207"/>
    </row>
    <row r="78" spans="1:27" x14ac:dyDescent="0.25">
      <c r="A78" s="208"/>
      <c r="B78" s="51"/>
      <c r="C78" s="8"/>
      <c r="D78" s="8"/>
      <c r="E78" s="8"/>
      <c r="F78" s="8"/>
      <c r="G78" s="8"/>
      <c r="H78" s="8"/>
      <c r="I78" s="8"/>
      <c r="J78" s="8"/>
      <c r="K78" s="8"/>
      <c r="L78" s="8"/>
      <c r="M78" s="8"/>
      <c r="N78" s="8"/>
      <c r="O78" s="8"/>
      <c r="P78" s="8"/>
      <c r="Q78" s="8"/>
      <c r="R78" s="8"/>
      <c r="S78" s="8"/>
      <c r="T78" s="8"/>
      <c r="U78" s="8"/>
      <c r="V78" s="8"/>
      <c r="W78" s="8"/>
      <c r="X78" s="8"/>
      <c r="Y78" s="8"/>
      <c r="Z78" s="208"/>
      <c r="AA78" s="207"/>
    </row>
    <row r="79" spans="1:27" x14ac:dyDescent="0.25">
      <c r="A79" s="208"/>
      <c r="B79" s="51"/>
      <c r="C79" s="8"/>
      <c r="D79" s="8"/>
      <c r="E79" s="8"/>
      <c r="F79" s="8"/>
      <c r="G79" s="8"/>
      <c r="H79" s="8"/>
      <c r="I79" s="8"/>
      <c r="J79" s="8"/>
      <c r="K79" s="8"/>
      <c r="L79" s="8"/>
      <c r="M79" s="8"/>
      <c r="N79" s="8"/>
      <c r="O79" s="8"/>
      <c r="P79" s="8"/>
      <c r="Q79" s="8"/>
      <c r="R79" s="8"/>
      <c r="S79" s="8"/>
      <c r="T79" s="8"/>
      <c r="U79" s="8"/>
      <c r="V79" s="8"/>
      <c r="W79" s="8"/>
      <c r="X79" s="8"/>
      <c r="Y79" s="8"/>
      <c r="Z79" s="208"/>
      <c r="AA79" s="207"/>
    </row>
    <row r="84" spans="27:27" x14ac:dyDescent="0.25">
      <c r="AA84" s="207" t="s">
        <v>127</v>
      </c>
    </row>
  </sheetData>
  <sheetProtection algorithmName="SHA-512" hashValue="vLvpPyaKbjmuVe7bXKjywIOJBV6jxYCON2wz9J9G3+a+AmDSLmWcZK2yv4kUZUR8OAZ7udOyvGR1+ASY2RLkrg==" saltValue="2wEjHPhMNwP2vYSmILk+jw==" spinCount="100000" sheet="1" objects="1" scenarios="1"/>
  <mergeCells count="56">
    <mergeCell ref="Q26:Y26"/>
    <mergeCell ref="S19:U19"/>
    <mergeCell ref="W19:Y19"/>
    <mergeCell ref="Q25:Y25"/>
    <mergeCell ref="I28:K28"/>
    <mergeCell ref="F52:K52"/>
    <mergeCell ref="Q52:Y52"/>
    <mergeCell ref="I54:K54"/>
    <mergeCell ref="B57:D57"/>
    <mergeCell ref="F57:K57"/>
    <mergeCell ref="Q57:Y57"/>
    <mergeCell ref="B76:Y76"/>
    <mergeCell ref="I64:K64"/>
    <mergeCell ref="I59:K59"/>
    <mergeCell ref="I39:K39"/>
    <mergeCell ref="B41:D41"/>
    <mergeCell ref="F41:K41"/>
    <mergeCell ref="Q41:Y41"/>
    <mergeCell ref="I43:K43"/>
    <mergeCell ref="I44:K44"/>
    <mergeCell ref="B52:D52"/>
    <mergeCell ref="I60:K60"/>
    <mergeCell ref="I65:K65"/>
    <mergeCell ref="B62:D62"/>
    <mergeCell ref="F62:K62"/>
    <mergeCell ref="Q62:Y62"/>
    <mergeCell ref="I55:K55"/>
    <mergeCell ref="B36:D36"/>
    <mergeCell ref="F36:K36"/>
    <mergeCell ref="Q36:Y36"/>
    <mergeCell ref="I38:K38"/>
    <mergeCell ref="B50:D50"/>
    <mergeCell ref="F50:K50"/>
    <mergeCell ref="Q50:Y50"/>
    <mergeCell ref="I33:K33"/>
    <mergeCell ref="I34:K34"/>
    <mergeCell ref="Q23:Y23"/>
    <mergeCell ref="F14:G14"/>
    <mergeCell ref="I14:K14"/>
    <mergeCell ref="F16:G16"/>
    <mergeCell ref="C18:G18"/>
    <mergeCell ref="C19:G19"/>
    <mergeCell ref="B23:D23"/>
    <mergeCell ref="F23:K23"/>
    <mergeCell ref="I29:K29"/>
    <mergeCell ref="B31:D31"/>
    <mergeCell ref="F31:K31"/>
    <mergeCell ref="Q31:Y31"/>
    <mergeCell ref="F25:K26"/>
    <mergeCell ref="B25:D26"/>
    <mergeCell ref="F12:G12"/>
    <mergeCell ref="B7:Y7"/>
    <mergeCell ref="B8:G8"/>
    <mergeCell ref="I8:O8"/>
    <mergeCell ref="B10:G10"/>
    <mergeCell ref="I10:O10"/>
  </mergeCells>
  <conditionalFormatting sqref="B25">
    <cfRule type="cellIs" dxfId="21" priority="6" operator="equal">
      <formula>"***"</formula>
    </cfRule>
  </conditionalFormatting>
  <conditionalFormatting sqref="B31">
    <cfRule type="cellIs" dxfId="20" priority="3" operator="equal">
      <formula>"***"</formula>
    </cfRule>
  </conditionalFormatting>
  <conditionalFormatting sqref="B36">
    <cfRule type="cellIs" dxfId="19" priority="22" operator="equal">
      <formula>"***"</formula>
    </cfRule>
  </conditionalFormatting>
  <conditionalFormatting sqref="B41">
    <cfRule type="cellIs" dxfId="18" priority="21" operator="equal">
      <formula>"***"</formula>
    </cfRule>
  </conditionalFormatting>
  <conditionalFormatting sqref="B52">
    <cfRule type="cellIs" dxfId="17" priority="17" operator="equal">
      <formula>"***"</formula>
    </cfRule>
  </conditionalFormatting>
  <conditionalFormatting sqref="B57">
    <cfRule type="cellIs" dxfId="16" priority="13" operator="equal">
      <formula>"***"</formula>
    </cfRule>
  </conditionalFormatting>
  <conditionalFormatting sqref="B62">
    <cfRule type="cellIs" dxfId="15" priority="9" operator="equal">
      <formula>"***"</formula>
    </cfRule>
  </conditionalFormatting>
  <conditionalFormatting sqref="M25:M26">
    <cfRule type="cellIs" dxfId="14" priority="7" operator="equal">
      <formula>"***"</formula>
    </cfRule>
  </conditionalFormatting>
  <conditionalFormatting sqref="M28:M29">
    <cfRule type="cellIs" dxfId="13" priority="8" operator="equal">
      <formula>"***"</formula>
    </cfRule>
  </conditionalFormatting>
  <conditionalFormatting sqref="M31">
    <cfRule type="cellIs" dxfId="12" priority="4" operator="equal">
      <formula>"***"</formula>
    </cfRule>
  </conditionalFormatting>
  <conditionalFormatting sqref="M33:M34">
    <cfRule type="cellIs" dxfId="11" priority="5" operator="equal">
      <formula>"***"</formula>
    </cfRule>
  </conditionalFormatting>
  <conditionalFormatting sqref="M36">
    <cfRule type="cellIs" dxfId="10" priority="2" operator="equal">
      <formula>"***"</formula>
    </cfRule>
  </conditionalFormatting>
  <conditionalFormatting sqref="M38:M41">
    <cfRule type="cellIs" dxfId="9" priority="1" operator="equal">
      <formula>"***"</formula>
    </cfRule>
  </conditionalFormatting>
  <conditionalFormatting sqref="M43:M44">
    <cfRule type="cellIs" dxfId="8" priority="23" operator="equal">
      <formula>"***"</formula>
    </cfRule>
  </conditionalFormatting>
  <conditionalFormatting sqref="M52">
    <cfRule type="cellIs" dxfId="7" priority="20" operator="equal">
      <formula>"***"</formula>
    </cfRule>
  </conditionalFormatting>
  <conditionalFormatting sqref="M54:M55">
    <cfRule type="cellIs" dxfId="6" priority="18" operator="equal">
      <formula>"***"</formula>
    </cfRule>
  </conditionalFormatting>
  <conditionalFormatting sqref="M57">
    <cfRule type="cellIs" dxfId="5" priority="16" operator="equal">
      <formula>"***"</formula>
    </cfRule>
  </conditionalFormatting>
  <conditionalFormatting sqref="M59:M60">
    <cfRule type="cellIs" dxfId="4" priority="14" operator="equal">
      <formula>"***"</formula>
    </cfRule>
  </conditionalFormatting>
  <conditionalFormatting sqref="M62">
    <cfRule type="cellIs" dxfId="3" priority="12" operator="equal">
      <formula>"***"</formula>
    </cfRule>
  </conditionalFormatting>
  <conditionalFormatting sqref="M64:M65">
    <cfRule type="cellIs" dxfId="2" priority="10" operator="equal">
      <formula>"***"</formula>
    </cfRule>
  </conditionalFormatting>
  <printOptions gridLines="1"/>
  <pageMargins left="0" right="0" top="0" bottom="0" header="0.3" footer="0.3"/>
  <pageSetup scale="42" fitToHeight="0"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EEA8E1-8411-437B-AE27-FBA3222A68EF}">
  <sheetPr codeName="Sheet4">
    <tabColor theme="1"/>
    <pageSetUpPr fitToPage="1"/>
  </sheetPr>
  <dimension ref="A1:V154"/>
  <sheetViews>
    <sheetView tabSelected="1" zoomScaleNormal="100" workbookViewId="0">
      <selection activeCell="F10" sqref="F10:J10"/>
    </sheetView>
  </sheetViews>
  <sheetFormatPr defaultColWidth="9.33203125" defaultRowHeight="13.8" x14ac:dyDescent="0.25"/>
  <cols>
    <col min="1" max="1" width="5.6640625" style="61" customWidth="1"/>
    <col min="2" max="2" width="18.5546875" style="61" customWidth="1"/>
    <col min="3" max="3" width="19.5546875" style="61" customWidth="1"/>
    <col min="4" max="4" width="17.44140625" style="61" customWidth="1"/>
    <col min="5" max="5" width="1.5546875" style="61" customWidth="1"/>
    <col min="6" max="9" width="18.6640625" style="61" customWidth="1"/>
    <col min="10" max="10" width="19" style="61" customWidth="1"/>
    <col min="11" max="11" width="17.44140625" style="61" customWidth="1"/>
    <col min="12" max="12" width="18.5546875" style="61" customWidth="1"/>
    <col min="13" max="13" width="16.33203125" style="61" customWidth="1"/>
    <col min="14" max="14" width="18.5546875" style="61" customWidth="1"/>
    <col min="15" max="15" width="17.6640625" style="61" customWidth="1"/>
    <col min="16" max="16" width="5.33203125" style="61" customWidth="1"/>
    <col min="17" max="18" width="17.6640625" style="61" customWidth="1"/>
    <col min="19" max="19" width="5.6640625" style="61" customWidth="1"/>
    <col min="20" max="20" width="9.33203125" style="61"/>
    <col min="21" max="21" width="14" style="61" customWidth="1"/>
    <col min="22" max="22" width="22.6640625" style="61" customWidth="1"/>
    <col min="23" max="23" width="16.44140625" style="61" customWidth="1"/>
    <col min="24" max="24" width="9.33203125" style="61"/>
    <col min="25" max="25" width="13" style="61" customWidth="1"/>
    <col min="26" max="26" width="9.33203125" style="61"/>
    <col min="27" max="27" width="11" style="61" customWidth="1"/>
    <col min="28" max="16384" width="9.33203125" style="61"/>
  </cols>
  <sheetData>
    <row r="1" spans="1:22" ht="75" customHeight="1" x14ac:dyDescent="0.25">
      <c r="A1" s="60"/>
      <c r="B1" s="60"/>
      <c r="C1" s="60"/>
      <c r="D1" s="60"/>
      <c r="E1" s="60"/>
      <c r="F1" s="60"/>
      <c r="G1" s="60"/>
      <c r="H1" s="60"/>
      <c r="I1" s="60"/>
      <c r="J1" s="60"/>
      <c r="K1" s="60"/>
      <c r="L1" s="60"/>
      <c r="M1" s="60"/>
      <c r="N1" s="60"/>
      <c r="O1" s="60"/>
      <c r="P1" s="60"/>
      <c r="Q1" s="60"/>
      <c r="R1" s="60"/>
      <c r="S1" s="60"/>
      <c r="T1" s="207"/>
      <c r="U1" s="207"/>
      <c r="V1" s="207"/>
    </row>
    <row r="2" spans="1:22" ht="15" customHeight="1" x14ac:dyDescent="0.25">
      <c r="A2" s="208"/>
      <c r="B2" s="208"/>
      <c r="C2" s="208"/>
      <c r="D2" s="208"/>
      <c r="E2" s="208"/>
      <c r="F2" s="208"/>
      <c r="G2" s="208"/>
      <c r="H2" s="208"/>
      <c r="I2" s="208"/>
      <c r="J2" s="208"/>
      <c r="K2" s="208"/>
      <c r="L2" s="208"/>
      <c r="M2" s="208"/>
      <c r="N2" s="208"/>
      <c r="O2" s="208"/>
      <c r="P2" s="208"/>
      <c r="Q2" s="208"/>
      <c r="R2" s="208"/>
      <c r="S2" s="208"/>
      <c r="T2" s="207"/>
      <c r="U2" s="207"/>
      <c r="V2" s="207"/>
    </row>
    <row r="3" spans="1:22" ht="30.75" customHeight="1" x14ac:dyDescent="0.3">
      <c r="A3" s="208"/>
      <c r="B3" s="84" t="str">
        <f>IF($F$10=" &lt;&lt;&lt; Select Index &gt;&gt;&gt;","S&amp;P Dow Jones Indices Paris-Aligned &amp; Climate Transition Index Historical Rebalance Results",IF(VLOOKUP($F$10,PAB_CTB_Database!$C:$G,5,FALSE)="CT","S&amp;P Dow Jones Indices Climate Transition Index Historical Rebalance Results",IF(VLOOKUP($F$10,PAB_CTB_Database!$C:$G,5,FALSE)="PA","S&amp;P Dow Jones Indices Paris-Aligned Index Historical Rebalance Results","S&amp;P Dow Jones Indices Paris-Aligned &amp; Climate Transition Index Historical Rebalance Results")))</f>
        <v>S&amp;P Dow Jones Indices Climate Transition Index Historical Rebalance Results</v>
      </c>
      <c r="C3" s="208"/>
      <c r="D3" s="208"/>
      <c r="E3" s="208"/>
      <c r="F3" s="208"/>
      <c r="G3" s="208"/>
      <c r="H3" s="208"/>
      <c r="I3" s="208"/>
      <c r="J3" s="208"/>
      <c r="K3" s="208"/>
      <c r="L3" s="208"/>
      <c r="M3" s="208"/>
      <c r="N3" s="208"/>
      <c r="O3" s="33"/>
      <c r="P3" s="33"/>
      <c r="Q3" s="33"/>
      <c r="R3" s="263">
        <v>45778</v>
      </c>
      <c r="S3" s="208"/>
      <c r="T3" s="207"/>
      <c r="U3" s="207"/>
      <c r="V3" s="80"/>
    </row>
    <row r="4" spans="1:22" ht="36" customHeight="1" x14ac:dyDescent="0.25">
      <c r="A4" s="208"/>
      <c r="B4" s="92" t="s">
        <v>128</v>
      </c>
      <c r="C4" s="208"/>
      <c r="D4" s="208"/>
      <c r="E4" s="208"/>
      <c r="F4" s="208"/>
      <c r="G4" s="208"/>
      <c r="H4" s="208"/>
      <c r="I4" s="208"/>
      <c r="J4" s="208"/>
      <c r="K4" s="208"/>
      <c r="L4" s="208"/>
      <c r="M4" s="208"/>
      <c r="N4" s="208"/>
      <c r="O4" s="208"/>
      <c r="P4" s="208"/>
      <c r="Q4" s="208"/>
      <c r="R4" s="208"/>
      <c r="S4" s="208"/>
      <c r="T4" s="207"/>
      <c r="U4" s="207"/>
      <c r="V4" s="207"/>
    </row>
    <row r="5" spans="1:22" ht="26.25" customHeight="1" x14ac:dyDescent="0.25">
      <c r="A5" s="208"/>
      <c r="B5" s="10"/>
      <c r="C5" s="208"/>
      <c r="D5" s="208"/>
      <c r="E5" s="208"/>
      <c r="F5" s="208"/>
      <c r="G5" s="208"/>
      <c r="H5" s="208"/>
      <c r="I5" s="208"/>
      <c r="J5" s="208"/>
      <c r="K5" s="208"/>
      <c r="L5" s="208"/>
      <c r="M5" s="208"/>
      <c r="N5" s="208"/>
      <c r="O5" s="208"/>
      <c r="P5" s="208"/>
      <c r="Q5" s="208"/>
      <c r="R5" s="208"/>
      <c r="S5" s="208"/>
      <c r="T5" s="207"/>
      <c r="U5" s="207"/>
      <c r="V5" s="207"/>
    </row>
    <row r="6" spans="1:22" ht="15" customHeight="1" x14ac:dyDescent="0.25">
      <c r="A6" s="208"/>
      <c r="B6" s="340" t="s">
        <v>14</v>
      </c>
      <c r="C6" s="341"/>
      <c r="D6" s="342"/>
      <c r="E6" s="66"/>
      <c r="F6" s="407" t="str">
        <f>IF(F10=" &lt;&lt;&lt; Select Index &gt;&gt;&gt;","",VLOOKUP(F10,PAB_CTB_Database!$C:$D,2,FALSE))</f>
        <v>iBoxx USD Asia-Pacific exGreater China Non-Sovereigns Investment Grade Climate Transition Index Methodology</v>
      </c>
      <c r="G6" s="408"/>
      <c r="H6" s="408"/>
      <c r="I6" s="408"/>
      <c r="J6" s="409"/>
      <c r="K6" s="208"/>
      <c r="L6" s="208"/>
      <c r="M6" s="208"/>
      <c r="N6" s="208"/>
      <c r="O6" s="208"/>
      <c r="P6" s="208"/>
      <c r="Q6" s="208"/>
      <c r="R6" s="208"/>
      <c r="S6" s="208"/>
      <c r="T6" s="207"/>
      <c r="U6" s="207"/>
      <c r="V6" s="207"/>
    </row>
    <row r="7" spans="1:22" ht="4.5" customHeight="1" x14ac:dyDescent="0.25">
      <c r="A7" s="208"/>
      <c r="B7" s="15"/>
      <c r="C7" s="15"/>
      <c r="D7" s="15"/>
      <c r="E7" s="67"/>
      <c r="F7" s="46"/>
      <c r="G7" s="46"/>
      <c r="H7" s="46"/>
      <c r="I7" s="46"/>
      <c r="J7" s="46"/>
      <c r="K7" s="208"/>
      <c r="L7" s="208"/>
      <c r="M7" s="208"/>
      <c r="N7" s="208"/>
      <c r="O7" s="208"/>
      <c r="P7" s="208"/>
      <c r="Q7" s="208"/>
      <c r="R7" s="208"/>
      <c r="S7" s="208"/>
      <c r="T7" s="207"/>
      <c r="U7" s="207"/>
      <c r="V7" s="207"/>
    </row>
    <row r="8" spans="1:22" ht="15" customHeight="1" x14ac:dyDescent="0.25">
      <c r="A8" s="208"/>
      <c r="B8" s="340" t="s">
        <v>129</v>
      </c>
      <c r="C8" s="341"/>
      <c r="D8" s="342"/>
      <c r="E8" s="66"/>
      <c r="F8" s="407" t="str">
        <f>IF(F10=" &lt;&lt;&lt; Select Index &gt;&gt;&gt;","",VLOOKUP(F10,PAB_CTB_Database!$C:$P,14,FALSE))</f>
        <v>iBoxx USD Asia-Pacific ex-Greater China Non-Sovereigns Investment Grade Capped</v>
      </c>
      <c r="G8" s="408"/>
      <c r="H8" s="408"/>
      <c r="I8" s="408"/>
      <c r="J8" s="409"/>
      <c r="K8" s="208"/>
      <c r="L8" s="208"/>
      <c r="M8" s="208"/>
      <c r="N8" s="208"/>
      <c r="O8" s="208"/>
      <c r="P8" s="208"/>
      <c r="Q8" s="208"/>
      <c r="R8" s="208"/>
      <c r="S8" s="208"/>
      <c r="T8" s="207"/>
      <c r="U8" s="207"/>
      <c r="V8" s="207"/>
    </row>
    <row r="9" spans="1:22" ht="4.5" customHeight="1" thickBot="1" x14ac:dyDescent="0.3">
      <c r="A9" s="208"/>
      <c r="B9" s="16"/>
      <c r="C9" s="17"/>
      <c r="D9" s="16"/>
      <c r="E9" s="68"/>
      <c r="F9" s="68"/>
      <c r="G9" s="68"/>
      <c r="H9" s="68"/>
      <c r="I9" s="68"/>
      <c r="J9" s="68"/>
      <c r="K9" s="208"/>
      <c r="L9" s="208"/>
      <c r="M9" s="208"/>
      <c r="N9" s="208"/>
      <c r="O9" s="208"/>
      <c r="P9" s="208"/>
      <c r="Q9" s="208"/>
      <c r="R9" s="208"/>
      <c r="S9" s="208"/>
      <c r="T9" s="207"/>
      <c r="U9" s="207"/>
      <c r="V9" s="207"/>
    </row>
    <row r="10" spans="1:22" ht="15" customHeight="1" thickBot="1" x14ac:dyDescent="0.3">
      <c r="A10" s="208"/>
      <c r="B10" s="432" t="s">
        <v>692</v>
      </c>
      <c r="C10" s="433"/>
      <c r="D10" s="434"/>
      <c r="E10" s="70"/>
      <c r="F10" s="410" t="s">
        <v>560</v>
      </c>
      <c r="G10" s="411"/>
      <c r="H10" s="411"/>
      <c r="I10" s="411"/>
      <c r="J10" s="412"/>
      <c r="K10" s="208"/>
      <c r="L10" s="208"/>
      <c r="M10" s="208"/>
      <c r="N10" s="208"/>
      <c r="O10" s="208"/>
      <c r="P10" s="208"/>
      <c r="Q10" s="208"/>
      <c r="R10" s="208"/>
      <c r="S10" s="208"/>
      <c r="T10" s="207"/>
      <c r="U10" s="207"/>
      <c r="V10" s="207"/>
    </row>
    <row r="11" spans="1:22" ht="15" customHeight="1" x14ac:dyDescent="0.25">
      <c r="A11" s="208"/>
      <c r="B11" s="11"/>
      <c r="C11" s="12"/>
      <c r="D11" s="11"/>
      <c r="E11" s="71"/>
      <c r="F11" s="69"/>
      <c r="G11" s="69"/>
      <c r="H11" s="71"/>
      <c r="I11" s="69"/>
      <c r="J11" s="71"/>
      <c r="K11" s="208"/>
      <c r="L11" s="208"/>
      <c r="M11" s="208"/>
      <c r="N11" s="208"/>
      <c r="O11" s="208"/>
      <c r="P11" s="208"/>
      <c r="Q11" s="208"/>
      <c r="R11" s="208"/>
      <c r="S11" s="208"/>
      <c r="T11" s="207"/>
      <c r="U11" s="207"/>
      <c r="V11" s="207"/>
    </row>
    <row r="12" spans="1:22" ht="15" customHeight="1" x14ac:dyDescent="0.25">
      <c r="A12" s="208"/>
      <c r="B12" s="11"/>
      <c r="C12" s="12"/>
      <c r="D12" s="11"/>
      <c r="E12" s="71"/>
      <c r="F12" s="69"/>
      <c r="G12" s="69"/>
      <c r="H12" s="71"/>
      <c r="I12" s="69"/>
      <c r="J12" s="71"/>
      <c r="K12" s="208"/>
      <c r="L12" s="208"/>
      <c r="M12" s="208"/>
      <c r="N12" s="208"/>
      <c r="O12" s="208"/>
      <c r="P12" s="208"/>
      <c r="Q12" s="208"/>
      <c r="R12" s="208"/>
      <c r="S12" s="208"/>
      <c r="T12" s="207"/>
      <c r="U12" s="207"/>
      <c r="V12" s="207"/>
    </row>
    <row r="13" spans="1:22" ht="21" x14ac:dyDescent="0.4">
      <c r="A13" s="208"/>
      <c r="B13" s="14" t="s">
        <v>131</v>
      </c>
      <c r="C13" s="208"/>
      <c r="D13" s="208"/>
      <c r="E13" s="208"/>
      <c r="F13" s="208"/>
      <c r="G13" s="208"/>
      <c r="H13" s="208"/>
      <c r="I13" s="208"/>
      <c r="J13" s="208"/>
      <c r="K13" s="208"/>
      <c r="L13" s="208"/>
      <c r="M13" s="208"/>
      <c r="N13" s="208"/>
      <c r="O13" s="208"/>
      <c r="P13" s="208"/>
      <c r="Q13" s="208"/>
      <c r="R13" s="208"/>
      <c r="S13" s="208"/>
      <c r="T13" s="207"/>
      <c r="U13" s="207"/>
      <c r="V13" s="207"/>
    </row>
    <row r="14" spans="1:22" ht="7.5" customHeight="1" x14ac:dyDescent="0.4">
      <c r="A14" s="208"/>
      <c r="B14" s="14"/>
      <c r="C14" s="208"/>
      <c r="D14" s="208"/>
      <c r="E14" s="208"/>
      <c r="F14" s="208"/>
      <c r="G14" s="208"/>
      <c r="H14" s="208"/>
      <c r="I14" s="208"/>
      <c r="J14" s="208"/>
      <c r="K14" s="208"/>
      <c r="L14" s="208"/>
      <c r="M14" s="208"/>
      <c r="N14" s="208"/>
      <c r="O14" s="208"/>
      <c r="P14" s="208"/>
      <c r="Q14" s="208"/>
      <c r="R14" s="208"/>
      <c r="S14" s="208"/>
      <c r="T14" s="207"/>
      <c r="U14" s="207"/>
      <c r="V14" s="207"/>
    </row>
    <row r="15" spans="1:22" ht="30.75" customHeight="1" x14ac:dyDescent="0.25">
      <c r="A15" s="208"/>
      <c r="B15" s="427" t="str">
        <f>IF(B3="S&amp;P Dow Jones Indices Climate Transition Index Historical Rebalance Results",REF!AD4,IF(B3="S&amp;P Dow Jones Indices Paris-Aligned Index Historical Rebalance Results",REF!AD5,REF!AD6))</f>
        <v>The information disclosed in this section relates to the components of the Climate Transition index that are minimum requirements for EU Climate Transition Benchmarks ('EU CTB'), as defined by Regulation (EU) 2019/2089 of the European Parliament and of the Council of 27 November 2019 amending Regulation (EU) 2016/1011 as regards EU Climate Transition Benchmarks, EU Paris-aligned Benchmarks and sustainability-related disclosures for benchmarks ('the Regulation' hereafter).</v>
      </c>
      <c r="C15" s="427"/>
      <c r="D15" s="427"/>
      <c r="E15" s="427"/>
      <c r="F15" s="427"/>
      <c r="G15" s="427"/>
      <c r="H15" s="427"/>
      <c r="I15" s="427"/>
      <c r="J15" s="427"/>
      <c r="K15" s="427"/>
      <c r="L15" s="427"/>
      <c r="M15" s="427"/>
      <c r="N15" s="427"/>
      <c r="O15" s="427"/>
      <c r="P15" s="427"/>
      <c r="Q15" s="427"/>
      <c r="R15" s="427"/>
      <c r="S15" s="208"/>
      <c r="T15" s="207"/>
      <c r="U15" s="207"/>
      <c r="V15" s="207"/>
    </row>
    <row r="16" spans="1:22" ht="6.75" customHeight="1" x14ac:dyDescent="0.25">
      <c r="A16" s="208"/>
      <c r="B16" s="208"/>
      <c r="C16" s="208"/>
      <c r="D16" s="208"/>
      <c r="E16" s="208"/>
      <c r="F16" s="208"/>
      <c r="G16" s="208"/>
      <c r="H16" s="208"/>
      <c r="I16" s="208"/>
      <c r="J16" s="208"/>
      <c r="K16" s="208"/>
      <c r="L16" s="208"/>
      <c r="M16" s="208"/>
      <c r="N16" s="208"/>
      <c r="O16" s="208"/>
      <c r="P16" s="208"/>
      <c r="Q16" s="208"/>
      <c r="R16" s="208"/>
      <c r="S16" s="208"/>
      <c r="T16" s="207"/>
      <c r="U16" s="207"/>
      <c r="V16" s="207"/>
    </row>
    <row r="17" spans="1:19" ht="15" customHeight="1" x14ac:dyDescent="0.25">
      <c r="A17" s="208"/>
      <c r="B17" s="208"/>
      <c r="C17" s="208"/>
      <c r="D17" s="208"/>
      <c r="E17" s="208"/>
      <c r="F17" s="208"/>
      <c r="G17" s="208"/>
      <c r="H17" s="208"/>
      <c r="I17" s="208"/>
      <c r="J17" s="208"/>
      <c r="K17" s="208"/>
      <c r="L17" s="208"/>
      <c r="M17" s="208"/>
      <c r="N17" s="208"/>
      <c r="O17" s="208"/>
      <c r="P17" s="208"/>
      <c r="Q17" s="208"/>
      <c r="R17" s="208"/>
      <c r="S17" s="208"/>
    </row>
    <row r="18" spans="1:19" ht="285" customHeight="1" x14ac:dyDescent="0.25">
      <c r="A18" s="208"/>
      <c r="B18" s="93" t="s">
        <v>132</v>
      </c>
      <c r="C18" s="208"/>
      <c r="D18" s="208"/>
      <c r="E18" s="208"/>
      <c r="F18" s="208"/>
      <c r="G18" s="208"/>
      <c r="H18" s="208"/>
      <c r="I18" s="208"/>
      <c r="J18" s="208"/>
      <c r="K18" s="208"/>
      <c r="L18" s="208"/>
      <c r="M18" s="208"/>
      <c r="N18" s="208"/>
      <c r="O18" s="208"/>
      <c r="P18" s="208"/>
      <c r="Q18" s="208"/>
      <c r="R18" s="208"/>
      <c r="S18" s="208"/>
    </row>
    <row r="19" spans="1:19" ht="261.75" customHeight="1" x14ac:dyDescent="0.25">
      <c r="A19" s="208"/>
      <c r="B19" s="208"/>
      <c r="C19" s="208"/>
      <c r="D19" s="208"/>
      <c r="E19" s="208"/>
      <c r="F19" s="208"/>
      <c r="G19" s="208"/>
      <c r="H19" s="208"/>
      <c r="I19" s="208"/>
      <c r="J19" s="208"/>
      <c r="K19" s="208"/>
      <c r="L19" s="208"/>
      <c r="M19" s="208"/>
      <c r="N19" s="208"/>
      <c r="O19" s="208"/>
      <c r="P19" s="208"/>
      <c r="Q19" s="208"/>
      <c r="R19" s="208"/>
      <c r="S19" s="208"/>
    </row>
    <row r="20" spans="1:19" ht="17.399999999999999" x14ac:dyDescent="0.3">
      <c r="A20" s="208"/>
      <c r="B20" s="83" t="s">
        <v>133</v>
      </c>
      <c r="C20" s="208"/>
      <c r="D20" s="208"/>
      <c r="E20" s="208"/>
      <c r="F20" s="208"/>
      <c r="G20" s="208"/>
      <c r="H20" s="208"/>
      <c r="I20" s="208"/>
      <c r="J20" s="208"/>
      <c r="K20" s="208"/>
      <c r="L20" s="208"/>
      <c r="M20" s="208"/>
      <c r="N20" s="208"/>
      <c r="O20" s="208"/>
      <c r="P20" s="208"/>
      <c r="Q20" s="208"/>
      <c r="R20" s="208"/>
      <c r="S20" s="208"/>
    </row>
    <row r="21" spans="1:19" ht="7.5" customHeight="1" x14ac:dyDescent="0.25">
      <c r="A21" s="208"/>
      <c r="B21" s="208"/>
      <c r="C21" s="208"/>
      <c r="D21" s="208"/>
      <c r="E21" s="208"/>
      <c r="F21" s="208"/>
      <c r="G21" s="208"/>
      <c r="H21" s="208"/>
      <c r="I21" s="208"/>
      <c r="J21" s="208"/>
      <c r="K21" s="208"/>
      <c r="L21" s="208"/>
      <c r="M21" s="208"/>
      <c r="N21" s="208"/>
      <c r="O21" s="208"/>
      <c r="P21" s="208"/>
      <c r="Q21" s="208"/>
      <c r="R21" s="208"/>
      <c r="S21" s="208"/>
    </row>
    <row r="22" spans="1:19" ht="7.5" customHeight="1" x14ac:dyDescent="0.25">
      <c r="A22" s="208"/>
      <c r="B22" s="208"/>
      <c r="C22" s="208"/>
      <c r="D22" s="208"/>
      <c r="E22" s="208"/>
      <c r="F22" s="208"/>
      <c r="G22" s="208"/>
      <c r="H22" s="208"/>
      <c r="I22" s="208"/>
      <c r="J22" s="208"/>
      <c r="K22" s="208"/>
      <c r="L22" s="208"/>
      <c r="M22" s="208"/>
      <c r="N22" s="208"/>
      <c r="O22" s="208"/>
      <c r="P22" s="208"/>
      <c r="Q22" s="208"/>
      <c r="R22" s="208"/>
      <c r="S22" s="208"/>
    </row>
    <row r="23" spans="1:19" ht="27.75" customHeight="1" x14ac:dyDescent="0.25">
      <c r="A23" s="208"/>
      <c r="B23" s="419" t="s">
        <v>134</v>
      </c>
      <c r="C23" s="420"/>
      <c r="D23" s="419" t="s">
        <v>135</v>
      </c>
      <c r="E23" s="429"/>
      <c r="F23" s="86" t="s">
        <v>136</v>
      </c>
      <c r="G23" s="85" t="s">
        <v>137</v>
      </c>
      <c r="H23" s="413" t="str">
        <f>IF(B3="S&amp;P Dow Jones Indices Climate Transition Index Historical Rebalance Results","EU CTB Decarbonization Target: 
Min(A,B)",IF(B3="S&amp;P Dow Jones Indices Paris-Aligned Index Historical Rebalance Results","EU PAB Decarbonization Target: 
Min(A,B)","EU Decarbonization Target: 
Min(A,B)"))</f>
        <v>EU CTB Decarbonization Target: 
Min(A,B)</v>
      </c>
      <c r="I23" s="416" t="s">
        <v>138</v>
      </c>
      <c r="J23" s="419" t="str">
        <f>IF(B3="S&amp;P Dow Jones Indices Climate Transition Index Historical Rebalance Results","EU CTB Index Absolute Carbon Emissions (tCO2e)",IF(B3="S&amp;P Dow Jones Indices Paris-Aligned Index Historical Rebalance Results","EU PAB Index Absolute Carbon Emissions (tCO2e)","Index Absolute Carbon Emissions (tCO2e)"))</f>
        <v>EU CTB Index Absolute Carbon Emissions (tCO2e)</v>
      </c>
      <c r="K23" s="416" t="s">
        <v>139</v>
      </c>
      <c r="L23" s="419" t="s">
        <v>140</v>
      </c>
      <c r="M23" s="416" t="s">
        <v>141</v>
      </c>
      <c r="N23" s="429" t="s">
        <v>142</v>
      </c>
      <c r="O23" s="416" t="s">
        <v>143</v>
      </c>
      <c r="P23" s="94"/>
      <c r="Q23" s="419" t="s">
        <v>144</v>
      </c>
      <c r="R23" s="416" t="str">
        <f>IF(B3="S&amp;P Dow Jones Indices Climate Transition Index Historical Rebalance Results","Overlap between the Universe and EU CTB Index",IF(B3="S&amp;P Dow Jones Indices Paris-Aligned Index Historical Rebalance Results","Overlap between the Universe and EU PAB Index","Overlap between the Universe and EU CTB/PAB Index"))</f>
        <v>Overlap between the Universe and EU CTB Index</v>
      </c>
      <c r="S23" s="208"/>
    </row>
    <row r="24" spans="1:19" ht="14.25" customHeight="1" x14ac:dyDescent="0.25">
      <c r="A24" s="208"/>
      <c r="B24" s="421"/>
      <c r="C24" s="422"/>
      <c r="D24" s="421"/>
      <c r="E24" s="430"/>
      <c r="F24" s="417" t="str">
        <f>IF(B3="S&amp;P Dow Jones Indices Climate Transition Index Historical Rebalance Results","Universe Index (-30% Universe Index Absolute Emissions)",IF(B3="S&amp;P Dow Jones Indices Paris-Aligned Index Historical Rebalance Results","Universe Index 
(-50% Universe Index Absolute Emissions)","Universe Index (-30%/-50% Universe Index Absolute Emissions)"))</f>
        <v>Universe Index (-30% Universe Index Absolute Emissions)</v>
      </c>
      <c r="G24" s="426" t="s">
        <v>145</v>
      </c>
      <c r="H24" s="414"/>
      <c r="I24" s="417"/>
      <c r="J24" s="421"/>
      <c r="K24" s="417"/>
      <c r="L24" s="421"/>
      <c r="M24" s="417"/>
      <c r="N24" s="430"/>
      <c r="O24" s="417"/>
      <c r="P24" s="94"/>
      <c r="Q24" s="421"/>
      <c r="R24" s="417"/>
      <c r="S24" s="208"/>
    </row>
    <row r="25" spans="1:19" ht="29.25" customHeight="1" x14ac:dyDescent="0.25">
      <c r="A25" s="208"/>
      <c r="B25" s="421"/>
      <c r="C25" s="422"/>
      <c r="D25" s="421"/>
      <c r="E25" s="430"/>
      <c r="F25" s="417"/>
      <c r="G25" s="417"/>
      <c r="H25" s="414"/>
      <c r="I25" s="417"/>
      <c r="J25" s="421"/>
      <c r="K25" s="417"/>
      <c r="L25" s="421"/>
      <c r="M25" s="417"/>
      <c r="N25" s="430"/>
      <c r="O25" s="417"/>
      <c r="P25" s="94"/>
      <c r="Q25" s="421"/>
      <c r="R25" s="417"/>
      <c r="S25" s="208"/>
    </row>
    <row r="26" spans="1:19" x14ac:dyDescent="0.25">
      <c r="A26" s="208"/>
      <c r="B26" s="423"/>
      <c r="C26" s="424"/>
      <c r="D26" s="423"/>
      <c r="E26" s="431"/>
      <c r="F26" s="425"/>
      <c r="G26" s="425"/>
      <c r="H26" s="415"/>
      <c r="I26" s="418"/>
      <c r="J26" s="423"/>
      <c r="K26" s="418"/>
      <c r="L26" s="423"/>
      <c r="M26" s="418"/>
      <c r="N26" s="431"/>
      <c r="O26" s="418"/>
      <c r="P26" s="94"/>
      <c r="Q26" s="428"/>
      <c r="R26" s="425"/>
      <c r="S26" s="208"/>
    </row>
    <row r="27" spans="1:19" x14ac:dyDescent="0.25">
      <c r="A27" s="99">
        <v>0</v>
      </c>
      <c r="B27" s="230" t="str">
        <f>IF($F$10=" &lt;&lt;&lt; Select Index &gt;&gt;&gt;","","Index Anchor Date:")</f>
        <v>Index Anchor Date:</v>
      </c>
      <c r="C27" s="75">
        <f>IF($F$10=" &lt;&lt;&lt; Select Index &gt;&gt;&gt;","",VLOOKUP(_xlfn.CONCAT($F$10,A27),PAB_CTB_Database!B:H,7,FALSE))</f>
        <v>44804</v>
      </c>
      <c r="D27" s="404">
        <f>IF($F$10=" &lt;&lt;&lt; Select Index &gt;&gt;&gt;","",IF(VLOOKUP($F$10&amp;$A27,PAB_CTB_Database!$B:$I,8,FALSE)=0,"",VLOOKUP($F$10&amp;$A27,PAB_CTB_Database!$B:$I,8,FALSE)))</f>
        <v>3314594615</v>
      </c>
      <c r="E27" s="405"/>
      <c r="F27" s="231">
        <f>IF($F$10=" &lt;&lt;&lt; Select Index &gt;&gt;&gt;","",IF(VLOOKUP($F$10&amp;$A27,PAB_CTB_Database!$B:$J,9,FALSE)=0,"",VLOOKUP($F$10&amp;$A27,PAB_CTB_Database!$B:$J,9,FALSE)))</f>
        <v>2320216230.5</v>
      </c>
      <c r="G27" s="231">
        <f>IF($F$10=" &lt;&lt;&lt; Select Index &gt;&gt;&gt;","",IF(VLOOKUP($F$10&amp;$A27,PAB_CTB_Database!$B:$K,10,FALSE)=0,"",VLOOKUP($F$10&amp;$A27,PAB_CTB_Database!$B:$K,10,FALSE)))</f>
        <v>2333830240.2347026</v>
      </c>
      <c r="H27" s="107">
        <f>IF($F$10=" &lt;&lt;&lt; Select Index &gt;&gt;&gt;","",IF(F27="","",IF(VLOOKUP($F$10&amp;$A27,PAB_CTB_Database!$B:$L,11,FALSE)=0,"",VLOOKUP($F$10&amp;$A27,PAB_CTB_Database!$B:$L,11,FALSE))))</f>
        <v>2320216230.5</v>
      </c>
      <c r="I27" s="231">
        <f>IF($F$10=" &lt;&lt;&lt; Select Index &gt;&gt;&gt;","",IF(F27="","",IF(VLOOKUP($F$10&amp;$A27,PAB_CTB_Database!$B:$M,12,FALSE)=0,"",VLOOKUP($F$10&amp;$A27,PAB_CTB_Database!$B:$M,12,FALSE))))</f>
        <v>2320216230.5</v>
      </c>
      <c r="J27" s="108">
        <f>IF($F$10=" &lt;&lt;&lt; Select Index &gt;&gt;&gt;","",IF(VLOOKUP($F$10&amp;$A27,PAB_CTB_Database!$B:$N,13,FALSE)=0,"",VLOOKUP($F$10&amp;$A27,PAB_CTB_Database!$B:$N,13,FALSE)))</f>
        <v>2295999504</v>
      </c>
      <c r="K27" s="232">
        <f>IFERROR(J27/D27-1,"")</f>
        <v>-0.30730608997866848</v>
      </c>
      <c r="L27" s="91" t="str">
        <f>IF(K27="","",IF(K27="***","",IF(J27&lt;=H27,"MET","NOT MET")))</f>
        <v>MET</v>
      </c>
      <c r="M27" s="233">
        <f>IF(J27="","",IF(J27="***","",J27-H27))</f>
        <v>-24216726.5</v>
      </c>
      <c r="N27" s="91" t="str">
        <f>IF(M27="","",IF(M27&gt;0,"NOT MET","MET"))</f>
        <v>MET</v>
      </c>
      <c r="O27" s="234">
        <f>IFERROR(J27/$D$27-1,"")</f>
        <v>-0.30730608997866848</v>
      </c>
      <c r="P27" s="95"/>
      <c r="Q27" s="232">
        <f>IF($F$10=" &lt;&lt;&lt; Select Index &gt;&gt;&gt;","",IF(D27="","",IF(VLOOKUP($F$10&amp;$A27,PAB_CTB_Database!$B:$O,14,FALSE)=0,"",VLOOKUP($F$10&amp;$A27,PAB_CTB_Database!$B:$O,14,FALSE))))</f>
        <v>26.293759349999998</v>
      </c>
      <c r="R27" s="235">
        <f>IF(Q27="","",IF(Q27="***","***",1-Q27))</f>
        <v>-25.293759349999998</v>
      </c>
      <c r="S27" s="208"/>
    </row>
    <row r="28" spans="1:19" x14ac:dyDescent="0.25">
      <c r="A28" s="74">
        <v>1</v>
      </c>
      <c r="B28" s="43"/>
      <c r="C28" s="76">
        <f>IF($F$10=" &lt;&lt;&lt; Select Index &gt;&gt;&gt;","",VLOOKUP(_xlfn.CONCAT($F$10,A28),PAB_CTB_Database!B:H,7,FALSE))</f>
        <v>44834</v>
      </c>
      <c r="D28" s="402">
        <f>IF($F$10=" &lt;&lt;&lt; Select Index &gt;&gt;&gt;","",IF(VLOOKUP($F$10&amp;$A28,PAB_CTB_Database!$B:$I,8,FALSE)=0,"",VLOOKUP($F$10&amp;$A28,PAB_CTB_Database!$B:$I,8,FALSE)))</f>
        <v>3284138755</v>
      </c>
      <c r="E28" s="403"/>
      <c r="F28" s="236">
        <f>IF($F$10=" &lt;&lt;&lt; Select Index &gt;&gt;&gt;","",IF(VLOOKUP($F$10&amp;$A28,PAB_CTB_Database!$B:$J,9,FALSE)=0,"",VLOOKUP($F$10&amp;$A28,PAB_CTB_Database!$B:$J,9,FALSE)))</f>
        <v>2298897128.5</v>
      </c>
      <c r="G28" s="236">
        <f>IF($F$10=" &lt;&lt;&lt; Select Index &gt;&gt;&gt;","",IF(VLOOKUP($F$10&amp;$A28,PAB_CTB_Database!$B:$K,10,FALSE)=0,"",VLOOKUP($F$10&amp;$A28,PAB_CTB_Database!$B:$K,10,FALSE)))</f>
        <v>2320216230.5</v>
      </c>
      <c r="H28" s="109">
        <f>IF($F$10=" &lt;&lt;&lt; Select Index &gt;&gt;&gt;","",IF(F28="","",IF(VLOOKUP($F$10&amp;$A28,PAB_CTB_Database!$B:$L,11,FALSE)=0,"",VLOOKUP($F$10&amp;$A28,PAB_CTB_Database!$B:$L,11,FALSE))))</f>
        <v>2298897128.5</v>
      </c>
      <c r="I28" s="237">
        <f>IF($F$10=" &lt;&lt;&lt; Select Index &gt;&gt;&gt;","",IF(F28="","",IF(VLOOKUP($F$10&amp;$A28,PAB_CTB_Database!$B:$M,12,FALSE)=0,"",VLOOKUP($F$10&amp;$A28,PAB_CTB_Database!$B:$M,12,FALSE))))</f>
        <v>2298897128.5</v>
      </c>
      <c r="J28" s="110">
        <f>IF($F$10=" &lt;&lt;&lt; Select Index &gt;&gt;&gt;","",IF(VLOOKUP($F$10&amp;$A28,PAB_CTB_Database!$B:$N,13,FALSE)=0,"",VLOOKUP($F$10&amp;$A28,PAB_CTB_Database!$B:$N,13,FALSE)))</f>
        <v>2263136566</v>
      </c>
      <c r="K28" s="238">
        <f t="shared" ref="K28:K91" si="0">IFERROR(J28/D28-1,"")</f>
        <v>-0.31088887077184413</v>
      </c>
      <c r="L28" s="96" t="str">
        <f t="shared" ref="L28:L91" si="1">IF(K28="","",IF(K28="***","",IF(J28&lt;=H28,"MET","NOT MET")))</f>
        <v>MET</v>
      </c>
      <c r="M28" s="239">
        <f t="shared" ref="M28:M91" si="2">IF(J28="","",IF(J28="***","",J28-H28))</f>
        <v>-35760562.5</v>
      </c>
      <c r="N28" s="96" t="str">
        <f t="shared" ref="N28:N91" si="3">IF(M28="","",IF(M28&gt;0,"NOT MET","MET"))</f>
        <v>MET</v>
      </c>
      <c r="O28" s="240">
        <f t="shared" ref="O28:O91" si="4">IFERROR(J28/$D$27-1,"")</f>
        <v>-0.31722070754646414</v>
      </c>
      <c r="P28" s="95"/>
      <c r="Q28" s="241">
        <f>IF($F$10=" &lt;&lt;&lt; Select Index &gt;&gt;&gt;","",IF(D28="","",IF(VLOOKUP($F$10&amp;$A28,PAB_CTB_Database!$B:$O,14,FALSE)=0,"",VLOOKUP($F$10&amp;$A28,PAB_CTB_Database!$B:$O,14,FALSE))))</f>
        <v>25.791825899999999</v>
      </c>
      <c r="R28" s="242">
        <f t="shared" ref="R28:R91" si="5">IF(Q28="","",IF(Q28="***","***",1-Q28))</f>
        <v>-24.791825899999999</v>
      </c>
      <c r="S28" s="208"/>
    </row>
    <row r="29" spans="1:19" x14ac:dyDescent="0.25">
      <c r="A29" s="74">
        <v>2</v>
      </c>
      <c r="B29" s="44"/>
      <c r="C29" s="77">
        <f>IF($F$10=" &lt;&lt;&lt; Select Index &gt;&gt;&gt;","",VLOOKUP(_xlfn.CONCAT($F$10,A29),PAB_CTB_Database!B:H,7,FALSE))</f>
        <v>44865</v>
      </c>
      <c r="D29" s="397">
        <f>IF($F$10=" &lt;&lt;&lt; Select Index &gt;&gt;&gt;","",IF(VLOOKUP($F$10&amp;$A29,PAB_CTB_Database!$B:$I,8,FALSE)=0,"",VLOOKUP($F$10&amp;$A29,PAB_CTB_Database!$B:$I,8,FALSE)))</f>
        <v>3363171320</v>
      </c>
      <c r="E29" s="398"/>
      <c r="F29" s="243">
        <f>IF($F$10=" &lt;&lt;&lt; Select Index &gt;&gt;&gt;","",IF(VLOOKUP($F$10&amp;$A29,PAB_CTB_Database!$B:$J,9,FALSE)=0,"",VLOOKUP($F$10&amp;$A29,PAB_CTB_Database!$B:$J,9,FALSE)))</f>
        <v>2354219924</v>
      </c>
      <c r="G29" s="243">
        <f>IF($F$10=" &lt;&lt;&lt; Select Index &gt;&gt;&gt;","",IF(VLOOKUP($F$10&amp;$A29,PAB_CTB_Database!$B:$K,10,FALSE)=0,"",VLOOKUP($F$10&amp;$A29,PAB_CTB_Database!$B:$K,10,FALSE)))</f>
        <v>2306681635.8220835</v>
      </c>
      <c r="H29" s="111">
        <f>IF($F$10=" &lt;&lt;&lt; Select Index &gt;&gt;&gt;","",IF(F29="","",IF(VLOOKUP($F$10&amp;$A29,PAB_CTB_Database!$B:$L,11,FALSE)=0,"",VLOOKUP($F$10&amp;$A29,PAB_CTB_Database!$B:$L,11,FALSE))))</f>
        <v>2306681635.8220835</v>
      </c>
      <c r="I29" s="244">
        <f>IF($F$10=" &lt;&lt;&lt; Select Index &gt;&gt;&gt;","",IF(F29="","",IF(VLOOKUP($F$10&amp;$A29,PAB_CTB_Database!$B:$M,12,FALSE)=0,"",VLOOKUP($F$10&amp;$A29,PAB_CTB_Database!$B:$M,12,FALSE))))</f>
        <v>2306681635.8220835</v>
      </c>
      <c r="J29" s="112">
        <f>IF($F$10=" &lt;&lt;&lt; Select Index &gt;&gt;&gt;","",IF(VLOOKUP($F$10&amp;$A29,PAB_CTB_Database!$B:$N,13,FALSE)=0,"",VLOOKUP($F$10&amp;$A29,PAB_CTB_Database!$B:$N,13,FALSE)))</f>
        <v>2269757227</v>
      </c>
      <c r="K29" s="245">
        <f t="shared" si="0"/>
        <v>-0.32511400370766719</v>
      </c>
      <c r="L29" s="97" t="str">
        <f>IF(K29="","",IF(K29="***","",IF(J29&lt;=H29,"MET","NOT MET")))</f>
        <v>MET</v>
      </c>
      <c r="M29" s="246">
        <f t="shared" si="2"/>
        <v>-36924408.822083473</v>
      </c>
      <c r="N29" s="97" t="str">
        <f t="shared" si="3"/>
        <v>MET</v>
      </c>
      <c r="O29" s="247">
        <f t="shared" si="4"/>
        <v>-0.31522328047950443</v>
      </c>
      <c r="P29" s="95"/>
      <c r="Q29" s="241">
        <f>IF($F$10=" &lt;&lt;&lt; Select Index &gt;&gt;&gt;","",IF(D29="","",IF(VLOOKUP($F$10&amp;$A29,PAB_CTB_Database!$B:$O,14,FALSE)=0,"",VLOOKUP($F$10&amp;$A29,PAB_CTB_Database!$B:$O,14,FALSE))))</f>
        <v>26.105155509999999</v>
      </c>
      <c r="R29" s="242">
        <f t="shared" si="5"/>
        <v>-25.105155509999999</v>
      </c>
      <c r="S29" s="208"/>
    </row>
    <row r="30" spans="1:19" x14ac:dyDescent="0.25">
      <c r="A30" s="74">
        <v>3</v>
      </c>
      <c r="B30" s="44"/>
      <c r="C30" s="77">
        <f>IF($F$10=" &lt;&lt;&lt; Select Index &gt;&gt;&gt;","",VLOOKUP(_xlfn.CONCAT($F$10,A30),PAB_CTB_Database!B:H,7,FALSE))</f>
        <v>44895</v>
      </c>
      <c r="D30" s="397">
        <f>IF($F$10=" &lt;&lt;&lt; Select Index &gt;&gt;&gt;","",IF(VLOOKUP($F$10&amp;$A30,PAB_CTB_Database!$B:$I,8,FALSE)=0,"",VLOOKUP($F$10&amp;$A30,PAB_CTB_Database!$B:$I,8,FALSE)))</f>
        <v>3352080085</v>
      </c>
      <c r="E30" s="398"/>
      <c r="F30" s="243">
        <f>IF($F$10=" &lt;&lt;&lt; Select Index &gt;&gt;&gt;","",IF(VLOOKUP($F$10&amp;$A30,PAB_CTB_Database!$B:$J,9,FALSE)=0,"",VLOOKUP($F$10&amp;$A30,PAB_CTB_Database!$B:$J,9,FALSE)))</f>
        <v>2346456059.5</v>
      </c>
      <c r="G30" s="243">
        <f>IF($F$10=" &lt;&lt;&lt; Select Index &gt;&gt;&gt;","",IF(VLOOKUP($F$10&amp;$A30,PAB_CTB_Database!$B:$K,10,FALSE)=0,"",VLOOKUP($F$10&amp;$A30,PAB_CTB_Database!$B:$K,10,FALSE)))</f>
        <v>2293225992.946454</v>
      </c>
      <c r="H30" s="111">
        <f>IF($F$10=" &lt;&lt;&lt; Select Index &gt;&gt;&gt;","",IF(F30="","",IF(VLOOKUP($F$10&amp;$A30,PAB_CTB_Database!$B:$L,11,FALSE)=0,"",VLOOKUP($F$10&amp;$A30,PAB_CTB_Database!$B:$L,11,FALSE))))</f>
        <v>2293225992.946454</v>
      </c>
      <c r="I30" s="244">
        <f>IF($F$10=" &lt;&lt;&lt; Select Index &gt;&gt;&gt;","",IF(F30="","",IF(VLOOKUP($F$10&amp;$A30,PAB_CTB_Database!$B:$M,12,FALSE)=0,"",VLOOKUP($F$10&amp;$A30,PAB_CTB_Database!$B:$M,12,FALSE))))</f>
        <v>2293225992.946454</v>
      </c>
      <c r="J30" s="112">
        <f>IF($F$10=" &lt;&lt;&lt; Select Index &gt;&gt;&gt;","",IF(VLOOKUP($F$10&amp;$A30,PAB_CTB_Database!$B:$N,13,FALSE)=0,"",VLOOKUP($F$10&amp;$A30,PAB_CTB_Database!$B:$N,13,FALSE)))</f>
        <v>2235813843</v>
      </c>
      <c r="K30" s="245">
        <f t="shared" si="0"/>
        <v>-0.33300703255721886</v>
      </c>
      <c r="L30" s="97" t="str">
        <f t="shared" si="1"/>
        <v>MET</v>
      </c>
      <c r="M30" s="246">
        <f t="shared" si="2"/>
        <v>-57412149.946454048</v>
      </c>
      <c r="N30" s="97" t="str">
        <f t="shared" si="3"/>
        <v>MET</v>
      </c>
      <c r="O30" s="247">
        <f t="shared" si="4"/>
        <v>-0.32546386430426277</v>
      </c>
      <c r="P30" s="95"/>
      <c r="Q30" s="241">
        <f>IF($F$10=" &lt;&lt;&lt; Select Index &gt;&gt;&gt;","",IF(D30="","",IF(VLOOKUP($F$10&amp;$A30,PAB_CTB_Database!$B:$O,14,FALSE)=0,"",VLOOKUP($F$10&amp;$A30,PAB_CTB_Database!$B:$O,14,FALSE))))</f>
        <v>26.993011379999999</v>
      </c>
      <c r="R30" s="242">
        <f t="shared" si="5"/>
        <v>-25.993011379999999</v>
      </c>
      <c r="S30" s="208"/>
    </row>
    <row r="31" spans="1:19" x14ac:dyDescent="0.25">
      <c r="A31" s="74">
        <v>4</v>
      </c>
      <c r="B31" s="44"/>
      <c r="C31" s="77">
        <f>IF($F$10=" &lt;&lt;&lt; Select Index &gt;&gt;&gt;","",VLOOKUP(_xlfn.CONCAT($F$10,A31),PAB_CTB_Database!B:H,7,FALSE))</f>
        <v>44926</v>
      </c>
      <c r="D31" s="397">
        <f>IF($F$10=" &lt;&lt;&lt; Select Index &gt;&gt;&gt;","",IF(VLOOKUP($F$10&amp;$A31,PAB_CTB_Database!$B:$I,8,FALSE)=0,"",VLOOKUP($F$10&amp;$A31,PAB_CTB_Database!$B:$I,8,FALSE)))</f>
        <v>3312710780</v>
      </c>
      <c r="E31" s="406"/>
      <c r="F31" s="248">
        <f>IF($F$10=" &lt;&lt;&lt; Select Index &gt;&gt;&gt;","",IF(VLOOKUP($F$10&amp;$A31,PAB_CTB_Database!$B:$J,9,FALSE)=0,"",VLOOKUP($F$10&amp;$A31,PAB_CTB_Database!$B:$J,9,FALSE)))</f>
        <v>2318897546</v>
      </c>
      <c r="G31" s="248">
        <f>IF($F$10=" &lt;&lt;&lt; Select Index &gt;&gt;&gt;","",IF(VLOOKUP($F$10&amp;$A31,PAB_CTB_Database!$B:$K,10,FALSE)=0,"",VLOOKUP($F$10&amp;$A31,PAB_CTB_Database!$B:$K,10,FALSE)))</f>
        <v>2279848841.3209333</v>
      </c>
      <c r="H31" s="111">
        <f>IF($F$10=" &lt;&lt;&lt; Select Index &gt;&gt;&gt;","",IF(F31="","",IF(VLOOKUP($F$10&amp;$A31,PAB_CTB_Database!$B:$L,11,FALSE)=0,"",VLOOKUP($F$10&amp;$A31,PAB_CTB_Database!$B:$L,11,FALSE))))</f>
        <v>2279848841.3209333</v>
      </c>
      <c r="I31" s="243">
        <f>IF($F$10=" &lt;&lt;&lt; Select Index &gt;&gt;&gt;","",IF(F31="","",IF(VLOOKUP($F$10&amp;$A31,PAB_CTB_Database!$B:$M,12,FALSE)=0,"",VLOOKUP($F$10&amp;$A31,PAB_CTB_Database!$B:$M,12,FALSE))))</f>
        <v>2279848841.3209333</v>
      </c>
      <c r="J31" s="111">
        <f>IF($F$10=" &lt;&lt;&lt; Select Index &gt;&gt;&gt;","",IF(VLOOKUP($F$10&amp;$A31,PAB_CTB_Database!$B:$N,13,FALSE)=0,"",VLOOKUP($F$10&amp;$A31,PAB_CTB_Database!$B:$N,13,FALSE)))</f>
        <v>2231782092</v>
      </c>
      <c r="K31" s="245">
        <f t="shared" si="0"/>
        <v>-0.32629733163726415</v>
      </c>
      <c r="L31" s="97" t="str">
        <f t="shared" si="1"/>
        <v>MET</v>
      </c>
      <c r="M31" s="246">
        <f t="shared" si="2"/>
        <v>-48066749.320933342</v>
      </c>
      <c r="N31" s="97" t="str">
        <f t="shared" si="3"/>
        <v>MET</v>
      </c>
      <c r="O31" s="247">
        <f t="shared" si="4"/>
        <v>-0.32668022753062975</v>
      </c>
      <c r="P31" s="95"/>
      <c r="Q31" s="241">
        <f>IF($F$10=" &lt;&lt;&lt; Select Index &gt;&gt;&gt;","",IF(D31="","",IF(VLOOKUP($F$10&amp;$A31,PAB_CTB_Database!$B:$O,14,FALSE)=0,"",VLOOKUP($F$10&amp;$A31,PAB_CTB_Database!$B:$O,14,FALSE))))</f>
        <v>24.748809290000001</v>
      </c>
      <c r="R31" s="242">
        <f t="shared" si="5"/>
        <v>-23.748809290000001</v>
      </c>
      <c r="S31" s="208"/>
    </row>
    <row r="32" spans="1:19" x14ac:dyDescent="0.25">
      <c r="A32" s="74">
        <v>5</v>
      </c>
      <c r="B32" s="44"/>
      <c r="C32" s="78">
        <f>IF($F$10=" &lt;&lt;&lt; Select Index &gt;&gt;&gt;","",VLOOKUP(_xlfn.CONCAT($F$10,A32),PAB_CTB_Database!B:H,7,FALSE))</f>
        <v>44957</v>
      </c>
      <c r="D32" s="397">
        <f>IF($F$10=" &lt;&lt;&lt; Select Index &gt;&gt;&gt;","",IF(VLOOKUP($F$10&amp;$A32,PAB_CTB_Database!$B:$I,8,FALSE)=0,"",VLOOKUP($F$10&amp;$A32,PAB_CTB_Database!$B:$I,8,FALSE)))</f>
        <v>3184724189</v>
      </c>
      <c r="E32" s="398"/>
      <c r="F32" s="243">
        <f>IF($F$10=" &lt;&lt;&lt; Select Index &gt;&gt;&gt;","",IF(VLOOKUP($F$10&amp;$A32,PAB_CTB_Database!$B:$J,9,FALSE)=0,"",VLOOKUP($F$10&amp;$A32,PAB_CTB_Database!$B:$J,9,FALSE)))</f>
        <v>2229306932.2999997</v>
      </c>
      <c r="G32" s="243">
        <f>IF($F$10=" &lt;&lt;&lt; Select Index &gt;&gt;&gt;","",IF(VLOOKUP($F$10&amp;$A32,PAB_CTB_Database!$B:$K,10,FALSE)=0,"",VLOOKUP($F$10&amp;$A32,PAB_CTB_Database!$B:$K,10,FALSE)))</f>
        <v>2266549723.0798945</v>
      </c>
      <c r="H32" s="111">
        <f>IF($F$10=" &lt;&lt;&lt; Select Index &gt;&gt;&gt;","",IF(F32="","",IF(VLOOKUP($F$10&amp;$A32,PAB_CTB_Database!$B:$L,11,FALSE)=0,"",VLOOKUP($F$10&amp;$A32,PAB_CTB_Database!$B:$L,11,FALSE))))</f>
        <v>2229306932.2999997</v>
      </c>
      <c r="I32" s="244">
        <f>IF($F$10=" &lt;&lt;&lt; Select Index &gt;&gt;&gt;","",IF(F32="","",IF(VLOOKUP($F$10&amp;$A32,PAB_CTB_Database!$B:$M,12,FALSE)=0,"",VLOOKUP($F$10&amp;$A32,PAB_CTB_Database!$B:$M,12,FALSE))))</f>
        <v>2229306932.2999997</v>
      </c>
      <c r="J32" s="112">
        <f>IF($F$10=" &lt;&lt;&lt; Select Index &gt;&gt;&gt;","",IF(VLOOKUP($F$10&amp;$A32,PAB_CTB_Database!$B:$N,13,FALSE)=0,"",VLOOKUP($F$10&amp;$A32,PAB_CTB_Database!$B:$N,13,FALSE)))</f>
        <v>2226999125</v>
      </c>
      <c r="K32" s="245">
        <f t="shared" si="0"/>
        <v>-0.30072464903176577</v>
      </c>
      <c r="L32" s="97" t="str">
        <f t="shared" si="1"/>
        <v>MET</v>
      </c>
      <c r="M32" s="246">
        <f t="shared" si="2"/>
        <v>-2307807.2999997139</v>
      </c>
      <c r="N32" s="97" t="str">
        <f t="shared" si="3"/>
        <v>MET</v>
      </c>
      <c r="O32" s="247">
        <f t="shared" si="4"/>
        <v>-0.3281232296336184</v>
      </c>
      <c r="P32" s="95"/>
      <c r="Q32" s="241">
        <f>IF($F$10=" &lt;&lt;&lt; Select Index &gt;&gt;&gt;","",IF(D32="","",IF(VLOOKUP($F$10&amp;$A32,PAB_CTB_Database!$B:$O,14,FALSE)=0,"",VLOOKUP($F$10&amp;$A32,PAB_CTB_Database!$B:$O,14,FALSE))))</f>
        <v>24.129818360000002</v>
      </c>
      <c r="R32" s="242">
        <f t="shared" si="5"/>
        <v>-23.129818360000002</v>
      </c>
      <c r="S32" s="208"/>
    </row>
    <row r="33" spans="1:19" x14ac:dyDescent="0.25">
      <c r="A33" s="74">
        <v>6</v>
      </c>
      <c r="B33" s="44"/>
      <c r="C33" s="78">
        <f>IF($F$10=" &lt;&lt;&lt; Select Index &gt;&gt;&gt;","",VLOOKUP(_xlfn.CONCAT($F$10,A33),PAB_CTB_Database!B:H,7,FALSE))</f>
        <v>44985</v>
      </c>
      <c r="D33" s="397">
        <f>IF($F$10=" &lt;&lt;&lt; Select Index &gt;&gt;&gt;","",IF(VLOOKUP($F$10&amp;$A33,PAB_CTB_Database!$B:$I,8,FALSE)=0,"",VLOOKUP($F$10&amp;$A33,PAB_CTB_Database!$B:$I,8,FALSE)))</f>
        <v>3148698108</v>
      </c>
      <c r="E33" s="398"/>
      <c r="F33" s="243">
        <f>IF($F$10=" &lt;&lt;&lt; Select Index &gt;&gt;&gt;","",IF(VLOOKUP($F$10&amp;$A33,PAB_CTB_Database!$B:$J,9,FALSE)=0,"",VLOOKUP($F$10&amp;$A33,PAB_CTB_Database!$B:$J,9,FALSE)))</f>
        <v>2204088675.5999999</v>
      </c>
      <c r="G33" s="243">
        <f>IF($F$10=" &lt;&lt;&lt; Select Index &gt;&gt;&gt;","",IF(VLOOKUP($F$10&amp;$A33,PAB_CTB_Database!$B:$K,10,FALSE)=0,"",VLOOKUP($F$10&amp;$A33,PAB_CTB_Database!$B:$K,10,FALSE)))</f>
        <v>2253328183.028595</v>
      </c>
      <c r="H33" s="111">
        <f>IF($F$10=" &lt;&lt;&lt; Select Index &gt;&gt;&gt;","",IF(F33="","",IF(VLOOKUP($F$10&amp;$A33,PAB_CTB_Database!$B:$L,11,FALSE)=0,"",VLOOKUP($F$10&amp;$A33,PAB_CTB_Database!$B:$L,11,FALSE))))</f>
        <v>2204088675.5999999</v>
      </c>
      <c r="I33" s="244">
        <f>IF($F$10=" &lt;&lt;&lt; Select Index &gt;&gt;&gt;","",IF(F33="","",IF(VLOOKUP($F$10&amp;$A33,PAB_CTB_Database!$B:$M,12,FALSE)=0,"",VLOOKUP($F$10&amp;$A33,PAB_CTB_Database!$B:$M,12,FALSE))))</f>
        <v>2204088675.5999999</v>
      </c>
      <c r="J33" s="112">
        <f>IF($F$10=" &lt;&lt;&lt; Select Index &gt;&gt;&gt;","",IF(VLOOKUP($F$10&amp;$A33,PAB_CTB_Database!$B:$N,13,FALSE)=0,"",VLOOKUP($F$10&amp;$A33,PAB_CTB_Database!$B:$N,13,FALSE)))</f>
        <v>2038589797</v>
      </c>
      <c r="K33" s="245">
        <f t="shared" si="0"/>
        <v>-0.35256104997157767</v>
      </c>
      <c r="L33" s="97" t="str">
        <f t="shared" si="1"/>
        <v>MET</v>
      </c>
      <c r="M33" s="246">
        <f t="shared" si="2"/>
        <v>-165498878.5999999</v>
      </c>
      <c r="N33" s="97" t="str">
        <f t="shared" si="3"/>
        <v>MET</v>
      </c>
      <c r="O33" s="247">
        <f t="shared" si="4"/>
        <v>-0.3849655738368476</v>
      </c>
      <c r="P33" s="95"/>
      <c r="Q33" s="241">
        <f>IF($F$10=" &lt;&lt;&lt; Select Index &gt;&gt;&gt;","",IF(D33="","",IF(VLOOKUP($F$10&amp;$A33,PAB_CTB_Database!$B:$O,14,FALSE)=0,"",VLOOKUP($F$10&amp;$A33,PAB_CTB_Database!$B:$O,14,FALSE))))</f>
        <v>24.18489495</v>
      </c>
      <c r="R33" s="242">
        <f t="shared" si="5"/>
        <v>-23.18489495</v>
      </c>
      <c r="S33" s="208"/>
    </row>
    <row r="34" spans="1:19" x14ac:dyDescent="0.25">
      <c r="A34" s="74">
        <v>7</v>
      </c>
      <c r="B34" s="44"/>
      <c r="C34" s="78">
        <f>IF($F$10=" &lt;&lt;&lt; Select Index &gt;&gt;&gt;","",VLOOKUP(_xlfn.CONCAT($F$10,A34),PAB_CTB_Database!B:H,7,FALSE))</f>
        <v>45016</v>
      </c>
      <c r="D34" s="397">
        <f>IF($F$10=" &lt;&lt;&lt; Select Index &gt;&gt;&gt;","",IF(VLOOKUP($F$10&amp;$A34,PAB_CTB_Database!$B:$I,8,FALSE)=0,"",VLOOKUP($F$10&amp;$A34,PAB_CTB_Database!$B:$I,8,FALSE)))</f>
        <v>3196953959</v>
      </c>
      <c r="E34" s="398"/>
      <c r="F34" s="243">
        <f>IF($F$10=" &lt;&lt;&lt; Select Index &gt;&gt;&gt;","",IF(VLOOKUP($F$10&amp;$A34,PAB_CTB_Database!$B:$J,9,FALSE)=0,"",VLOOKUP($F$10&amp;$A34,PAB_CTB_Database!$B:$J,9,FALSE)))</f>
        <v>2237867771.2999997</v>
      </c>
      <c r="G34" s="243">
        <f>IF($F$10=" &lt;&lt;&lt; Select Index &gt;&gt;&gt;","",IF(VLOOKUP($F$10&amp;$A34,PAB_CTB_Database!$B:$K,10,FALSE)=0,"",VLOOKUP($F$10&amp;$A34,PAB_CTB_Database!$B:$K,10,FALSE)))</f>
        <v>2240183768.6275945</v>
      </c>
      <c r="H34" s="111">
        <f>IF($F$10=" &lt;&lt;&lt; Select Index &gt;&gt;&gt;","",IF(F34="","",IF(VLOOKUP($F$10&amp;$A34,PAB_CTB_Database!$B:$L,11,FALSE)=0,"",VLOOKUP($F$10&amp;$A34,PAB_CTB_Database!$B:$L,11,FALSE))))</f>
        <v>2237867771.2999997</v>
      </c>
      <c r="I34" s="244">
        <f>IF($F$10=" &lt;&lt;&lt; Select Index &gt;&gt;&gt;","",IF(F34="","",IF(VLOOKUP($F$10&amp;$A34,PAB_CTB_Database!$B:$M,12,FALSE)=0,"",VLOOKUP($F$10&amp;$A34,PAB_CTB_Database!$B:$M,12,FALSE))))</f>
        <v>2237867771.2999997</v>
      </c>
      <c r="J34" s="112">
        <f>IF($F$10=" &lt;&lt;&lt; Select Index &gt;&gt;&gt;","",IF(VLOOKUP($F$10&amp;$A34,PAB_CTB_Database!$B:$N,13,FALSE)=0,"",VLOOKUP($F$10&amp;$A34,PAB_CTB_Database!$B:$N,13,FALSE)))</f>
        <v>2050668355</v>
      </c>
      <c r="K34" s="245">
        <f t="shared" si="0"/>
        <v>-0.35855555591377852</v>
      </c>
      <c r="L34" s="97" t="str">
        <f t="shared" si="1"/>
        <v>MET</v>
      </c>
      <c r="M34" s="246">
        <f t="shared" si="2"/>
        <v>-187199416.29999971</v>
      </c>
      <c r="N34" s="97" t="str">
        <f t="shared" si="3"/>
        <v>MET</v>
      </c>
      <c r="O34" s="247">
        <f t="shared" si="4"/>
        <v>-0.38132152097278416</v>
      </c>
      <c r="P34" s="95"/>
      <c r="Q34" s="241">
        <f>IF($F$10=" &lt;&lt;&lt; Select Index &gt;&gt;&gt;","",IF(D34="","",IF(VLOOKUP($F$10&amp;$A34,PAB_CTB_Database!$B:$O,14,FALSE)=0,"",VLOOKUP($F$10&amp;$A34,PAB_CTB_Database!$B:$O,14,FALSE))))</f>
        <v>24.614137459999998</v>
      </c>
      <c r="R34" s="242">
        <f t="shared" si="5"/>
        <v>-23.614137459999998</v>
      </c>
      <c r="S34" s="208"/>
    </row>
    <row r="35" spans="1:19" x14ac:dyDescent="0.25">
      <c r="A35" s="74">
        <v>8</v>
      </c>
      <c r="B35" s="44"/>
      <c r="C35" s="78">
        <f>IF($F$10=" &lt;&lt;&lt; Select Index &gt;&gt;&gt;","",VLOOKUP(_xlfn.CONCAT($F$10,A35),PAB_CTB_Database!B:H,7,FALSE))</f>
        <v>45046</v>
      </c>
      <c r="D35" s="397">
        <f>IF($F$10=" &lt;&lt;&lt; Select Index &gt;&gt;&gt;","",IF(VLOOKUP($F$10&amp;$A35,PAB_CTB_Database!$B:$I,8,FALSE)=0,"",VLOOKUP($F$10&amp;$A35,PAB_CTB_Database!$B:$I,8,FALSE)))</f>
        <v>3247348838</v>
      </c>
      <c r="E35" s="398"/>
      <c r="F35" s="243">
        <f>IF($F$10=" &lt;&lt;&lt; Select Index &gt;&gt;&gt;","",IF(VLOOKUP($F$10&amp;$A35,PAB_CTB_Database!$B:$J,9,FALSE)=0,"",VLOOKUP($F$10&amp;$A35,PAB_CTB_Database!$B:$J,9,FALSE)))</f>
        <v>2273144186.5999999</v>
      </c>
      <c r="G35" s="243">
        <f>IF($F$10=" &lt;&lt;&lt; Select Index &gt;&gt;&gt;","",IF(VLOOKUP($F$10&amp;$A35,PAB_CTB_Database!$B:$K,10,FALSE)=0,"",VLOOKUP($F$10&amp;$A35,PAB_CTB_Database!$B:$K,10,FALSE)))</f>
        <v>2227116029.9772673</v>
      </c>
      <c r="H35" s="111">
        <f>IF($F$10=" &lt;&lt;&lt; Select Index &gt;&gt;&gt;","",IF(F35="","",IF(VLOOKUP($F$10&amp;$A35,PAB_CTB_Database!$B:$L,11,FALSE)=0,"",VLOOKUP($F$10&amp;$A35,PAB_CTB_Database!$B:$L,11,FALSE))))</f>
        <v>2227116029.9772673</v>
      </c>
      <c r="I35" s="244">
        <f>IF($F$10=" &lt;&lt;&lt; Select Index &gt;&gt;&gt;","",IF(F35="","",IF(VLOOKUP($F$10&amp;$A35,PAB_CTB_Database!$B:$M,12,FALSE)=0,"",VLOOKUP($F$10&amp;$A35,PAB_CTB_Database!$B:$M,12,FALSE))))</f>
        <v>2227116029.9772673</v>
      </c>
      <c r="J35" s="112">
        <f>IF($F$10=" &lt;&lt;&lt; Select Index &gt;&gt;&gt;","",IF(VLOOKUP($F$10&amp;$A35,PAB_CTB_Database!$B:$N,13,FALSE)=0,"",VLOOKUP($F$10&amp;$A35,PAB_CTB_Database!$B:$N,13,FALSE)))</f>
        <v>2070729297</v>
      </c>
      <c r="K35" s="245">
        <f t="shared" si="0"/>
        <v>-0.36233235161907174</v>
      </c>
      <c r="L35" s="97" t="str">
        <f t="shared" si="1"/>
        <v>MET</v>
      </c>
      <c r="M35" s="246">
        <f t="shared" si="2"/>
        <v>-156386732.97726727</v>
      </c>
      <c r="N35" s="97" t="str">
        <f t="shared" si="3"/>
        <v>MET</v>
      </c>
      <c r="O35" s="247">
        <f t="shared" si="4"/>
        <v>-0.37526921463365737</v>
      </c>
      <c r="P35" s="95"/>
      <c r="Q35" s="241">
        <f>IF($F$10=" &lt;&lt;&lt; Select Index &gt;&gt;&gt;","",IF(D35="","",IF(VLOOKUP($F$10&amp;$A35,PAB_CTB_Database!$B:$O,14,FALSE)=0,"",VLOOKUP($F$10&amp;$A35,PAB_CTB_Database!$B:$O,14,FALSE))))</f>
        <v>24.80436559</v>
      </c>
      <c r="R35" s="242">
        <f t="shared" si="5"/>
        <v>-23.80436559</v>
      </c>
      <c r="S35" s="208"/>
    </row>
    <row r="36" spans="1:19" x14ac:dyDescent="0.25">
      <c r="A36" s="74">
        <v>9</v>
      </c>
      <c r="B36" s="44"/>
      <c r="C36" s="78">
        <f>IF($F$10=" &lt;&lt;&lt; Select Index &gt;&gt;&gt;","",VLOOKUP(_xlfn.CONCAT($F$10,A36),PAB_CTB_Database!B:H,7,FALSE))</f>
        <v>45077</v>
      </c>
      <c r="D36" s="397">
        <f>IF($F$10=" &lt;&lt;&lt; Select Index &gt;&gt;&gt;","",IF(VLOOKUP($F$10&amp;$A36,PAB_CTB_Database!$B:$I,8,FALSE)=0,"",VLOOKUP($F$10&amp;$A36,PAB_CTB_Database!$B:$I,8,FALSE)))</f>
        <v>3284318476</v>
      </c>
      <c r="E36" s="398"/>
      <c r="F36" s="243">
        <f>IF($F$10=" &lt;&lt;&lt; Select Index &gt;&gt;&gt;","",IF(VLOOKUP($F$10&amp;$A36,PAB_CTB_Database!$B:$J,9,FALSE)=0,"",VLOOKUP($F$10&amp;$A36,PAB_CTB_Database!$B:$J,9,FALSE)))</f>
        <v>2299022933.1999998</v>
      </c>
      <c r="G36" s="243">
        <f>IF($F$10=" &lt;&lt;&lt; Select Index &gt;&gt;&gt;","",IF(VLOOKUP($F$10&amp;$A36,PAB_CTB_Database!$B:$K,10,FALSE)=0,"",VLOOKUP($F$10&amp;$A36,PAB_CTB_Database!$B:$K,10,FALSE)))</f>
        <v>2214124519.8023996</v>
      </c>
      <c r="H36" s="111">
        <f>IF($F$10=" &lt;&lt;&lt; Select Index &gt;&gt;&gt;","",IF(F36="","",IF(VLOOKUP($F$10&amp;$A36,PAB_CTB_Database!$B:$L,11,FALSE)=0,"",VLOOKUP($F$10&amp;$A36,PAB_CTB_Database!$B:$L,11,FALSE))))</f>
        <v>2214124519.8023996</v>
      </c>
      <c r="I36" s="244">
        <f>IF($F$10=" &lt;&lt;&lt; Select Index &gt;&gt;&gt;","",IF(F36="","",IF(VLOOKUP($F$10&amp;$A36,PAB_CTB_Database!$B:$M,12,FALSE)=0,"",VLOOKUP($F$10&amp;$A36,PAB_CTB_Database!$B:$M,12,FALSE))))</f>
        <v>2214124519.8023996</v>
      </c>
      <c r="J36" s="112">
        <f>IF($F$10=" &lt;&lt;&lt; Select Index &gt;&gt;&gt;","",IF(VLOOKUP($F$10&amp;$A36,PAB_CTB_Database!$B:$N,13,FALSE)=0,"",VLOOKUP($F$10&amp;$A36,PAB_CTB_Database!$B:$N,13,FALSE)))</f>
        <v>2062198612</v>
      </c>
      <c r="K36" s="245">
        <f t="shared" si="0"/>
        <v>-0.37210759947020433</v>
      </c>
      <c r="L36" s="97" t="str">
        <f t="shared" si="1"/>
        <v>MET</v>
      </c>
      <c r="M36" s="246">
        <f t="shared" si="2"/>
        <v>-151925907.80239964</v>
      </c>
      <c r="N36" s="97" t="str">
        <f t="shared" si="3"/>
        <v>MET</v>
      </c>
      <c r="O36" s="247">
        <f t="shared" si="4"/>
        <v>-0.37784288833764368</v>
      </c>
      <c r="P36" s="95"/>
      <c r="Q36" s="241">
        <f>IF($F$10=" &lt;&lt;&lt; Select Index &gt;&gt;&gt;","",IF(D36="","",IF(VLOOKUP($F$10&amp;$A36,PAB_CTB_Database!$B:$O,14,FALSE)=0,"",VLOOKUP($F$10&amp;$A36,PAB_CTB_Database!$B:$O,14,FALSE))))</f>
        <v>25.368319570000001</v>
      </c>
      <c r="R36" s="242">
        <f t="shared" si="5"/>
        <v>-24.368319570000001</v>
      </c>
      <c r="S36" s="208"/>
    </row>
    <row r="37" spans="1:19" x14ac:dyDescent="0.25">
      <c r="A37" s="74">
        <v>10</v>
      </c>
      <c r="B37" s="44"/>
      <c r="C37" s="78">
        <f>IF($F$10=" &lt;&lt;&lt; Select Index &gt;&gt;&gt;","",VLOOKUP(_xlfn.CONCAT($F$10,A37),PAB_CTB_Database!B:H,7,FALSE))</f>
        <v>45107</v>
      </c>
      <c r="D37" s="397">
        <f>IF($F$10=" &lt;&lt;&lt; Select Index &gt;&gt;&gt;","",IF(VLOOKUP($F$10&amp;$A37,PAB_CTB_Database!$B:$I,8,FALSE)=0,"",VLOOKUP($F$10&amp;$A37,PAB_CTB_Database!$B:$I,8,FALSE)))</f>
        <v>3211745153</v>
      </c>
      <c r="E37" s="398"/>
      <c r="F37" s="243">
        <f>IF($F$10=" &lt;&lt;&lt; Select Index &gt;&gt;&gt;","",IF(VLOOKUP($F$10&amp;$A37,PAB_CTB_Database!$B:$J,9,FALSE)=0,"",VLOOKUP($F$10&amp;$A37,PAB_CTB_Database!$B:$J,9,FALSE)))</f>
        <v>2248221607.0999999</v>
      </c>
      <c r="G37" s="243">
        <f>IF($F$10=" &lt;&lt;&lt; Select Index &gt;&gt;&gt;","",IF(VLOOKUP($F$10&amp;$A37,PAB_CTB_Database!$B:$K,10,FALSE)=0,"",VLOOKUP($F$10&amp;$A37,PAB_CTB_Database!$B:$K,10,FALSE)))</f>
        <v>2201208793.4368854</v>
      </c>
      <c r="H37" s="111">
        <f>IF($F$10=" &lt;&lt;&lt; Select Index &gt;&gt;&gt;","",IF(F37="","",IF(VLOOKUP($F$10&amp;$A37,PAB_CTB_Database!$B:$L,11,FALSE)=0,"",VLOOKUP($F$10&amp;$A37,PAB_CTB_Database!$B:$L,11,FALSE))))</f>
        <v>2201208793.4368854</v>
      </c>
      <c r="I37" s="244">
        <f>IF($F$10=" &lt;&lt;&lt; Select Index &gt;&gt;&gt;","",IF(F37="","",IF(VLOOKUP($F$10&amp;$A37,PAB_CTB_Database!$B:$M,12,FALSE)=0,"",VLOOKUP($F$10&amp;$A37,PAB_CTB_Database!$B:$M,12,FALSE))))</f>
        <v>2201208793.4368854</v>
      </c>
      <c r="J37" s="112">
        <f>IF($F$10=" &lt;&lt;&lt; Select Index &gt;&gt;&gt;","",IF(VLOOKUP($F$10&amp;$A37,PAB_CTB_Database!$B:$N,13,FALSE)=0,"",VLOOKUP($F$10&amp;$A37,PAB_CTB_Database!$B:$N,13,FALSE)))</f>
        <v>2077328785</v>
      </c>
      <c r="K37" s="245">
        <f t="shared" si="0"/>
        <v>-0.35320871176231838</v>
      </c>
      <c r="L37" s="97" t="str">
        <f t="shared" si="1"/>
        <v>MET</v>
      </c>
      <c r="M37" s="246">
        <f t="shared" si="2"/>
        <v>-123880008.43688536</v>
      </c>
      <c r="N37" s="97" t="str">
        <f t="shared" si="3"/>
        <v>MET</v>
      </c>
      <c r="O37" s="247">
        <f t="shared" si="4"/>
        <v>-0.37327817537650831</v>
      </c>
      <c r="P37" s="95"/>
      <c r="Q37" s="241">
        <f>IF($F$10=" &lt;&lt;&lt; Select Index &gt;&gt;&gt;","",IF(D37="","",IF(VLOOKUP($F$10&amp;$A37,PAB_CTB_Database!$B:$O,14,FALSE)=0,"",VLOOKUP($F$10&amp;$A37,PAB_CTB_Database!$B:$O,14,FALSE))))</f>
        <v>24.67374654</v>
      </c>
      <c r="R37" s="242">
        <f t="shared" si="5"/>
        <v>-23.67374654</v>
      </c>
      <c r="S37" s="208"/>
    </row>
    <row r="38" spans="1:19" x14ac:dyDescent="0.25">
      <c r="A38" s="74">
        <v>11</v>
      </c>
      <c r="B38" s="44"/>
      <c r="C38" s="78">
        <f>IF($F$10=" &lt;&lt;&lt; Select Index &gt;&gt;&gt;","",VLOOKUP(_xlfn.CONCAT($F$10,A38),PAB_CTB_Database!B:H,7,FALSE))</f>
        <v>45138</v>
      </c>
      <c r="D38" s="397">
        <f>IF($F$10=" &lt;&lt;&lt; Select Index &gt;&gt;&gt;","",IF(VLOOKUP($F$10&amp;$A38,PAB_CTB_Database!$B:$I,8,FALSE)=0,"",VLOOKUP($F$10&amp;$A38,PAB_CTB_Database!$B:$I,8,FALSE)))</f>
        <v>3082362698</v>
      </c>
      <c r="E38" s="398"/>
      <c r="F38" s="243">
        <f>IF($F$10=" &lt;&lt;&lt; Select Index &gt;&gt;&gt;","",IF(VLOOKUP($F$10&amp;$A38,PAB_CTB_Database!$B:$J,9,FALSE)=0,"",VLOOKUP($F$10&amp;$A38,PAB_CTB_Database!$B:$J,9,FALSE)))</f>
        <v>2157653888.5999999</v>
      </c>
      <c r="G38" s="243">
        <f>IF($F$10=" &lt;&lt;&lt; Select Index &gt;&gt;&gt;","",IF(VLOOKUP($F$10&amp;$A38,PAB_CTB_Database!$B:$K,10,FALSE)=0,"",VLOOKUP($F$10&amp;$A38,PAB_CTB_Database!$B:$K,10,FALSE)))</f>
        <v>2188368408.8085036</v>
      </c>
      <c r="H38" s="111">
        <f>IF($F$10=" &lt;&lt;&lt; Select Index &gt;&gt;&gt;","",IF(F38="","",IF(VLOOKUP($F$10&amp;$A38,PAB_CTB_Database!$B:$L,11,FALSE)=0,"",VLOOKUP($F$10&amp;$A38,PAB_CTB_Database!$B:$L,11,FALSE))))</f>
        <v>2157653888.5999999</v>
      </c>
      <c r="I38" s="244">
        <f>IF($F$10=" &lt;&lt;&lt; Select Index &gt;&gt;&gt;","",IF(F38="","",IF(VLOOKUP($F$10&amp;$A38,PAB_CTB_Database!$B:$M,12,FALSE)=0,"",VLOOKUP($F$10&amp;$A38,PAB_CTB_Database!$B:$M,12,FALSE))))</f>
        <v>2157653888.5999999</v>
      </c>
      <c r="J38" s="112">
        <f>IF($F$10=" &lt;&lt;&lt; Select Index &gt;&gt;&gt;","",IF(VLOOKUP($F$10&amp;$A38,PAB_CTB_Database!$B:$N,13,FALSE)=0,"",VLOOKUP($F$10&amp;$A38,PAB_CTB_Database!$B:$N,13,FALSE)))</f>
        <v>2080648340</v>
      </c>
      <c r="K38" s="245">
        <f t="shared" si="0"/>
        <v>-0.32498263706927333</v>
      </c>
      <c r="L38" s="97" t="str">
        <f t="shared" si="1"/>
        <v>MET</v>
      </c>
      <c r="M38" s="246">
        <f t="shared" si="2"/>
        <v>-77005548.599999905</v>
      </c>
      <c r="N38" s="97" t="str">
        <f t="shared" si="3"/>
        <v>MET</v>
      </c>
      <c r="O38" s="247">
        <f t="shared" si="4"/>
        <v>-0.37227667884810101</v>
      </c>
      <c r="P38" s="95"/>
      <c r="Q38" s="241">
        <f>IF($F$10=" &lt;&lt;&lt; Select Index &gt;&gt;&gt;","",IF(D38="","",IF(VLOOKUP($F$10&amp;$A38,PAB_CTB_Database!$B:$O,14,FALSE)=0,"",VLOOKUP($F$10&amp;$A38,PAB_CTB_Database!$B:$O,14,FALSE))))</f>
        <v>22.652430559999999</v>
      </c>
      <c r="R38" s="242">
        <f t="shared" si="5"/>
        <v>-21.652430559999999</v>
      </c>
      <c r="S38" s="208"/>
    </row>
    <row r="39" spans="1:19" x14ac:dyDescent="0.25">
      <c r="A39" s="74">
        <v>12</v>
      </c>
      <c r="B39" s="44"/>
      <c r="C39" s="78">
        <f>IF($F$10=" &lt;&lt;&lt; Select Index &gt;&gt;&gt;","",VLOOKUP(_xlfn.CONCAT($F$10,A39),PAB_CTB_Database!B:H,7,FALSE))</f>
        <v>45169</v>
      </c>
      <c r="D39" s="397">
        <f>IF($F$10=" &lt;&lt;&lt; Select Index &gt;&gt;&gt;","",IF(VLOOKUP($F$10&amp;$A39,PAB_CTB_Database!$B:$I,8,FALSE)=0,"",VLOOKUP($F$10&amp;$A39,PAB_CTB_Database!$B:$I,8,FALSE)))</f>
        <v>3204914318</v>
      </c>
      <c r="E39" s="398"/>
      <c r="F39" s="243">
        <f>IF($F$10=" &lt;&lt;&lt; Select Index &gt;&gt;&gt;","",IF(VLOOKUP($F$10&amp;$A39,PAB_CTB_Database!$B:$J,9,FALSE)=0,"",VLOOKUP($F$10&amp;$A39,PAB_CTB_Database!$B:$J,9,FALSE)))</f>
        <v>2243440022.5999999</v>
      </c>
      <c r="G39" s="243">
        <f>IF($F$10=" &lt;&lt;&lt; Select Index &gt;&gt;&gt;","",IF(VLOOKUP($F$10&amp;$A39,PAB_CTB_Database!$B:$K,10,FALSE)=0,"",VLOOKUP($F$10&amp;$A39,PAB_CTB_Database!$B:$K,10,FALSE)))</f>
        <v>2175602926.4237871</v>
      </c>
      <c r="H39" s="111">
        <f>IF($F$10=" &lt;&lt;&lt; Select Index &gt;&gt;&gt;","",IF(F39="","",IF(VLOOKUP($F$10&amp;$A39,PAB_CTB_Database!$B:$L,11,FALSE)=0,"",VLOOKUP($F$10&amp;$A39,PAB_CTB_Database!$B:$L,11,FALSE))))</f>
        <v>2175602926.4237871</v>
      </c>
      <c r="I39" s="244">
        <f>IF($F$10=" &lt;&lt;&lt; Select Index &gt;&gt;&gt;","",IF(F39="","",IF(VLOOKUP($F$10&amp;$A39,PAB_CTB_Database!$B:$M,12,FALSE)=0,"",VLOOKUP($F$10&amp;$A39,PAB_CTB_Database!$B:$M,12,FALSE))))</f>
        <v>2175602926.4237871</v>
      </c>
      <c r="J39" s="112">
        <f>IF($F$10=" &lt;&lt;&lt; Select Index &gt;&gt;&gt;","",IF(VLOOKUP($F$10&amp;$A39,PAB_CTB_Database!$B:$N,13,FALSE)=0,"",VLOOKUP($F$10&amp;$A39,PAB_CTB_Database!$B:$N,13,FALSE)))</f>
        <v>2058021952</v>
      </c>
      <c r="K39" s="245">
        <f t="shared" si="0"/>
        <v>-0.35785429880562569</v>
      </c>
      <c r="L39" s="97" t="str">
        <f t="shared" si="1"/>
        <v>MET</v>
      </c>
      <c r="M39" s="246">
        <f t="shared" si="2"/>
        <v>-117580974.42378712</v>
      </c>
      <c r="N39" s="97" t="str">
        <f t="shared" si="3"/>
        <v>MET</v>
      </c>
      <c r="O39" s="247">
        <f t="shared" si="4"/>
        <v>-0.37910297003243032</v>
      </c>
      <c r="P39" s="95"/>
      <c r="Q39" s="241">
        <f>IF($F$10=" &lt;&lt;&lt; Select Index &gt;&gt;&gt;","",IF(D39="","",IF(VLOOKUP($F$10&amp;$A39,PAB_CTB_Database!$B:$O,14,FALSE)=0,"",VLOOKUP($F$10&amp;$A39,PAB_CTB_Database!$B:$O,14,FALSE))))</f>
        <v>25.067230309999999</v>
      </c>
      <c r="R39" s="242">
        <f t="shared" si="5"/>
        <v>-24.067230309999999</v>
      </c>
      <c r="S39" s="208"/>
    </row>
    <row r="40" spans="1:19" x14ac:dyDescent="0.25">
      <c r="A40" s="74">
        <v>13</v>
      </c>
      <c r="B40" s="44"/>
      <c r="C40" s="78">
        <f>IF($F$10=" &lt;&lt;&lt; Select Index &gt;&gt;&gt;","",VLOOKUP(_xlfn.CONCAT($F$10,A40),PAB_CTB_Database!B:H,7,FALSE))</f>
        <v>45199</v>
      </c>
      <c r="D40" s="397">
        <f>IF($F$10=" &lt;&lt;&lt; Select Index &gt;&gt;&gt;","",IF(VLOOKUP($F$10&amp;$A40,PAB_CTB_Database!$B:$I,8,FALSE)=0,"",VLOOKUP($F$10&amp;$A40,PAB_CTB_Database!$B:$I,8,FALSE)))</f>
        <v>3206876366</v>
      </c>
      <c r="E40" s="398"/>
      <c r="F40" s="243">
        <f>IF($F$10=" &lt;&lt;&lt; Select Index &gt;&gt;&gt;","",IF(VLOOKUP($F$10&amp;$A40,PAB_CTB_Database!$B:$J,9,FALSE)=0,"",VLOOKUP($F$10&amp;$A40,PAB_CTB_Database!$B:$J,9,FALSE)))</f>
        <v>2244813456.1999998</v>
      </c>
      <c r="G40" s="243">
        <f>IF($F$10=" &lt;&lt;&lt; Select Index &gt;&gt;&gt;","",IF(VLOOKUP($F$10&amp;$A40,PAB_CTB_Database!$B:$K,10,FALSE)=0,"",VLOOKUP($F$10&amp;$A40,PAB_CTB_Database!$B:$K,10,FALSE)))</f>
        <v>2162911909.3529816</v>
      </c>
      <c r="H40" s="111">
        <f>IF($F$10=" &lt;&lt;&lt; Select Index &gt;&gt;&gt;","",IF(F40="","",IF(VLOOKUP($F$10&amp;$A40,PAB_CTB_Database!$B:$L,11,FALSE)=0,"",VLOOKUP($F$10&amp;$A40,PAB_CTB_Database!$B:$L,11,FALSE))))</f>
        <v>2162911909.3529816</v>
      </c>
      <c r="I40" s="244">
        <f>IF($F$10=" &lt;&lt;&lt; Select Index &gt;&gt;&gt;","",IF(F40="","",IF(VLOOKUP($F$10&amp;$A40,PAB_CTB_Database!$B:$M,12,FALSE)=0,"",VLOOKUP($F$10&amp;$A40,PAB_CTB_Database!$B:$M,12,FALSE))))</f>
        <v>2162911909.3529816</v>
      </c>
      <c r="J40" s="112">
        <f>IF($F$10=" &lt;&lt;&lt; Select Index &gt;&gt;&gt;","",IF(VLOOKUP($F$10&amp;$A40,PAB_CTB_Database!$B:$N,13,FALSE)=0,"",VLOOKUP($F$10&amp;$A40,PAB_CTB_Database!$B:$N,13,FALSE)))</f>
        <v>2042536921</v>
      </c>
      <c r="K40" s="245">
        <f t="shared" si="0"/>
        <v>-0.36307587574768385</v>
      </c>
      <c r="L40" s="97" t="str">
        <f t="shared" si="1"/>
        <v>MET</v>
      </c>
      <c r="M40" s="246">
        <f t="shared" si="2"/>
        <v>-120374988.35298157</v>
      </c>
      <c r="N40" s="97" t="str">
        <f t="shared" si="3"/>
        <v>MET</v>
      </c>
      <c r="O40" s="247">
        <f t="shared" si="4"/>
        <v>-0.38377474223948194</v>
      </c>
      <c r="P40" s="95"/>
      <c r="Q40" s="241">
        <f>IF($F$10=" &lt;&lt;&lt; Select Index &gt;&gt;&gt;","",IF(D40="","",IF(VLOOKUP($F$10&amp;$A40,PAB_CTB_Database!$B:$O,14,FALSE)=0,"",VLOOKUP($F$10&amp;$A40,PAB_CTB_Database!$B:$O,14,FALSE))))</f>
        <v>25.668740060000001</v>
      </c>
      <c r="R40" s="242">
        <f t="shared" si="5"/>
        <v>-24.668740060000001</v>
      </c>
      <c r="S40" s="208"/>
    </row>
    <row r="41" spans="1:19" x14ac:dyDescent="0.25">
      <c r="A41" s="74">
        <v>14</v>
      </c>
      <c r="B41" s="44"/>
      <c r="C41" s="78">
        <f>IF($F$10=" &lt;&lt;&lt; Select Index &gt;&gt;&gt;","",VLOOKUP(_xlfn.CONCAT($F$10,A41),PAB_CTB_Database!B:H,7,FALSE))</f>
        <v>45230</v>
      </c>
      <c r="D41" s="397">
        <f>IF($F$10=" &lt;&lt;&lt; Select Index &gt;&gt;&gt;","",IF(VLOOKUP($F$10&amp;$A41,PAB_CTB_Database!$B:$I,8,FALSE)=0,"",VLOOKUP($F$10&amp;$A41,PAB_CTB_Database!$B:$I,8,FALSE)))</f>
        <v>3052955213</v>
      </c>
      <c r="E41" s="398"/>
      <c r="F41" s="243">
        <f>IF($F$10=" &lt;&lt;&lt; Select Index &gt;&gt;&gt;","",IF(VLOOKUP($F$10&amp;$A41,PAB_CTB_Database!$B:$J,9,FALSE)=0,"",VLOOKUP($F$10&amp;$A41,PAB_CTB_Database!$B:$J,9,FALSE)))</f>
        <v>2137068649.0999999</v>
      </c>
      <c r="G41" s="243">
        <f>IF($F$10=" &lt;&lt;&lt; Select Index &gt;&gt;&gt;","",IF(VLOOKUP($F$10&amp;$A41,PAB_CTB_Database!$B:$K,10,FALSE)=0,"",VLOOKUP($F$10&amp;$A41,PAB_CTB_Database!$B:$K,10,FALSE)))</f>
        <v>2150294923.2150893</v>
      </c>
      <c r="H41" s="111">
        <f>IF($F$10=" &lt;&lt;&lt; Select Index &gt;&gt;&gt;","",IF(F41="","",IF(VLOOKUP($F$10&amp;$A41,PAB_CTB_Database!$B:$L,11,FALSE)=0,"",VLOOKUP($F$10&amp;$A41,PAB_CTB_Database!$B:$L,11,FALSE))))</f>
        <v>2137068649.0999999</v>
      </c>
      <c r="I41" s="244">
        <f>IF($F$10=" &lt;&lt;&lt; Select Index &gt;&gt;&gt;","",IF(F41="","",IF(VLOOKUP($F$10&amp;$A41,PAB_CTB_Database!$B:$M,12,FALSE)=0,"",VLOOKUP($F$10&amp;$A41,PAB_CTB_Database!$B:$M,12,FALSE))))</f>
        <v>2137068649.0999999</v>
      </c>
      <c r="J41" s="112">
        <f>IF($F$10=" &lt;&lt;&lt; Select Index &gt;&gt;&gt;","",IF(VLOOKUP($F$10&amp;$A41,PAB_CTB_Database!$B:$N,13,FALSE)=0,"",VLOOKUP($F$10&amp;$A41,PAB_CTB_Database!$B:$N,13,FALSE)))</f>
        <v>2027582155</v>
      </c>
      <c r="K41" s="245">
        <f t="shared" si="0"/>
        <v>-0.33586246324013791</v>
      </c>
      <c r="L41" s="97" t="str">
        <f t="shared" si="1"/>
        <v>MET</v>
      </c>
      <c r="M41" s="246">
        <f t="shared" si="2"/>
        <v>-109486494.0999999</v>
      </c>
      <c r="N41" s="97" t="str">
        <f t="shared" si="3"/>
        <v>MET</v>
      </c>
      <c r="O41" s="247">
        <f t="shared" si="4"/>
        <v>-0.38828653560700965</v>
      </c>
      <c r="P41" s="95"/>
      <c r="Q41" s="241">
        <f>IF($F$10=" &lt;&lt;&lt; Select Index &gt;&gt;&gt;","",IF(D41="","",IF(VLOOKUP($F$10&amp;$A41,PAB_CTB_Database!$B:$O,14,FALSE)=0,"",VLOOKUP($F$10&amp;$A41,PAB_CTB_Database!$B:$O,14,FALSE))))</f>
        <v>23.214862579999998</v>
      </c>
      <c r="R41" s="242">
        <f t="shared" si="5"/>
        <v>-22.214862579999998</v>
      </c>
      <c r="S41" s="208"/>
    </row>
    <row r="42" spans="1:19" x14ac:dyDescent="0.25">
      <c r="A42" s="74">
        <v>15</v>
      </c>
      <c r="B42" s="44"/>
      <c r="C42" s="78">
        <f>IF($F$10=" &lt;&lt;&lt; Select Index &gt;&gt;&gt;","",VLOOKUP(_xlfn.CONCAT($F$10,A42),PAB_CTB_Database!B:H,7,FALSE))</f>
        <v>45260</v>
      </c>
      <c r="D42" s="397">
        <f>IF($F$10=" &lt;&lt;&lt; Select Index &gt;&gt;&gt;","",IF(VLOOKUP($F$10&amp;$A42,PAB_CTB_Database!$B:$I,8,FALSE)=0,"",VLOOKUP($F$10&amp;$A42,PAB_CTB_Database!$B:$I,8,FALSE)))</f>
        <v>3035562198</v>
      </c>
      <c r="E42" s="398"/>
      <c r="F42" s="243">
        <f>IF($F$10=" &lt;&lt;&lt; Select Index &gt;&gt;&gt;","",IF(VLOOKUP($F$10&amp;$A42,PAB_CTB_Database!$B:$J,9,FALSE)=0,"",VLOOKUP($F$10&amp;$A42,PAB_CTB_Database!$B:$J,9,FALSE)))</f>
        <v>2124893538.5999999</v>
      </c>
      <c r="G42" s="243">
        <f>IF($F$10=" &lt;&lt;&lt; Select Index &gt;&gt;&gt;","",IF(VLOOKUP($F$10&amp;$A42,PAB_CTB_Database!$B:$K,10,FALSE)=0,"",VLOOKUP($F$10&amp;$A42,PAB_CTB_Database!$B:$K,10,FALSE)))</f>
        <v>2137751536.1630011</v>
      </c>
      <c r="H42" s="111">
        <f>IF($F$10=" &lt;&lt;&lt; Select Index &gt;&gt;&gt;","",IF(F42="","",IF(VLOOKUP($F$10&amp;$A42,PAB_CTB_Database!$B:$L,11,FALSE)=0,"",VLOOKUP($F$10&amp;$A42,PAB_CTB_Database!$B:$L,11,FALSE))))</f>
        <v>2124893538.5999999</v>
      </c>
      <c r="I42" s="244">
        <f>IF($F$10=" &lt;&lt;&lt; Select Index &gt;&gt;&gt;","",IF(F42="","",IF(VLOOKUP($F$10&amp;$A42,PAB_CTB_Database!$B:$M,12,FALSE)=0,"",VLOOKUP($F$10&amp;$A42,PAB_CTB_Database!$B:$M,12,FALSE))))</f>
        <v>2124893538.5999999</v>
      </c>
      <c r="J42" s="112">
        <f>IF($F$10=" &lt;&lt;&lt; Select Index &gt;&gt;&gt;","",IF(VLOOKUP($F$10&amp;$A42,PAB_CTB_Database!$B:$N,13,FALSE)=0,"",VLOOKUP($F$10&amp;$A42,PAB_CTB_Database!$B:$N,13,FALSE)))</f>
        <v>2069455834</v>
      </c>
      <c r="K42" s="245">
        <f t="shared" si="0"/>
        <v>-0.3182627470577033</v>
      </c>
      <c r="L42" s="97" t="str">
        <f t="shared" si="1"/>
        <v>MET</v>
      </c>
      <c r="M42" s="246">
        <f t="shared" si="2"/>
        <v>-55437704.599999905</v>
      </c>
      <c r="N42" s="97" t="str">
        <f t="shared" si="3"/>
        <v>MET</v>
      </c>
      <c r="O42" s="247">
        <f t="shared" si="4"/>
        <v>-0.37565341335112257</v>
      </c>
      <c r="P42" s="95"/>
      <c r="Q42" s="241">
        <f>IF($F$10=" &lt;&lt;&lt; Select Index &gt;&gt;&gt;","",IF(D42="","",IF(VLOOKUP($F$10&amp;$A42,PAB_CTB_Database!$B:$O,14,FALSE)=0,"",VLOOKUP($F$10&amp;$A42,PAB_CTB_Database!$B:$O,14,FALSE))))</f>
        <v>23.882836860000001</v>
      </c>
      <c r="R42" s="242">
        <f t="shared" si="5"/>
        <v>-22.882836860000001</v>
      </c>
      <c r="S42" s="208"/>
    </row>
    <row r="43" spans="1:19" x14ac:dyDescent="0.25">
      <c r="A43" s="74">
        <v>16</v>
      </c>
      <c r="B43" s="43"/>
      <c r="C43" s="78">
        <f>IF($F$10=" &lt;&lt;&lt; Select Index &gt;&gt;&gt;","",VLOOKUP(_xlfn.CONCAT($F$10,A43),PAB_CTB_Database!B:H,7,FALSE))</f>
        <v>45291</v>
      </c>
      <c r="D43" s="402">
        <f>IF($F$10=" &lt;&lt;&lt; Select Index &gt;&gt;&gt;","",IF(VLOOKUP($F$10&amp;$A43,PAB_CTB_Database!$B:$I,8,FALSE)=0,"",VLOOKUP($F$10&amp;$A43,PAB_CTB_Database!$B:$I,8,FALSE)))</f>
        <v>3312710780</v>
      </c>
      <c r="E43" s="403"/>
      <c r="F43" s="236">
        <f>IF($F$10=" &lt;&lt;&lt; Select Index &gt;&gt;&gt;","",IF(VLOOKUP($F$10&amp;$A43,PAB_CTB_Database!$B:$J,9,FALSE)=0,"",VLOOKUP($F$10&amp;$A43,PAB_CTB_Database!$B:$J,9,FALSE)))</f>
        <v>2318897546</v>
      </c>
      <c r="G43" s="236">
        <f>IF($F$10=" &lt;&lt;&lt; Select Index &gt;&gt;&gt;","",IF(VLOOKUP($F$10&amp;$A43,PAB_CTB_Database!$B:$K,10,FALSE)=0,"",VLOOKUP($F$10&amp;$A43,PAB_CTB_Database!$B:$K,10,FALSE)))</f>
        <v>2125281318.868717</v>
      </c>
      <c r="H43" s="109">
        <f>IF($F$10=" &lt;&lt;&lt; Select Index &gt;&gt;&gt;","",IF(F43="","",IF(VLOOKUP($F$10&amp;$A43,PAB_CTB_Database!$B:$L,11,FALSE)=0,"",VLOOKUP($F$10&amp;$A43,PAB_CTB_Database!$B:$L,11,FALSE))))</f>
        <v>2125281318.868717</v>
      </c>
      <c r="I43" s="237">
        <f>IF($F$10=" &lt;&lt;&lt; Select Index &gt;&gt;&gt;","",IF(F43="","",IF(VLOOKUP($F$10&amp;$A43,PAB_CTB_Database!$B:$M,12,FALSE)=0,"",VLOOKUP($F$10&amp;$A43,PAB_CTB_Database!$B:$M,12,FALSE))))</f>
        <v>2125281318.868717</v>
      </c>
      <c r="J43" s="110">
        <f>IF($F$10=" &lt;&lt;&lt; Select Index &gt;&gt;&gt;","",IF(VLOOKUP($F$10&amp;$A43,PAB_CTB_Database!$B:$N,13,FALSE)=0,"",VLOOKUP($F$10&amp;$A43,PAB_CTB_Database!$B:$N,13,FALSE)))</f>
        <v>2113782092</v>
      </c>
      <c r="K43" s="238">
        <f t="shared" si="0"/>
        <v>-0.36191770656175426</v>
      </c>
      <c r="L43" s="96" t="str">
        <f t="shared" si="1"/>
        <v>MET</v>
      </c>
      <c r="M43" s="239">
        <f t="shared" si="2"/>
        <v>-11499226.868716955</v>
      </c>
      <c r="N43" s="96" t="str">
        <f t="shared" si="3"/>
        <v>MET</v>
      </c>
      <c r="O43" s="240">
        <f t="shared" si="4"/>
        <v>-0.36228035777461132</v>
      </c>
      <c r="P43" s="95"/>
      <c r="Q43" s="241">
        <f>IF($F$10=" &lt;&lt;&lt; Select Index &gt;&gt;&gt;","",IF(D43="","",IF(VLOOKUP($F$10&amp;$A43,PAB_CTB_Database!$B:$O,14,FALSE)=0,"",VLOOKUP($F$10&amp;$A43,PAB_CTB_Database!$B:$O,14,FALSE))))</f>
        <v>24.748809290000001</v>
      </c>
      <c r="R43" s="242">
        <f t="shared" si="5"/>
        <v>-23.748809290000001</v>
      </c>
      <c r="S43" s="208"/>
    </row>
    <row r="44" spans="1:19" x14ac:dyDescent="0.25">
      <c r="A44" s="74">
        <v>17</v>
      </c>
      <c r="B44" s="44"/>
      <c r="C44" s="78">
        <f>IF($F$10=" &lt;&lt;&lt; Select Index &gt;&gt;&gt;","",VLOOKUP(_xlfn.CONCAT($F$10,A44),PAB_CTB_Database!B:H,7,FALSE))</f>
        <v>45322</v>
      </c>
      <c r="D44" s="397">
        <f>IF($F$10=" &lt;&lt;&lt; Select Index &gt;&gt;&gt;","",IF(VLOOKUP($F$10&amp;$A44,PAB_CTB_Database!$B:$I,8,FALSE)=0,"",VLOOKUP($F$10&amp;$A44,PAB_CTB_Database!$B:$I,8,FALSE)))</f>
        <v>2935026363</v>
      </c>
      <c r="E44" s="398"/>
      <c r="F44" s="243">
        <f>IF($F$10=" &lt;&lt;&lt; Select Index &gt;&gt;&gt;","",IF(VLOOKUP($F$10&amp;$A44,PAB_CTB_Database!$B:$J,9,FALSE)=0,"",VLOOKUP($F$10&amp;$A44,PAB_CTB_Database!$B:$J,9,FALSE)))</f>
        <v>2054518454.0999999</v>
      </c>
      <c r="G44" s="243">
        <f>IF($F$10=" &lt;&lt;&lt; Select Index &gt;&gt;&gt;","",IF(VLOOKUP($F$10&amp;$A44,PAB_CTB_Database!$B:$K,10,FALSE)=0,"",VLOOKUP($F$10&amp;$A44,PAB_CTB_Database!$B:$K,10,FALSE)))</f>
        <v>2112883844.5086496</v>
      </c>
      <c r="H44" s="111">
        <f>IF($F$10=" &lt;&lt;&lt; Select Index &gt;&gt;&gt;","",IF(F44="","",IF(VLOOKUP($F$10&amp;$A44,PAB_CTB_Database!$B:$L,11,FALSE)=0,"",VLOOKUP($F$10&amp;$A44,PAB_CTB_Database!$B:$L,11,FALSE))))</f>
        <v>2054518454.0999999</v>
      </c>
      <c r="I44" s="244">
        <f>IF($F$10=" &lt;&lt;&lt; Select Index &gt;&gt;&gt;","",IF(F44="","",IF(VLOOKUP($F$10&amp;$A44,PAB_CTB_Database!$B:$M,12,FALSE)=0,"",VLOOKUP($F$10&amp;$A44,PAB_CTB_Database!$B:$M,12,FALSE))))</f>
        <v>2054518454.0999999</v>
      </c>
      <c r="J44" s="112">
        <f>IF($F$10=" &lt;&lt;&lt; Select Index &gt;&gt;&gt;","",IF(VLOOKUP($F$10&amp;$A44,PAB_CTB_Database!$B:$N,13,FALSE)=0,"",VLOOKUP($F$10&amp;$A44,PAB_CTB_Database!$B:$N,13,FALSE)))</f>
        <v>2027200527</v>
      </c>
      <c r="K44" s="245">
        <f t="shared" si="0"/>
        <v>-0.30930755765753237</v>
      </c>
      <c r="L44" s="97" t="str">
        <f t="shared" si="1"/>
        <v>MET</v>
      </c>
      <c r="M44" s="246">
        <f t="shared" si="2"/>
        <v>-27317927.099999905</v>
      </c>
      <c r="N44" s="97" t="str">
        <f t="shared" si="3"/>
        <v>MET</v>
      </c>
      <c r="O44" s="247">
        <f t="shared" si="4"/>
        <v>-0.38840167125535496</v>
      </c>
      <c r="P44" s="95"/>
      <c r="Q44" s="241">
        <f>IF($F$10=" &lt;&lt;&lt; Select Index &gt;&gt;&gt;","",IF(D44="","",IF(VLOOKUP($F$10&amp;$A44,PAB_CTB_Database!$B:$O,14,FALSE)=0,"",VLOOKUP($F$10&amp;$A44,PAB_CTB_Database!$B:$O,14,FALSE))))</f>
        <v>23.521296100000001</v>
      </c>
      <c r="R44" s="242">
        <f t="shared" si="5"/>
        <v>-22.521296100000001</v>
      </c>
      <c r="S44" s="208"/>
    </row>
    <row r="45" spans="1:19" x14ac:dyDescent="0.25">
      <c r="A45" s="74">
        <v>18</v>
      </c>
      <c r="B45" s="44"/>
      <c r="C45" s="78">
        <f>IF($F$10=" &lt;&lt;&lt; Select Index &gt;&gt;&gt;","",VLOOKUP(_xlfn.CONCAT($F$10,A45),PAB_CTB_Database!B:H,7,FALSE))</f>
        <v>45350</v>
      </c>
      <c r="D45" s="397">
        <f>IF($F$10=" &lt;&lt;&lt; Select Index &gt;&gt;&gt;","",IF(VLOOKUP($F$10&amp;$A45,PAB_CTB_Database!$B:$I,8,FALSE)=0,"",VLOOKUP($F$10&amp;$A45,PAB_CTB_Database!$B:$I,8,FALSE)))</f>
        <v>3655591125</v>
      </c>
      <c r="E45" s="398"/>
      <c r="F45" s="243">
        <f>IF($F$10=" &lt;&lt;&lt; Select Index &gt;&gt;&gt;","",IF(VLOOKUP($F$10&amp;$A45,PAB_CTB_Database!$B:$J,9,FALSE)=0,"",VLOOKUP($F$10&amp;$A45,PAB_CTB_Database!$B:$J,9,FALSE)))</f>
        <v>2558913787.5</v>
      </c>
      <c r="G45" s="243">
        <f>IF($F$10=" &lt;&lt;&lt; Select Index &gt;&gt;&gt;","",IF(VLOOKUP($F$10&amp;$A45,PAB_CTB_Database!$B:$K,10,FALSE)=0,"",VLOOKUP($F$10&amp;$A45,PAB_CTB_Database!$B:$K,10,FALSE)))</f>
        <v>2100558688.7490158</v>
      </c>
      <c r="H45" s="111">
        <f>IF($F$10=" &lt;&lt;&lt; Select Index &gt;&gt;&gt;","",IF(F45="","",IF(VLOOKUP($F$10&amp;$A45,PAB_CTB_Database!$B:$L,11,FALSE)=0,"",VLOOKUP($F$10&amp;$A45,PAB_CTB_Database!$B:$L,11,FALSE))))</f>
        <v>2100558688.7490158</v>
      </c>
      <c r="I45" s="244">
        <f>IF($F$10=" &lt;&lt;&lt; Select Index &gt;&gt;&gt;","",IF(F45="","",IF(VLOOKUP($F$10&amp;$A45,PAB_CTB_Database!$B:$M,12,FALSE)=0,"",VLOOKUP($F$10&amp;$A45,PAB_CTB_Database!$B:$M,12,FALSE))))</f>
        <v>2100558688.7490158</v>
      </c>
      <c r="J45" s="112">
        <f>IF($F$10=" &lt;&lt;&lt; Select Index &gt;&gt;&gt;","",IF(VLOOKUP($F$10&amp;$A45,PAB_CTB_Database!$B:$N,13,FALSE)=0,"",VLOOKUP($F$10&amp;$A45,PAB_CTB_Database!$B:$N,13,FALSE)))</f>
        <v>1953805885</v>
      </c>
      <c r="K45" s="245">
        <f t="shared" si="0"/>
        <v>-0.46552942651648443</v>
      </c>
      <c r="L45" s="97" t="str">
        <f t="shared" si="1"/>
        <v>MET</v>
      </c>
      <c r="M45" s="246">
        <f t="shared" si="2"/>
        <v>-146752803.74901581</v>
      </c>
      <c r="N45" s="97" t="str">
        <f t="shared" si="3"/>
        <v>MET</v>
      </c>
      <c r="O45" s="247">
        <f t="shared" si="4"/>
        <v>-0.4105445425639177</v>
      </c>
      <c r="P45" s="95"/>
      <c r="Q45" s="241">
        <f>IF($F$10=" &lt;&lt;&lt; Select Index &gt;&gt;&gt;","",IF(D45="","",IF(VLOOKUP($F$10&amp;$A45,PAB_CTB_Database!$B:$O,14,FALSE)=0,"",VLOOKUP($F$10&amp;$A45,PAB_CTB_Database!$B:$O,14,FALSE))))</f>
        <v>19.972605059999999</v>
      </c>
      <c r="R45" s="242">
        <f t="shared" si="5"/>
        <v>-18.972605059999999</v>
      </c>
      <c r="S45" s="208"/>
    </row>
    <row r="46" spans="1:19" x14ac:dyDescent="0.25">
      <c r="A46" s="74">
        <v>19</v>
      </c>
      <c r="B46" s="44"/>
      <c r="C46" s="78">
        <f>IF($F$10=" &lt;&lt;&lt; Select Index &gt;&gt;&gt;","",VLOOKUP(_xlfn.CONCAT($F$10,A46),PAB_CTB_Database!B:H,7,FALSE))</f>
        <v>45382</v>
      </c>
      <c r="D46" s="397">
        <f>IF($F$10=" &lt;&lt;&lt; Select Index &gt;&gt;&gt;","",IF(VLOOKUP($F$10&amp;$A46,PAB_CTB_Database!$B:$I,8,FALSE)=0,"",VLOOKUP($F$10&amp;$A46,PAB_CTB_Database!$B:$I,8,FALSE)))</f>
        <v>3580097832</v>
      </c>
      <c r="E46" s="398"/>
      <c r="F46" s="243">
        <f>IF($F$10=" &lt;&lt;&lt; Select Index &gt;&gt;&gt;","",IF(VLOOKUP($F$10&amp;$A46,PAB_CTB_Database!$B:$J,9,FALSE)=0,"",VLOOKUP($F$10&amp;$A46,PAB_CTB_Database!$B:$J,9,FALSE)))</f>
        <v>2506068482.3999996</v>
      </c>
      <c r="G46" s="243">
        <f>IF($F$10=" &lt;&lt;&lt; Select Index &gt;&gt;&gt;","",IF(VLOOKUP($F$10&amp;$A46,PAB_CTB_Database!$B:$K,10,FALSE)=0,"",VLOOKUP($F$10&amp;$A46,PAB_CTB_Database!$B:$K,10,FALSE)))</f>
        <v>2088305429.7313128</v>
      </c>
      <c r="H46" s="111">
        <f>IF($F$10=" &lt;&lt;&lt; Select Index &gt;&gt;&gt;","",IF(F46="","",IF(VLOOKUP($F$10&amp;$A46,PAB_CTB_Database!$B:$L,11,FALSE)=0,"",VLOOKUP($F$10&amp;$A46,PAB_CTB_Database!$B:$L,11,FALSE))))</f>
        <v>2088305429.7313128</v>
      </c>
      <c r="I46" s="244">
        <f>IF($F$10=" &lt;&lt;&lt; Select Index &gt;&gt;&gt;","",IF(F46="","",IF(VLOOKUP($F$10&amp;$A46,PAB_CTB_Database!$B:$M,12,FALSE)=0,"",VLOOKUP($F$10&amp;$A46,PAB_CTB_Database!$B:$M,12,FALSE))))</f>
        <v>2088305429.7313128</v>
      </c>
      <c r="J46" s="112">
        <f>IF($F$10=" &lt;&lt;&lt; Select Index &gt;&gt;&gt;","",IF(VLOOKUP($F$10&amp;$A46,PAB_CTB_Database!$B:$N,13,FALSE)=0,"",VLOOKUP($F$10&amp;$A46,PAB_CTB_Database!$B:$N,13,FALSE)))</f>
        <v>1924678192</v>
      </c>
      <c r="K46" s="245">
        <f t="shared" si="0"/>
        <v>-0.4623950846268382</v>
      </c>
      <c r="L46" s="97" t="str">
        <f t="shared" si="1"/>
        <v>MET</v>
      </c>
      <c r="M46" s="246">
        <f t="shared" si="2"/>
        <v>-163627237.73131275</v>
      </c>
      <c r="N46" s="97" t="str">
        <f t="shared" si="3"/>
        <v>MET</v>
      </c>
      <c r="O46" s="247">
        <f t="shared" si="4"/>
        <v>-0.41933225158516108</v>
      </c>
      <c r="P46" s="95"/>
      <c r="Q46" s="241">
        <f>IF($F$10=" &lt;&lt;&lt; Select Index &gt;&gt;&gt;","",IF(D46="","",IF(VLOOKUP($F$10&amp;$A46,PAB_CTB_Database!$B:$O,14,FALSE)=0,"",VLOOKUP($F$10&amp;$A46,PAB_CTB_Database!$B:$O,14,FALSE))))</f>
        <v>20.123827299999999</v>
      </c>
      <c r="R46" s="242">
        <f t="shared" si="5"/>
        <v>-19.123827299999999</v>
      </c>
      <c r="S46" s="208"/>
    </row>
    <row r="47" spans="1:19" x14ac:dyDescent="0.25">
      <c r="A47" s="74">
        <v>20</v>
      </c>
      <c r="B47" s="44"/>
      <c r="C47" s="78">
        <f>IF($F$10=" &lt;&lt;&lt; Select Index &gt;&gt;&gt;","",VLOOKUP(_xlfn.CONCAT($F$10,A47),PAB_CTB_Database!B:H,7,FALSE))</f>
        <v>45412</v>
      </c>
      <c r="D47" s="397">
        <f>IF($F$10=" &lt;&lt;&lt; Select Index &gt;&gt;&gt;","",IF(VLOOKUP($F$10&amp;$A47,PAB_CTB_Database!$B:$I,8,FALSE)=0,"",VLOOKUP($F$10&amp;$A47,PAB_CTB_Database!$B:$I,8,FALSE)))</f>
        <v>3670656926</v>
      </c>
      <c r="E47" s="398"/>
      <c r="F47" s="243">
        <f>IF($F$10=" &lt;&lt;&lt; Select Index &gt;&gt;&gt;","",IF(VLOOKUP($F$10&amp;$A47,PAB_CTB_Database!$B:$J,9,FALSE)=0,"",VLOOKUP($F$10&amp;$A47,PAB_CTB_Database!$B:$J,9,FALSE)))</f>
        <v>2569459848.1999998</v>
      </c>
      <c r="G47" s="243">
        <f>IF($F$10=" &lt;&lt;&lt; Select Index &gt;&gt;&gt;","",IF(VLOOKUP($F$10&amp;$A47,PAB_CTB_Database!$B:$K,10,FALSE)=0,"",VLOOKUP($F$10&amp;$A47,PAB_CTB_Database!$B:$K,10,FALSE)))</f>
        <v>2076123648.0578802</v>
      </c>
      <c r="H47" s="111">
        <f>IF($F$10=" &lt;&lt;&lt; Select Index &gt;&gt;&gt;","",IF(F47="","",IF(VLOOKUP($F$10&amp;$A47,PAB_CTB_Database!$B:$L,11,FALSE)=0,"",VLOOKUP($F$10&amp;$A47,PAB_CTB_Database!$B:$L,11,FALSE))))</f>
        <v>2076123648.0578802</v>
      </c>
      <c r="I47" s="244">
        <f>IF($F$10=" &lt;&lt;&lt; Select Index &gt;&gt;&gt;","",IF(F47="","",IF(VLOOKUP($F$10&amp;$A47,PAB_CTB_Database!$B:$M,12,FALSE)=0,"",VLOOKUP($F$10&amp;$A47,PAB_CTB_Database!$B:$M,12,FALSE))))</f>
        <v>2076123648.0578802</v>
      </c>
      <c r="J47" s="112">
        <f>IF($F$10=" &lt;&lt;&lt; Select Index &gt;&gt;&gt;","",IF(VLOOKUP($F$10&amp;$A47,PAB_CTB_Database!$B:$N,13,FALSE)=0,"",VLOOKUP($F$10&amp;$A47,PAB_CTB_Database!$B:$N,13,FALSE)))</f>
        <v>1994836017</v>
      </c>
      <c r="K47" s="245">
        <f t="shared" si="0"/>
        <v>-0.45654522958270061</v>
      </c>
      <c r="L47" s="97" t="str">
        <f t="shared" si="1"/>
        <v>MET</v>
      </c>
      <c r="M47" s="246">
        <f t="shared" si="2"/>
        <v>-81287631.057880163</v>
      </c>
      <c r="N47" s="97" t="str">
        <f t="shared" si="3"/>
        <v>MET</v>
      </c>
      <c r="O47" s="247">
        <f t="shared" si="4"/>
        <v>-0.39816591507978416</v>
      </c>
      <c r="P47" s="95"/>
      <c r="Q47" s="241">
        <f>IF($F$10=" &lt;&lt;&lt; Select Index &gt;&gt;&gt;","",IF(D47="","",IF(VLOOKUP($F$10&amp;$A47,PAB_CTB_Database!$B:$O,14,FALSE)=0,"",VLOOKUP($F$10&amp;$A47,PAB_CTB_Database!$B:$O,14,FALSE))))</f>
        <v>20.2433765</v>
      </c>
      <c r="R47" s="242">
        <f t="shared" si="5"/>
        <v>-19.2433765</v>
      </c>
      <c r="S47" s="208"/>
    </row>
    <row r="48" spans="1:19" x14ac:dyDescent="0.25">
      <c r="A48" s="74">
        <v>21</v>
      </c>
      <c r="B48" s="44"/>
      <c r="C48" s="78">
        <f>IF($F$10=" &lt;&lt;&lt; Select Index &gt;&gt;&gt;","",VLOOKUP(_xlfn.CONCAT($F$10,A48),PAB_CTB_Database!B:H,7,FALSE))</f>
        <v>45443</v>
      </c>
      <c r="D48" s="397">
        <f>IF($F$10=" &lt;&lt;&lt; Select Index &gt;&gt;&gt;","",IF(VLOOKUP($F$10&amp;$A48,PAB_CTB_Database!$B:$I,8,FALSE)=0,"",VLOOKUP($F$10&amp;$A48,PAB_CTB_Database!$B:$I,8,FALSE)))</f>
        <v>3568453741</v>
      </c>
      <c r="E48" s="398"/>
      <c r="F48" s="243">
        <f>IF($F$10=" &lt;&lt;&lt; Select Index &gt;&gt;&gt;","",IF(VLOOKUP($F$10&amp;$A48,PAB_CTB_Database!$B:$J,9,FALSE)=0,"",VLOOKUP($F$10&amp;$A48,PAB_CTB_Database!$B:$J,9,FALSE)))</f>
        <v>2497917618.6999998</v>
      </c>
      <c r="G48" s="243">
        <f>IF($F$10=" &lt;&lt;&lt; Select Index &gt;&gt;&gt;","",IF(VLOOKUP($F$10&amp;$A48,PAB_CTB_Database!$B:$K,10,FALSE)=0,"",VLOOKUP($F$10&amp;$A48,PAB_CTB_Database!$B:$K,10,FALSE)))</f>
        <v>2064012926.7775426</v>
      </c>
      <c r="H48" s="111">
        <f>IF($F$10=" &lt;&lt;&lt; Select Index &gt;&gt;&gt;","",IF(F48="","",IF(VLOOKUP($F$10&amp;$A48,PAB_CTB_Database!$B:$L,11,FALSE)=0,"",VLOOKUP($F$10&amp;$A48,PAB_CTB_Database!$B:$L,11,FALSE))))</f>
        <v>2064012926.7775426</v>
      </c>
      <c r="I48" s="244">
        <f>IF($F$10=" &lt;&lt;&lt; Select Index &gt;&gt;&gt;","",IF(F48="","",IF(VLOOKUP($F$10&amp;$A48,PAB_CTB_Database!$B:$M,12,FALSE)=0,"",VLOOKUP($F$10&amp;$A48,PAB_CTB_Database!$B:$M,12,FALSE))))</f>
        <v>2064012926.7775426</v>
      </c>
      <c r="J48" s="112">
        <f>IF($F$10=" &lt;&lt;&lt; Select Index &gt;&gt;&gt;","",IF(VLOOKUP($F$10&amp;$A48,PAB_CTB_Database!$B:$N,13,FALSE)=0,"",VLOOKUP($F$10&amp;$A48,PAB_CTB_Database!$B:$N,13,FALSE)))</f>
        <v>1976432286</v>
      </c>
      <c r="K48" s="245">
        <f t="shared" si="0"/>
        <v>-0.44613761885389114</v>
      </c>
      <c r="L48" s="97" t="str">
        <f t="shared" si="1"/>
        <v>MET</v>
      </c>
      <c r="M48" s="246">
        <f t="shared" si="2"/>
        <v>-87580640.777542591</v>
      </c>
      <c r="N48" s="97" t="str">
        <f t="shared" si="3"/>
        <v>MET</v>
      </c>
      <c r="O48" s="247">
        <f t="shared" si="4"/>
        <v>-0.40371824745754015</v>
      </c>
      <c r="P48" s="95"/>
      <c r="Q48" s="241">
        <f>IF($F$10=" &lt;&lt;&lt; Select Index &gt;&gt;&gt;","",IF(D48="","",IF(VLOOKUP($F$10&amp;$A48,PAB_CTB_Database!$B:$O,14,FALSE)=0,"",VLOOKUP($F$10&amp;$A48,PAB_CTB_Database!$B:$O,14,FALSE))))</f>
        <v>20.334500940000002</v>
      </c>
      <c r="R48" s="242">
        <f t="shared" si="5"/>
        <v>-19.334500940000002</v>
      </c>
      <c r="S48" s="208"/>
    </row>
    <row r="49" spans="1:22" x14ac:dyDescent="0.25">
      <c r="A49" s="74">
        <v>22</v>
      </c>
      <c r="B49" s="44"/>
      <c r="C49" s="78">
        <f>IF($F$10=" &lt;&lt;&lt; Select Index &gt;&gt;&gt;","",VLOOKUP(_xlfn.CONCAT($F$10,A49),PAB_CTB_Database!B:H,7,FALSE))</f>
        <v>45473</v>
      </c>
      <c r="D49" s="397">
        <f>IF($F$10=" &lt;&lt;&lt; Select Index &gt;&gt;&gt;","",IF(VLOOKUP($F$10&amp;$A49,PAB_CTB_Database!$B:$I,8,FALSE)=0,"",VLOOKUP($F$10&amp;$A49,PAB_CTB_Database!$B:$I,8,FALSE)))</f>
        <v>3612552430</v>
      </c>
      <c r="E49" s="398"/>
      <c r="F49" s="243">
        <f>IF($F$10=" &lt;&lt;&lt; Select Index &gt;&gt;&gt;","",IF(VLOOKUP($F$10&amp;$A49,PAB_CTB_Database!$B:$J,9,FALSE)=0,"",VLOOKUP($F$10&amp;$A49,PAB_CTB_Database!$B:$J,9,FALSE)))</f>
        <v>2528786701</v>
      </c>
      <c r="G49" s="243">
        <f>IF($F$10=" &lt;&lt;&lt; Select Index &gt;&gt;&gt;","",IF(VLOOKUP($F$10&amp;$A49,PAB_CTB_Database!$B:$K,10,FALSE)=0,"",VLOOKUP($F$10&amp;$A49,PAB_CTB_Database!$B:$K,10,FALSE)))</f>
        <v>2051972851.37134</v>
      </c>
      <c r="H49" s="111">
        <f>IF($F$10=" &lt;&lt;&lt; Select Index &gt;&gt;&gt;","",IF(F49="","",IF(VLOOKUP($F$10&amp;$A49,PAB_CTB_Database!$B:$L,11,FALSE)=0,"",VLOOKUP($F$10&amp;$A49,PAB_CTB_Database!$B:$L,11,FALSE))))</f>
        <v>2051972851.37134</v>
      </c>
      <c r="I49" s="244">
        <f>IF($F$10=" &lt;&lt;&lt; Select Index &gt;&gt;&gt;","",IF(F49="","",IF(VLOOKUP($F$10&amp;$A49,PAB_CTB_Database!$B:$M,12,FALSE)=0,"",VLOOKUP($F$10&amp;$A49,PAB_CTB_Database!$B:$M,12,FALSE))))</f>
        <v>2051972851.37134</v>
      </c>
      <c r="J49" s="112">
        <f>IF($F$10=" &lt;&lt;&lt; Select Index &gt;&gt;&gt;","",IF(VLOOKUP($F$10&amp;$A49,PAB_CTB_Database!$B:$N,13,FALSE)=0,"",VLOOKUP($F$10&amp;$A49,PAB_CTB_Database!$B:$N,13,FALSE)))</f>
        <v>1907063599</v>
      </c>
      <c r="K49" s="245">
        <f t="shared" si="0"/>
        <v>-0.47210078304662839</v>
      </c>
      <c r="L49" s="97" t="str">
        <f t="shared" si="1"/>
        <v>MET</v>
      </c>
      <c r="M49" s="246">
        <f t="shared" si="2"/>
        <v>-144909252.37134004</v>
      </c>
      <c r="N49" s="97" t="str">
        <f t="shared" si="3"/>
        <v>MET</v>
      </c>
      <c r="O49" s="247">
        <f t="shared" si="4"/>
        <v>-0.42464650416986216</v>
      </c>
      <c r="P49" s="95"/>
      <c r="Q49" s="241">
        <f>IF($F$10=" &lt;&lt;&lt; Select Index &gt;&gt;&gt;","",IF(D49="","",IF(VLOOKUP($F$10&amp;$A49,PAB_CTB_Database!$B:$O,14,FALSE)=0,"",VLOOKUP($F$10&amp;$A49,PAB_CTB_Database!$B:$O,14,FALSE))))</f>
        <v>20.639144760000001</v>
      </c>
      <c r="R49" s="242">
        <f t="shared" si="5"/>
        <v>-19.639144760000001</v>
      </c>
      <c r="S49" s="208"/>
      <c r="T49" s="207"/>
      <c r="U49" s="207"/>
      <c r="V49" s="207"/>
    </row>
    <row r="50" spans="1:22" x14ac:dyDescent="0.25">
      <c r="A50" s="74">
        <v>23</v>
      </c>
      <c r="B50" s="44"/>
      <c r="C50" s="78">
        <f>IF($F$10=" &lt;&lt;&lt; Select Index &gt;&gt;&gt;","",VLOOKUP(_xlfn.CONCAT($F$10,A50),PAB_CTB_Database!B:H,7,FALSE))</f>
        <v>45504</v>
      </c>
      <c r="D50" s="397">
        <f>IF($F$10=" &lt;&lt;&lt; Select Index &gt;&gt;&gt;","",IF(VLOOKUP($F$10&amp;$A50,PAB_CTB_Database!$B:$I,8,FALSE)=0,"",VLOOKUP($F$10&amp;$A50,PAB_CTB_Database!$B:$I,8,FALSE)))</f>
        <v>3082362698</v>
      </c>
      <c r="E50" s="398"/>
      <c r="F50" s="243">
        <f>IF($F$10=" &lt;&lt;&lt; Select Index &gt;&gt;&gt;","",IF(VLOOKUP($F$10&amp;$A50,PAB_CTB_Database!$B:$J,9,FALSE)=0,"",VLOOKUP($F$10&amp;$A50,PAB_CTB_Database!$B:$J,9,FALSE)))</f>
        <v>2157653888.5999999</v>
      </c>
      <c r="G50" s="243">
        <f>IF($F$10=" &lt;&lt;&lt; Select Index &gt;&gt;&gt;","",IF(VLOOKUP($F$10&amp;$A50,PAB_CTB_Database!$B:$K,10,FALSE)=0,"",VLOOKUP($F$10&amp;$A50,PAB_CTB_Database!$B:$K,10,FALSE)))</f>
        <v>2040003009.7383404</v>
      </c>
      <c r="H50" s="111">
        <f>IF($F$10=" &lt;&lt;&lt; Select Index &gt;&gt;&gt;","",IF(F50="","",IF(VLOOKUP($F$10&amp;$A50,PAB_CTB_Database!$B:$L,11,FALSE)=0,"",VLOOKUP($F$10&amp;$A50,PAB_CTB_Database!$B:$L,11,FALSE))))</f>
        <v>2040003009.7383404</v>
      </c>
      <c r="I50" s="244">
        <f>IF($F$10=" &lt;&lt;&lt; Select Index &gt;&gt;&gt;","",IF(F50="","",IF(VLOOKUP($F$10&amp;$A50,PAB_CTB_Database!$B:$M,12,FALSE)=0,"",VLOOKUP($F$10&amp;$A50,PAB_CTB_Database!$B:$M,12,FALSE))))</f>
        <v>2040003009.7383404</v>
      </c>
      <c r="J50" s="112">
        <f>IF($F$10=" &lt;&lt;&lt; Select Index &gt;&gt;&gt;","",IF(VLOOKUP($F$10&amp;$A50,PAB_CTB_Database!$B:$N,13,FALSE)=0,"",VLOOKUP($F$10&amp;$A50,PAB_CTB_Database!$B:$N,13,FALSE)))</f>
        <v>2008648340</v>
      </c>
      <c r="K50" s="245">
        <f t="shared" si="0"/>
        <v>-0.34834134175601161</v>
      </c>
      <c r="L50" s="97" t="str">
        <f t="shared" si="1"/>
        <v>MET</v>
      </c>
      <c r="M50" s="246">
        <f t="shared" si="2"/>
        <v>-31354669.738340378</v>
      </c>
      <c r="N50" s="97" t="str">
        <f t="shared" si="3"/>
        <v>MET</v>
      </c>
      <c r="O50" s="247">
        <f t="shared" si="4"/>
        <v>-0.39399879221731016</v>
      </c>
      <c r="P50" s="95"/>
      <c r="Q50" s="241">
        <f>IF($F$10=" &lt;&lt;&lt; Select Index &gt;&gt;&gt;","",IF(D50="","",IF(VLOOKUP($F$10&amp;$A50,PAB_CTB_Database!$B:$O,14,FALSE)=0,"",VLOOKUP($F$10&amp;$A50,PAB_CTB_Database!$B:$O,14,FALSE))))</f>
        <v>22.652430559999999</v>
      </c>
      <c r="R50" s="242">
        <f t="shared" si="5"/>
        <v>-21.652430559999999</v>
      </c>
      <c r="S50" s="208"/>
      <c r="T50" s="207"/>
      <c r="U50" s="207"/>
      <c r="V50" s="207"/>
    </row>
    <row r="51" spans="1:22" x14ac:dyDescent="0.25">
      <c r="A51" s="74">
        <v>24</v>
      </c>
      <c r="B51" s="44"/>
      <c r="C51" s="78">
        <f>IF($F$10=" &lt;&lt;&lt; Select Index &gt;&gt;&gt;","",VLOOKUP(_xlfn.CONCAT($F$10,A51),PAB_CTB_Database!B:H,7,FALSE))</f>
        <v>45535</v>
      </c>
      <c r="D51" s="397">
        <f>IF($F$10=" &lt;&lt;&lt; Select Index &gt;&gt;&gt;","",IF(VLOOKUP($F$10&amp;$A51,PAB_CTB_Database!$B:$I,8,FALSE)=0,"",VLOOKUP($F$10&amp;$A51,PAB_CTB_Database!$B:$I,8,FALSE)))</f>
        <v>4299093778</v>
      </c>
      <c r="E51" s="398"/>
      <c r="F51" s="243">
        <f>IF($F$10=" &lt;&lt;&lt; Select Index &gt;&gt;&gt;","",IF(VLOOKUP($F$10&amp;$A51,PAB_CTB_Database!$B:$J,9,FALSE)=0,"",VLOOKUP($F$10&amp;$A51,PAB_CTB_Database!$B:$J,9,FALSE)))</f>
        <v>3009365644.5999999</v>
      </c>
      <c r="G51" s="243">
        <f>IF($F$10=" &lt;&lt;&lt; Select Index &gt;&gt;&gt;","",IF(VLOOKUP($F$10&amp;$A51,PAB_CTB_Database!$B:$K,10,FALSE)=0,"",VLOOKUP($F$10&amp;$A51,PAB_CTB_Database!$B:$K,10,FALSE)))</f>
        <v>2028102992.1815336</v>
      </c>
      <c r="H51" s="111">
        <f>IF($F$10=" &lt;&lt;&lt; Select Index &gt;&gt;&gt;","",IF(F51="","",IF(VLOOKUP($F$10&amp;$A51,PAB_CTB_Database!$B:$L,11,FALSE)=0,"",VLOOKUP($F$10&amp;$A51,PAB_CTB_Database!$B:$L,11,FALSE))))</f>
        <v>2028102992.1815336</v>
      </c>
      <c r="I51" s="244">
        <f>IF($F$10=" &lt;&lt;&lt; Select Index &gt;&gt;&gt;","",IF(F51="","",IF(VLOOKUP($F$10&amp;$A51,PAB_CTB_Database!$B:$M,12,FALSE)=0,"",VLOOKUP($F$10&amp;$A51,PAB_CTB_Database!$B:$M,12,FALSE))))</f>
        <v>2028102992.1815336</v>
      </c>
      <c r="J51" s="112">
        <f>IF($F$10=" &lt;&lt;&lt; Select Index &gt;&gt;&gt;","",IF(VLOOKUP($F$10&amp;$A51,PAB_CTB_Database!$B:$N,13,FALSE)=0,"",VLOOKUP($F$10&amp;$A51,PAB_CTB_Database!$B:$N,13,FALSE)))</f>
        <v>1845450671</v>
      </c>
      <c r="K51" s="245">
        <f t="shared" si="0"/>
        <v>-0.57073495804073149</v>
      </c>
      <c r="L51" s="97" t="str">
        <f t="shared" si="1"/>
        <v>MET</v>
      </c>
      <c r="M51" s="246">
        <f t="shared" si="2"/>
        <v>-182652321.18153358</v>
      </c>
      <c r="N51" s="97" t="str">
        <f t="shared" si="3"/>
        <v>MET</v>
      </c>
      <c r="O51" s="247">
        <f t="shared" si="4"/>
        <v>-0.44323487926743044</v>
      </c>
      <c r="P51" s="95"/>
      <c r="Q51" s="241">
        <f>IF($F$10=" &lt;&lt;&lt; Select Index &gt;&gt;&gt;","",IF(D51="","",IF(VLOOKUP($F$10&amp;$A51,PAB_CTB_Database!$B:$O,14,FALSE)=0,"",VLOOKUP($F$10&amp;$A51,PAB_CTB_Database!$B:$O,14,FALSE))))</f>
        <v>24.945295439999999</v>
      </c>
      <c r="R51" s="242">
        <f t="shared" si="5"/>
        <v>-23.945295439999999</v>
      </c>
      <c r="S51" s="208"/>
      <c r="T51" s="207"/>
      <c r="U51" s="207"/>
      <c r="V51" s="207"/>
    </row>
    <row r="52" spans="1:22" x14ac:dyDescent="0.25">
      <c r="A52" s="74">
        <v>25</v>
      </c>
      <c r="B52" s="44"/>
      <c r="C52" s="78">
        <f>IF($F$10=" &lt;&lt;&lt; Select Index &gt;&gt;&gt;","",VLOOKUP(_xlfn.CONCAT($F$10,A52),PAB_CTB_Database!B:H,7,FALSE))</f>
        <v>45565</v>
      </c>
      <c r="D52" s="397">
        <f>IF($F$10=" &lt;&lt;&lt; Select Index &gt;&gt;&gt;","",IF(VLOOKUP($F$10&amp;$A52,PAB_CTB_Database!$B:$I,8,FALSE)=0,"",VLOOKUP($F$10&amp;$A52,PAB_CTB_Database!$B:$I,8,FALSE)))</f>
        <v>4231195769</v>
      </c>
      <c r="E52" s="398"/>
      <c r="F52" s="243">
        <f>IF($F$10=" &lt;&lt;&lt; Select Index &gt;&gt;&gt;","",IF(VLOOKUP($F$10&amp;$A52,PAB_CTB_Database!$B:$J,9,FALSE)=0,"",VLOOKUP($F$10&amp;$A52,PAB_CTB_Database!$B:$J,9,FALSE)))</f>
        <v>2961837038.2999997</v>
      </c>
      <c r="G52" s="243">
        <f>IF($F$10=" &lt;&lt;&lt; Select Index &gt;&gt;&gt;","",IF(VLOOKUP($F$10&amp;$A52,PAB_CTB_Database!$B:$K,10,FALSE)=0,"",VLOOKUP($F$10&amp;$A52,PAB_CTB_Database!$B:$K,10,FALSE)))</f>
        <v>2016272391.3938079</v>
      </c>
      <c r="H52" s="111">
        <f>IF($F$10=" &lt;&lt;&lt; Select Index &gt;&gt;&gt;","",IF(F52="","",IF(VLOOKUP($F$10&amp;$A52,PAB_CTB_Database!$B:$L,11,FALSE)=0,"",VLOOKUP($F$10&amp;$A52,PAB_CTB_Database!$B:$L,11,FALSE))))</f>
        <v>2016272391.3938079</v>
      </c>
      <c r="I52" s="244">
        <f>IF($F$10=" &lt;&lt;&lt; Select Index &gt;&gt;&gt;","",IF(F52="","",IF(VLOOKUP($F$10&amp;$A52,PAB_CTB_Database!$B:$M,12,FALSE)=0,"",VLOOKUP($F$10&amp;$A52,PAB_CTB_Database!$B:$M,12,FALSE))))</f>
        <v>2016272391.3938079</v>
      </c>
      <c r="J52" s="112">
        <f>IF($F$10=" &lt;&lt;&lt; Select Index &gt;&gt;&gt;","",IF(VLOOKUP($F$10&amp;$A52,PAB_CTB_Database!$B:$N,13,FALSE)=0,"",VLOOKUP($F$10&amp;$A52,PAB_CTB_Database!$B:$N,13,FALSE)))</f>
        <v>1822238642</v>
      </c>
      <c r="K52" s="245">
        <f t="shared" si="0"/>
        <v>-0.56933246734866461</v>
      </c>
      <c r="L52" s="97" t="str">
        <f t="shared" si="1"/>
        <v>MET</v>
      </c>
      <c r="M52" s="246">
        <f t="shared" si="2"/>
        <v>-194033749.39380789</v>
      </c>
      <c r="N52" s="97" t="str">
        <f t="shared" si="3"/>
        <v>MET</v>
      </c>
      <c r="O52" s="247">
        <f t="shared" si="4"/>
        <v>-0.45023785601003274</v>
      </c>
      <c r="P52" s="95"/>
      <c r="Q52" s="241">
        <f>IF($F$10=" &lt;&lt;&lt; Select Index &gt;&gt;&gt;","",IF(D52="","",IF(VLOOKUP($F$10&amp;$A52,PAB_CTB_Database!$B:$O,14,FALSE)=0,"",VLOOKUP($F$10&amp;$A52,PAB_CTB_Database!$B:$O,14,FALSE))))</f>
        <v>26.542057029999999</v>
      </c>
      <c r="R52" s="242">
        <f t="shared" si="5"/>
        <v>-25.542057029999999</v>
      </c>
      <c r="S52" s="208"/>
      <c r="T52" s="207"/>
      <c r="U52" s="207"/>
      <c r="V52" s="207"/>
    </row>
    <row r="53" spans="1:22" x14ac:dyDescent="0.25">
      <c r="A53" s="74">
        <v>26</v>
      </c>
      <c r="B53" s="44"/>
      <c r="C53" s="78">
        <f>IF($F$10=" &lt;&lt;&lt; Select Index &gt;&gt;&gt;","",VLOOKUP(_xlfn.CONCAT($F$10,A53),PAB_CTB_Database!B:H,7,FALSE))</f>
        <v>45596</v>
      </c>
      <c r="D53" s="397">
        <f>IF($F$10=" &lt;&lt;&lt; Select Index &gt;&gt;&gt;","",IF(VLOOKUP($F$10&amp;$A53,PAB_CTB_Database!$B:$I,8,FALSE)=0,"",VLOOKUP($F$10&amp;$A53,PAB_CTB_Database!$B:$I,8,FALSE)))</f>
        <v>4158612521</v>
      </c>
      <c r="E53" s="398"/>
      <c r="F53" s="243">
        <f>IF($F$10=" &lt;&lt;&lt; Select Index &gt;&gt;&gt;","",IF(VLOOKUP($F$10&amp;$A53,PAB_CTB_Database!$B:$J,9,FALSE)=0,"",VLOOKUP($F$10&amp;$A53,PAB_CTB_Database!$B:$J,9,FALSE)))</f>
        <v>2911028764.6999998</v>
      </c>
      <c r="G53" s="243">
        <f>IF($F$10=" &lt;&lt;&lt; Select Index &gt;&gt;&gt;","",IF(VLOOKUP($F$10&amp;$A53,PAB_CTB_Database!$B:$K,10,FALSE)=0,"",VLOOKUP($F$10&amp;$A53,PAB_CTB_Database!$B:$K,10,FALSE)))</f>
        <v>2004510802.4440107</v>
      </c>
      <c r="H53" s="111">
        <f>IF($F$10=" &lt;&lt;&lt; Select Index &gt;&gt;&gt;","",IF(F53="","",IF(VLOOKUP($F$10&amp;$A53,PAB_CTB_Database!$B:$L,11,FALSE)=0,"",VLOOKUP($F$10&amp;$A53,PAB_CTB_Database!$B:$L,11,FALSE))))</f>
        <v>2004510802.4440107</v>
      </c>
      <c r="I53" s="244">
        <f>IF($F$10=" &lt;&lt;&lt; Select Index &gt;&gt;&gt;","",IF(F53="","",IF(VLOOKUP($F$10&amp;$A53,PAB_CTB_Database!$B:$M,12,FALSE)=0,"",VLOOKUP($F$10&amp;$A53,PAB_CTB_Database!$B:$M,12,FALSE))))</f>
        <v>2004510802.4440107</v>
      </c>
      <c r="J53" s="112">
        <f>IF($F$10=" &lt;&lt;&lt; Select Index &gt;&gt;&gt;","",IF(VLOOKUP($F$10&amp;$A53,PAB_CTB_Database!$B:$N,13,FALSE)=0,"",VLOOKUP($F$10&amp;$A53,PAB_CTB_Database!$B:$N,13,FALSE)))</f>
        <v>1732858035</v>
      </c>
      <c r="K53" s="245">
        <f t="shared" si="0"/>
        <v>-0.58330860924178896</v>
      </c>
      <c r="L53" s="97" t="str">
        <f t="shared" si="1"/>
        <v>MET</v>
      </c>
      <c r="M53" s="246">
        <f t="shared" si="2"/>
        <v>-271652767.44401073</v>
      </c>
      <c r="N53" s="97" t="str">
        <f t="shared" si="3"/>
        <v>MET</v>
      </c>
      <c r="O53" s="247">
        <f t="shared" si="4"/>
        <v>-0.47720362931923732</v>
      </c>
      <c r="P53" s="95"/>
      <c r="Q53" s="241">
        <f>IF($F$10=" &lt;&lt;&lt; Select Index &gt;&gt;&gt;","",IF(D53="","",IF(VLOOKUP($F$10&amp;$A53,PAB_CTB_Database!$B:$O,14,FALSE)=0,"",VLOOKUP($F$10&amp;$A53,PAB_CTB_Database!$B:$O,14,FALSE))))</f>
        <v>26.080837259999999</v>
      </c>
      <c r="R53" s="242">
        <f t="shared" si="5"/>
        <v>-25.080837259999999</v>
      </c>
      <c r="S53" s="208"/>
      <c r="T53" s="207"/>
      <c r="U53" s="207"/>
      <c r="V53" s="207"/>
    </row>
    <row r="54" spans="1:22" x14ac:dyDescent="0.25">
      <c r="A54" s="74">
        <v>27</v>
      </c>
      <c r="B54" s="44"/>
      <c r="C54" s="78">
        <f>IF($F$10=" &lt;&lt;&lt; Select Index &gt;&gt;&gt;","",VLOOKUP(_xlfn.CONCAT($F$10,A54),PAB_CTB_Database!B:H,7,FALSE))</f>
        <v>45626</v>
      </c>
      <c r="D54" s="397">
        <f>IF($F$10=" &lt;&lt;&lt; Select Index &gt;&gt;&gt;","",IF(VLOOKUP($F$10&amp;$A54,PAB_CTB_Database!$B:$I,8,FALSE)=0,"",VLOOKUP($F$10&amp;$A54,PAB_CTB_Database!$B:$I,8,FALSE)))</f>
        <v>4304463547</v>
      </c>
      <c r="E54" s="398"/>
      <c r="F54" s="243">
        <f>IF($F$10=" &lt;&lt;&lt; Select Index &gt;&gt;&gt;","",IF(VLOOKUP($F$10&amp;$A54,PAB_CTB_Database!$B:$J,9,FALSE)=0,"",VLOOKUP($F$10&amp;$A54,PAB_CTB_Database!$B:$J,9,FALSE)))</f>
        <v>3013124482.8999996</v>
      </c>
      <c r="G54" s="243">
        <f>IF($F$10=" &lt;&lt;&lt; Select Index &gt;&gt;&gt;","",IF(VLOOKUP($F$10&amp;$A54,PAB_CTB_Database!$B:$K,10,FALSE)=0,"",VLOOKUP($F$10&amp;$A54,PAB_CTB_Database!$B:$K,10,FALSE)))</f>
        <v>1992817822.763087</v>
      </c>
      <c r="H54" s="111">
        <f>IF($F$10=" &lt;&lt;&lt; Select Index &gt;&gt;&gt;","",IF(F54="","",IF(VLOOKUP($F$10&amp;$A54,PAB_CTB_Database!$B:$L,11,FALSE)=0,"",VLOOKUP($F$10&amp;$A54,PAB_CTB_Database!$B:$L,11,FALSE))))</f>
        <v>1992817822.763087</v>
      </c>
      <c r="I54" s="244">
        <f>IF($F$10=" &lt;&lt;&lt; Select Index &gt;&gt;&gt;","",IF(F54="","",IF(VLOOKUP($F$10&amp;$A54,PAB_CTB_Database!$B:$M,12,FALSE)=0,"",VLOOKUP($F$10&amp;$A54,PAB_CTB_Database!$B:$M,12,FALSE))))</f>
        <v>1992817822.763087</v>
      </c>
      <c r="J54" s="112">
        <f>IF($F$10=" &lt;&lt;&lt; Select Index &gt;&gt;&gt;","",IF(VLOOKUP($F$10&amp;$A54,PAB_CTB_Database!$B:$N,13,FALSE)=0,"",VLOOKUP($F$10&amp;$A54,PAB_CTB_Database!$B:$N,13,FALSE)))</f>
        <v>1690458926</v>
      </c>
      <c r="K54" s="245">
        <f t="shared" si="0"/>
        <v>-0.60727767640681574</v>
      </c>
      <c r="L54" s="97" t="str">
        <f t="shared" si="1"/>
        <v>MET</v>
      </c>
      <c r="M54" s="246">
        <f t="shared" si="2"/>
        <v>-302358896.76308703</v>
      </c>
      <c r="N54" s="97" t="str">
        <f t="shared" si="3"/>
        <v>MET</v>
      </c>
      <c r="O54" s="247">
        <f t="shared" si="4"/>
        <v>-0.48999527171439639</v>
      </c>
      <c r="P54" s="95"/>
      <c r="Q54" s="241">
        <f>IF($F$10=" &lt;&lt;&lt; Select Index &gt;&gt;&gt;","",IF(D54="","",IF(VLOOKUP($F$10&amp;$A54,PAB_CTB_Database!$B:$O,14,FALSE)=0,"",VLOOKUP($F$10&amp;$A54,PAB_CTB_Database!$B:$O,14,FALSE))))</f>
        <v>27.258423659999998</v>
      </c>
      <c r="R54" s="242">
        <f t="shared" si="5"/>
        <v>-26.258423659999998</v>
      </c>
      <c r="S54" s="208"/>
      <c r="T54" s="207"/>
      <c r="U54" s="207"/>
      <c r="V54" s="212"/>
    </row>
    <row r="55" spans="1:22" x14ac:dyDescent="0.25">
      <c r="A55" s="74">
        <v>28</v>
      </c>
      <c r="B55" s="44"/>
      <c r="C55" s="78">
        <f>IF($F$10=" &lt;&lt;&lt; Select Index &gt;&gt;&gt;","",VLOOKUP(_xlfn.CONCAT($F$10,A55),PAB_CTB_Database!B:H,7,FALSE))</f>
        <v>45657</v>
      </c>
      <c r="D55" s="397">
        <f>IF($F$10=" &lt;&lt;&lt; Select Index &gt;&gt;&gt;","",IF(VLOOKUP($F$10&amp;$A55,PAB_CTB_Database!$B:$I,8,FALSE)=0,"",VLOOKUP($F$10&amp;$A55,PAB_CTB_Database!$B:$I,8,FALSE)))</f>
        <v>4274203108</v>
      </c>
      <c r="E55" s="398"/>
      <c r="F55" s="243">
        <f>IF($F$10=" &lt;&lt;&lt; Select Index &gt;&gt;&gt;","",IF(VLOOKUP($F$10&amp;$A55,PAB_CTB_Database!$B:$J,9,FALSE)=0,"",VLOOKUP($F$10&amp;$A55,PAB_CTB_Database!$B:$J,9,FALSE)))</f>
        <v>2991942175.5999999</v>
      </c>
      <c r="G55" s="243">
        <f>IF($F$10=" &lt;&lt;&lt; Select Index &gt;&gt;&gt;","",IF(VLOOKUP($F$10&amp;$A55,PAB_CTB_Database!$B:$K,10,FALSE)=0,"",VLOOKUP($F$10&amp;$A55,PAB_CTB_Database!$B:$K,10,FALSE)))</f>
        <v>1981193052.1303024</v>
      </c>
      <c r="H55" s="111">
        <f>IF($F$10=" &lt;&lt;&lt; Select Index &gt;&gt;&gt;","",IF(F55="","",IF(VLOOKUP($F$10&amp;$A55,PAB_CTB_Database!$B:$L,11,FALSE)=0,"",VLOOKUP($F$10&amp;$A55,PAB_CTB_Database!$B:$L,11,FALSE))))</f>
        <v>1981193052.1303024</v>
      </c>
      <c r="I55" s="244">
        <f>IF($F$10=" &lt;&lt;&lt; Select Index &gt;&gt;&gt;","",IF(F55="","",IF(VLOOKUP($F$10&amp;$A55,PAB_CTB_Database!$B:$M,12,FALSE)=0,"",VLOOKUP($F$10&amp;$A55,PAB_CTB_Database!$B:$M,12,FALSE))))</f>
        <v>1981193052.1303024</v>
      </c>
      <c r="J55" s="112">
        <f>IF($F$10=" &lt;&lt;&lt; Select Index &gt;&gt;&gt;","",IF(VLOOKUP($F$10&amp;$A55,PAB_CTB_Database!$B:$N,13,FALSE)=0,"",VLOOKUP($F$10&amp;$A55,PAB_CTB_Database!$B:$N,13,FALSE)))</f>
        <v>1690364566</v>
      </c>
      <c r="K55" s="245">
        <f t="shared" si="0"/>
        <v>-0.60451936342562784</v>
      </c>
      <c r="L55" s="97" t="str">
        <f t="shared" si="1"/>
        <v>MET</v>
      </c>
      <c r="M55" s="246">
        <f t="shared" si="2"/>
        <v>-290828486.13030243</v>
      </c>
      <c r="N55" s="97" t="str">
        <f t="shared" si="3"/>
        <v>MET</v>
      </c>
      <c r="O55" s="247">
        <f t="shared" si="4"/>
        <v>-0.49002373975075075</v>
      </c>
      <c r="P55" s="95"/>
      <c r="Q55" s="241">
        <f>IF($F$10=" &lt;&lt;&lt; Select Index &gt;&gt;&gt;","",IF(D55="","",IF(VLOOKUP($F$10&amp;$A55,PAB_CTB_Database!$B:$O,14,FALSE)=0,"",VLOOKUP($F$10&amp;$A55,PAB_CTB_Database!$B:$O,14,FALSE))))</f>
        <v>27.196663569999998</v>
      </c>
      <c r="R55" s="242">
        <f t="shared" si="5"/>
        <v>-26.196663569999998</v>
      </c>
      <c r="S55" s="208"/>
      <c r="T55" s="207"/>
      <c r="U55" s="207"/>
      <c r="V55" s="212"/>
    </row>
    <row r="56" spans="1:22" x14ac:dyDescent="0.25">
      <c r="A56" s="74">
        <v>29</v>
      </c>
      <c r="B56" s="44"/>
      <c r="C56" s="78">
        <f>IF($F$10=" &lt;&lt;&lt; Select Index &gt;&gt;&gt;","",VLOOKUP(_xlfn.CONCAT($F$10,A56),PAB_CTB_Database!B:H,7,FALSE))</f>
        <v>45688</v>
      </c>
      <c r="D56" s="397">
        <f>IF($F$10=" &lt;&lt;&lt; Select Index &gt;&gt;&gt;","",IF(VLOOKUP($F$10&amp;$A56,PAB_CTB_Database!$B:$I,8,FALSE)=0,"",VLOOKUP($F$10&amp;$A56,PAB_CTB_Database!$B:$I,8,FALSE)))</f>
        <v>4317651048</v>
      </c>
      <c r="E56" s="398"/>
      <c r="F56" s="243">
        <f>IF($F$10=" &lt;&lt;&lt; Select Index &gt;&gt;&gt;","",IF(VLOOKUP($F$10&amp;$A56,PAB_CTB_Database!$B:$J,9,FALSE)=0,"",VLOOKUP($F$10&amp;$A56,PAB_CTB_Database!$B:$J,9,FALSE)))</f>
        <v>3022355733.5999999</v>
      </c>
      <c r="G56" s="243">
        <f>IF($F$10=" &lt;&lt;&lt; Select Index &gt;&gt;&gt;","",IF(VLOOKUP($F$10&amp;$A56,PAB_CTB_Database!$B:$K,10,FALSE)=0,"",VLOOKUP($F$10&amp;$A56,PAB_CTB_Database!$B:$K,10,FALSE)))</f>
        <v>1969636092.6595421</v>
      </c>
      <c r="H56" s="111">
        <f>IF($F$10=" &lt;&lt;&lt; Select Index &gt;&gt;&gt;","",IF(F56="","",IF(VLOOKUP($F$10&amp;$A56,PAB_CTB_Database!$B:$L,11,FALSE)=0,"",VLOOKUP($F$10&amp;$A56,PAB_CTB_Database!$B:$L,11,FALSE))))</f>
        <v>1969636092.6595421</v>
      </c>
      <c r="I56" s="244">
        <f>IF($F$10=" &lt;&lt;&lt; Select Index &gt;&gt;&gt;","",IF(F56="","",IF(VLOOKUP($F$10&amp;$A56,PAB_CTB_Database!$B:$M,12,FALSE)=0,"",VLOOKUP($F$10&amp;$A56,PAB_CTB_Database!$B:$M,12,FALSE))))</f>
        <v>1969636092.6595421</v>
      </c>
      <c r="J56" s="112">
        <f>IF($F$10=" &lt;&lt;&lt; Select Index &gt;&gt;&gt;","",IF(VLOOKUP($F$10&amp;$A56,PAB_CTB_Database!$B:$N,13,FALSE)=0,"",VLOOKUP($F$10&amp;$A56,PAB_CTB_Database!$B:$N,13,FALSE)))</f>
        <v>1703378539</v>
      </c>
      <c r="K56" s="245">
        <f t="shared" si="0"/>
        <v>-0.60548489906588676</v>
      </c>
      <c r="L56" s="97" t="str">
        <f t="shared" si="1"/>
        <v>MET</v>
      </c>
      <c r="M56" s="246">
        <f t="shared" si="2"/>
        <v>-266257553.65954208</v>
      </c>
      <c r="N56" s="97" t="str">
        <f t="shared" si="3"/>
        <v>MET</v>
      </c>
      <c r="O56" s="247">
        <f t="shared" si="4"/>
        <v>-0.48609747590505881</v>
      </c>
      <c r="P56" s="95"/>
      <c r="Q56" s="241" t="str">
        <f>IF($F$10=" &lt;&lt;&lt; Select Index &gt;&gt;&gt;","",IF(D56="","",IF(VLOOKUP($F$10&amp;$A56,PAB_CTB_Database!$B:$O,14,FALSE)=0,"",VLOOKUP($F$10&amp;$A56,PAB_CTB_Database!$B:$O,14,FALSE))))</f>
        <v/>
      </c>
      <c r="R56" s="242" t="str">
        <f t="shared" si="5"/>
        <v/>
      </c>
      <c r="S56" s="208"/>
      <c r="T56" s="207"/>
      <c r="U56" s="207"/>
      <c r="V56" s="212"/>
    </row>
    <row r="57" spans="1:22" x14ac:dyDescent="0.25">
      <c r="A57" s="74">
        <v>30</v>
      </c>
      <c r="B57" s="44"/>
      <c r="C57" s="78">
        <f>IF($F$10=" &lt;&lt;&lt; Select Index &gt;&gt;&gt;","",VLOOKUP(_xlfn.CONCAT($F$10,A57),PAB_CTB_Database!B:H,7,FALSE))</f>
        <v>45716</v>
      </c>
      <c r="D57" s="397" t="str">
        <f>IF($F$10=" &lt;&lt;&lt; Select Index &gt;&gt;&gt;","",IF(VLOOKUP($F$10&amp;$A57,PAB_CTB_Database!$B:$I,8,FALSE)=0,"",VLOOKUP($F$10&amp;$A57,PAB_CTB_Database!$B:$I,8,FALSE)))</f>
        <v/>
      </c>
      <c r="E57" s="398"/>
      <c r="F57" s="243" t="str">
        <f>IF($F$10=" &lt;&lt;&lt; Select Index &gt;&gt;&gt;","",IF(VLOOKUP($F$10&amp;$A57,PAB_CTB_Database!$B:$J,9,FALSE)=0,"",VLOOKUP($F$10&amp;$A57,PAB_CTB_Database!$B:$J,9,FALSE)))</f>
        <v/>
      </c>
      <c r="G57" s="243">
        <f>IF($F$10=" &lt;&lt;&lt; Select Index &gt;&gt;&gt;","",IF(VLOOKUP($F$10&amp;$A57,PAB_CTB_Database!$B:$K,10,FALSE)=0,"",VLOOKUP($F$10&amp;$A57,PAB_CTB_Database!$B:$K,10,FALSE)))</f>
        <v>1958146548.7856948</v>
      </c>
      <c r="H57" s="111" t="str">
        <f>IF($F$10=" &lt;&lt;&lt; Select Index &gt;&gt;&gt;","",IF(F57="","",IF(VLOOKUP($F$10&amp;$A57,PAB_CTB_Database!$B:$L,11,FALSE)=0,"",VLOOKUP($F$10&amp;$A57,PAB_CTB_Database!$B:$L,11,FALSE))))</f>
        <v/>
      </c>
      <c r="I57" s="244" t="str">
        <f>IF($F$10=" &lt;&lt;&lt; Select Index &gt;&gt;&gt;","",IF(F57="","",IF(VLOOKUP($F$10&amp;$A57,PAB_CTB_Database!$B:$M,12,FALSE)=0,"",VLOOKUP($F$10&amp;$A57,PAB_CTB_Database!$B:$M,12,FALSE))))</f>
        <v/>
      </c>
      <c r="J57" s="112" t="str">
        <f>IF($F$10=" &lt;&lt;&lt; Select Index &gt;&gt;&gt;","",IF(VLOOKUP($F$10&amp;$A57,PAB_CTB_Database!$B:$N,13,FALSE)=0,"",VLOOKUP($F$10&amp;$A57,PAB_CTB_Database!$B:$N,13,FALSE)))</f>
        <v/>
      </c>
      <c r="K57" s="245" t="str">
        <f t="shared" si="0"/>
        <v/>
      </c>
      <c r="L57" s="97" t="str">
        <f t="shared" si="1"/>
        <v/>
      </c>
      <c r="M57" s="246" t="str">
        <f t="shared" si="2"/>
        <v/>
      </c>
      <c r="N57" s="97" t="str">
        <f t="shared" si="3"/>
        <v/>
      </c>
      <c r="O57" s="247" t="str">
        <f t="shared" si="4"/>
        <v/>
      </c>
      <c r="P57" s="95"/>
      <c r="Q57" s="241" t="str">
        <f>IF($F$10=" &lt;&lt;&lt; Select Index &gt;&gt;&gt;","",IF(D57="","",IF(VLOOKUP($F$10&amp;$A57,PAB_CTB_Database!$B:$O,14,FALSE)=0,"",VLOOKUP($F$10&amp;$A57,PAB_CTB_Database!$B:$O,14,FALSE))))</f>
        <v/>
      </c>
      <c r="R57" s="242" t="str">
        <f t="shared" si="5"/>
        <v/>
      </c>
      <c r="S57" s="208"/>
      <c r="T57" s="207"/>
      <c r="U57" s="207"/>
      <c r="V57" s="212"/>
    </row>
    <row r="58" spans="1:22" x14ac:dyDescent="0.25">
      <c r="A58" s="74">
        <v>31</v>
      </c>
      <c r="B58" s="44"/>
      <c r="C58" s="78">
        <f>IF($F$10=" &lt;&lt;&lt; Select Index &gt;&gt;&gt;","",VLOOKUP(_xlfn.CONCAT($F$10,A58),PAB_CTB_Database!B:H,7,FALSE))</f>
        <v>45747</v>
      </c>
      <c r="D58" s="397" t="str">
        <f>IF($F$10=" &lt;&lt;&lt; Select Index &gt;&gt;&gt;","",IF(VLOOKUP($F$10&amp;$A58,PAB_CTB_Database!$B:$I,8,FALSE)=0,"",VLOOKUP($F$10&amp;$A58,PAB_CTB_Database!$B:$I,8,FALSE)))</f>
        <v/>
      </c>
      <c r="E58" s="398"/>
      <c r="F58" s="243" t="str">
        <f>IF($F$10=" &lt;&lt;&lt; Select Index &gt;&gt;&gt;","",IF(VLOOKUP($F$10&amp;$A58,PAB_CTB_Database!$B:$J,9,FALSE)=0,"",VLOOKUP($F$10&amp;$A58,PAB_CTB_Database!$B:$J,9,FALSE)))</f>
        <v/>
      </c>
      <c r="G58" s="243">
        <f>IF($F$10=" &lt;&lt;&lt; Select Index &gt;&gt;&gt;","",IF(VLOOKUP($F$10&amp;$A58,PAB_CTB_Database!$B:$K,10,FALSE)=0,"",VLOOKUP($F$10&amp;$A58,PAB_CTB_Database!$B:$K,10,FALSE)))</f>
        <v>1946724027.2511113</v>
      </c>
      <c r="H58" s="111" t="str">
        <f>IF($F$10=" &lt;&lt;&lt; Select Index &gt;&gt;&gt;","",IF(F58="","",IF(VLOOKUP($F$10&amp;$A58,PAB_CTB_Database!$B:$L,11,FALSE)=0,"",VLOOKUP($F$10&amp;$A58,PAB_CTB_Database!$B:$L,11,FALSE))))</f>
        <v/>
      </c>
      <c r="I58" s="244" t="str">
        <f>IF($F$10=" &lt;&lt;&lt; Select Index &gt;&gt;&gt;","",IF(F58="","",IF(VLOOKUP($F$10&amp;$A58,PAB_CTB_Database!$B:$M,12,FALSE)=0,"",VLOOKUP($F$10&amp;$A58,PAB_CTB_Database!$B:$M,12,FALSE))))</f>
        <v/>
      </c>
      <c r="J58" s="112" t="str">
        <f>IF($F$10=" &lt;&lt;&lt; Select Index &gt;&gt;&gt;","",IF(VLOOKUP($F$10&amp;$A58,PAB_CTB_Database!$B:$N,13,FALSE)=0,"",VLOOKUP($F$10&amp;$A58,PAB_CTB_Database!$B:$N,13,FALSE)))</f>
        <v/>
      </c>
      <c r="K58" s="245" t="str">
        <f t="shared" si="0"/>
        <v/>
      </c>
      <c r="L58" s="97" t="str">
        <f t="shared" si="1"/>
        <v/>
      </c>
      <c r="M58" s="246" t="str">
        <f t="shared" si="2"/>
        <v/>
      </c>
      <c r="N58" s="97" t="str">
        <f t="shared" si="3"/>
        <v/>
      </c>
      <c r="O58" s="247" t="str">
        <f t="shared" si="4"/>
        <v/>
      </c>
      <c r="P58" s="95"/>
      <c r="Q58" s="241" t="str">
        <f>IF($F$10=" &lt;&lt;&lt; Select Index &gt;&gt;&gt;","",IF(D58="","",IF(VLOOKUP($F$10&amp;$A58,PAB_CTB_Database!$B:$O,14,FALSE)=0,"",VLOOKUP($F$10&amp;$A58,PAB_CTB_Database!$B:$O,14,FALSE))))</f>
        <v/>
      </c>
      <c r="R58" s="242" t="str">
        <f t="shared" si="5"/>
        <v/>
      </c>
      <c r="S58" s="208"/>
      <c r="T58" s="207"/>
      <c r="U58" s="207"/>
      <c r="V58" s="212"/>
    </row>
    <row r="59" spans="1:22" x14ac:dyDescent="0.25">
      <c r="A59" s="74">
        <v>32</v>
      </c>
      <c r="B59" s="44"/>
      <c r="C59" s="78">
        <f>IF($F$10=" &lt;&lt;&lt; Select Index &gt;&gt;&gt;","",VLOOKUP(_xlfn.CONCAT($F$10,A59),PAB_CTB_Database!B:H,7,FALSE))</f>
        <v>45777</v>
      </c>
      <c r="D59" s="397" t="str">
        <f>IF($F$10=" &lt;&lt;&lt; Select Index &gt;&gt;&gt;","",IF(VLOOKUP($F$10&amp;$A59,PAB_CTB_Database!$B:$I,8,FALSE)=0,"",VLOOKUP($F$10&amp;$A59,PAB_CTB_Database!$B:$I,8,FALSE)))</f>
        <v/>
      </c>
      <c r="E59" s="398"/>
      <c r="F59" s="243" t="str">
        <f>IF($F$10=" &lt;&lt;&lt; Select Index &gt;&gt;&gt;","",IF(VLOOKUP($F$10&amp;$A59,PAB_CTB_Database!$B:$J,9,FALSE)=0,"",VLOOKUP($F$10&amp;$A59,PAB_CTB_Database!$B:$J,9,FALSE)))</f>
        <v/>
      </c>
      <c r="G59" s="243">
        <f>IF($F$10=" &lt;&lt;&lt; Select Index &gt;&gt;&gt;","",IF(VLOOKUP($F$10&amp;$A59,PAB_CTB_Database!$B:$K,10,FALSE)=0,"",VLOOKUP($F$10&amp;$A59,PAB_CTB_Database!$B:$K,10,FALSE)))</f>
        <v>1935368137.0921466</v>
      </c>
      <c r="H59" s="111" t="str">
        <f>IF($F$10=" &lt;&lt;&lt; Select Index &gt;&gt;&gt;","",IF(F59="","",IF(VLOOKUP($F$10&amp;$A59,PAB_CTB_Database!$B:$L,11,FALSE)=0,"",VLOOKUP($F$10&amp;$A59,PAB_CTB_Database!$B:$L,11,FALSE))))</f>
        <v/>
      </c>
      <c r="I59" s="244" t="str">
        <f>IF($F$10=" &lt;&lt;&lt; Select Index &gt;&gt;&gt;","",IF(F59="","",IF(VLOOKUP($F$10&amp;$A59,PAB_CTB_Database!$B:$M,12,FALSE)=0,"",VLOOKUP($F$10&amp;$A59,PAB_CTB_Database!$B:$M,12,FALSE))))</f>
        <v/>
      </c>
      <c r="J59" s="112" t="str">
        <f>IF($F$10=" &lt;&lt;&lt; Select Index &gt;&gt;&gt;","",IF(VLOOKUP($F$10&amp;$A59,PAB_CTB_Database!$B:$N,13,FALSE)=0,"",VLOOKUP($F$10&amp;$A59,PAB_CTB_Database!$B:$N,13,FALSE)))</f>
        <v/>
      </c>
      <c r="K59" s="245" t="str">
        <f t="shared" si="0"/>
        <v/>
      </c>
      <c r="L59" s="97" t="str">
        <f t="shared" si="1"/>
        <v/>
      </c>
      <c r="M59" s="246" t="str">
        <f t="shared" si="2"/>
        <v/>
      </c>
      <c r="N59" s="97" t="str">
        <f t="shared" si="3"/>
        <v/>
      </c>
      <c r="O59" s="247" t="str">
        <f t="shared" si="4"/>
        <v/>
      </c>
      <c r="P59" s="95"/>
      <c r="Q59" s="241" t="str">
        <f>IF($F$10=" &lt;&lt;&lt; Select Index &gt;&gt;&gt;","",IF(D59="","",IF(VLOOKUP($F$10&amp;$A59,PAB_CTB_Database!$B:$O,14,FALSE)=0,"",VLOOKUP($F$10&amp;$A59,PAB_CTB_Database!$B:$O,14,FALSE))))</f>
        <v/>
      </c>
      <c r="R59" s="242" t="str">
        <f t="shared" si="5"/>
        <v/>
      </c>
      <c r="S59" s="208"/>
      <c r="T59" s="207"/>
      <c r="U59" s="207"/>
      <c r="V59" s="212"/>
    </row>
    <row r="60" spans="1:22" x14ac:dyDescent="0.25">
      <c r="A60" s="74">
        <v>33</v>
      </c>
      <c r="B60" s="44"/>
      <c r="C60" s="78">
        <f>IF($F$10=" &lt;&lt;&lt; Select Index &gt;&gt;&gt;","",VLOOKUP(_xlfn.CONCAT($F$10,A60),PAB_CTB_Database!B:H,7,FALSE))</f>
        <v>45808</v>
      </c>
      <c r="D60" s="397" t="str">
        <f>IF($F$10=" &lt;&lt;&lt; Select Index &gt;&gt;&gt;","",IF(VLOOKUP($F$10&amp;$A60,PAB_CTB_Database!$B:$I,8,FALSE)=0,"",VLOOKUP($F$10&amp;$A60,PAB_CTB_Database!$B:$I,8,FALSE)))</f>
        <v/>
      </c>
      <c r="E60" s="398"/>
      <c r="F60" s="243" t="str">
        <f>IF($F$10=" &lt;&lt;&lt; Select Index &gt;&gt;&gt;","",IF(VLOOKUP($F$10&amp;$A60,PAB_CTB_Database!$B:$J,9,FALSE)=0,"",VLOOKUP($F$10&amp;$A60,PAB_CTB_Database!$B:$J,9,FALSE)))</f>
        <v/>
      </c>
      <c r="G60" s="243">
        <f>IF($F$10=" &lt;&lt;&lt; Select Index &gt;&gt;&gt;","",IF(VLOOKUP($F$10&amp;$A60,PAB_CTB_Database!$B:$K,10,FALSE)=0,"",VLOOKUP($F$10&amp;$A60,PAB_CTB_Database!$B:$K,10,FALSE)))</f>
        <v>1924078489.6257758</v>
      </c>
      <c r="H60" s="111" t="str">
        <f>IF($F$10=" &lt;&lt;&lt; Select Index &gt;&gt;&gt;","",IF(F60="","",IF(VLOOKUP($F$10&amp;$A60,PAB_CTB_Database!$B:$L,11,FALSE)=0,"",VLOOKUP($F$10&amp;$A60,PAB_CTB_Database!$B:$L,11,FALSE))))</f>
        <v/>
      </c>
      <c r="I60" s="244" t="str">
        <f>IF($F$10=" &lt;&lt;&lt; Select Index &gt;&gt;&gt;","",IF(F60="","",IF(VLOOKUP($F$10&amp;$A60,PAB_CTB_Database!$B:$M,12,FALSE)=0,"",VLOOKUP($F$10&amp;$A60,PAB_CTB_Database!$B:$M,12,FALSE))))</f>
        <v/>
      </c>
      <c r="J60" s="112" t="str">
        <f>IF($F$10=" &lt;&lt;&lt; Select Index &gt;&gt;&gt;","",IF(VLOOKUP($F$10&amp;$A60,PAB_CTB_Database!$B:$N,13,FALSE)=0,"",VLOOKUP($F$10&amp;$A60,PAB_CTB_Database!$B:$N,13,FALSE)))</f>
        <v/>
      </c>
      <c r="K60" s="245" t="str">
        <f t="shared" si="0"/>
        <v/>
      </c>
      <c r="L60" s="97" t="str">
        <f t="shared" si="1"/>
        <v/>
      </c>
      <c r="M60" s="246" t="str">
        <f t="shared" si="2"/>
        <v/>
      </c>
      <c r="N60" s="97" t="str">
        <f t="shared" si="3"/>
        <v/>
      </c>
      <c r="O60" s="247" t="str">
        <f t="shared" si="4"/>
        <v/>
      </c>
      <c r="P60" s="95"/>
      <c r="Q60" s="241" t="str">
        <f>IF($F$10=" &lt;&lt;&lt; Select Index &gt;&gt;&gt;","",IF(D60="","",IF(VLOOKUP($F$10&amp;$A60,PAB_CTB_Database!$B:$O,14,FALSE)=0,"",VLOOKUP($F$10&amp;$A60,PAB_CTB_Database!$B:$O,14,FALSE))))</f>
        <v/>
      </c>
      <c r="R60" s="242" t="str">
        <f t="shared" si="5"/>
        <v/>
      </c>
      <c r="S60" s="208"/>
      <c r="T60" s="207"/>
      <c r="U60" s="207"/>
      <c r="V60" s="212"/>
    </row>
    <row r="61" spans="1:22" x14ac:dyDescent="0.25">
      <c r="A61" s="74">
        <v>34</v>
      </c>
      <c r="B61" s="44"/>
      <c r="C61" s="78">
        <f>IF($F$10=" &lt;&lt;&lt; Select Index &gt;&gt;&gt;","",VLOOKUP(_xlfn.CONCAT($F$10,A61),PAB_CTB_Database!B:H,7,FALSE))</f>
        <v>45838</v>
      </c>
      <c r="D61" s="397" t="str">
        <f>IF($F$10=" &lt;&lt;&lt; Select Index &gt;&gt;&gt;","",IF(VLOOKUP($F$10&amp;$A61,PAB_CTB_Database!$B:$I,8,FALSE)=0,"",VLOOKUP($F$10&amp;$A61,PAB_CTB_Database!$B:$I,8,FALSE)))</f>
        <v/>
      </c>
      <c r="E61" s="398"/>
      <c r="F61" s="243" t="str">
        <f>IF($F$10=" &lt;&lt;&lt; Select Index &gt;&gt;&gt;","",IF(VLOOKUP($F$10&amp;$A61,PAB_CTB_Database!$B:$J,9,FALSE)=0,"",VLOOKUP($F$10&amp;$A61,PAB_CTB_Database!$B:$J,9,FALSE)))</f>
        <v/>
      </c>
      <c r="G61" s="243">
        <f>IF($F$10=" &lt;&lt;&lt; Select Index &gt;&gt;&gt;","",IF(VLOOKUP($F$10&amp;$A61,PAB_CTB_Database!$B:$K,10,FALSE)=0,"",VLOOKUP($F$10&amp;$A61,PAB_CTB_Database!$B:$K,10,FALSE)))</f>
        <v>1912854698.4362919</v>
      </c>
      <c r="H61" s="111" t="str">
        <f>IF($F$10=" &lt;&lt;&lt; Select Index &gt;&gt;&gt;","",IF(F61="","",IF(VLOOKUP($F$10&amp;$A61,PAB_CTB_Database!$B:$L,11,FALSE)=0,"",VLOOKUP($F$10&amp;$A61,PAB_CTB_Database!$B:$L,11,FALSE))))</f>
        <v/>
      </c>
      <c r="I61" s="244" t="str">
        <f>IF($F$10=" &lt;&lt;&lt; Select Index &gt;&gt;&gt;","",IF(F61="","",IF(VLOOKUP($F$10&amp;$A61,PAB_CTB_Database!$B:$M,12,FALSE)=0,"",VLOOKUP($F$10&amp;$A61,PAB_CTB_Database!$B:$M,12,FALSE))))</f>
        <v/>
      </c>
      <c r="J61" s="112" t="str">
        <f>IF($F$10=" &lt;&lt;&lt; Select Index &gt;&gt;&gt;","",IF(VLOOKUP($F$10&amp;$A61,PAB_CTB_Database!$B:$N,13,FALSE)=0,"",VLOOKUP($F$10&amp;$A61,PAB_CTB_Database!$B:$N,13,FALSE)))</f>
        <v/>
      </c>
      <c r="K61" s="245" t="str">
        <f t="shared" si="0"/>
        <v/>
      </c>
      <c r="L61" s="97" t="str">
        <f t="shared" si="1"/>
        <v/>
      </c>
      <c r="M61" s="246" t="str">
        <f t="shared" si="2"/>
        <v/>
      </c>
      <c r="N61" s="97" t="str">
        <f t="shared" si="3"/>
        <v/>
      </c>
      <c r="O61" s="247" t="str">
        <f t="shared" si="4"/>
        <v/>
      </c>
      <c r="P61" s="95"/>
      <c r="Q61" s="241" t="str">
        <f>IF($F$10=" &lt;&lt;&lt; Select Index &gt;&gt;&gt;","",IF(D61="","",IF(VLOOKUP($F$10&amp;$A61,PAB_CTB_Database!$B:$O,14,FALSE)=0,"",VLOOKUP($F$10&amp;$A61,PAB_CTB_Database!$B:$O,14,FALSE))))</f>
        <v/>
      </c>
      <c r="R61" s="242" t="str">
        <f t="shared" si="5"/>
        <v/>
      </c>
      <c r="S61" s="208"/>
      <c r="T61" s="207"/>
      <c r="U61" s="207"/>
      <c r="V61" s="212"/>
    </row>
    <row r="62" spans="1:22" x14ac:dyDescent="0.25">
      <c r="A62" s="74">
        <v>35</v>
      </c>
      <c r="B62" s="44"/>
      <c r="C62" s="78">
        <f>IF($F$10=" &lt;&lt;&lt; Select Index &gt;&gt;&gt;","",VLOOKUP(_xlfn.CONCAT($F$10,A62),PAB_CTB_Database!B:H,7,FALSE))</f>
        <v>45869</v>
      </c>
      <c r="D62" s="397" t="str">
        <f>IF($F$10=" &lt;&lt;&lt; Select Index &gt;&gt;&gt;","",IF(VLOOKUP($F$10&amp;$A62,PAB_CTB_Database!$B:$I,8,FALSE)=0,"",VLOOKUP($F$10&amp;$A62,PAB_CTB_Database!$B:$I,8,FALSE)))</f>
        <v/>
      </c>
      <c r="E62" s="398"/>
      <c r="F62" s="243" t="str">
        <f>IF($F$10=" &lt;&lt;&lt; Select Index &gt;&gt;&gt;","",IF(VLOOKUP($F$10&amp;$A62,PAB_CTB_Database!$B:$J,9,FALSE)=0,"",VLOOKUP($F$10&amp;$A62,PAB_CTB_Database!$B:$J,9,FALSE)))</f>
        <v/>
      </c>
      <c r="G62" s="243">
        <f>IF($F$10=" &lt;&lt;&lt; Select Index &gt;&gt;&gt;","",IF(VLOOKUP($F$10&amp;$A62,PAB_CTB_Database!$B:$K,10,FALSE)=0,"",VLOOKUP($F$10&amp;$A62,PAB_CTB_Database!$B:$K,10,FALSE)))</f>
        <v>1901696379.3620801</v>
      </c>
      <c r="H62" s="111" t="str">
        <f>IF($F$10=" &lt;&lt;&lt; Select Index &gt;&gt;&gt;","",IF(F62="","",IF(VLOOKUP($F$10&amp;$A62,PAB_CTB_Database!$B:$L,11,FALSE)=0,"",VLOOKUP($F$10&amp;$A62,PAB_CTB_Database!$B:$L,11,FALSE))))</f>
        <v/>
      </c>
      <c r="I62" s="244" t="str">
        <f>IF($F$10=" &lt;&lt;&lt; Select Index &gt;&gt;&gt;","",IF(F62="","",IF(VLOOKUP($F$10&amp;$A62,PAB_CTB_Database!$B:$M,12,FALSE)=0,"",VLOOKUP($F$10&amp;$A62,PAB_CTB_Database!$B:$M,12,FALSE))))</f>
        <v/>
      </c>
      <c r="J62" s="112" t="str">
        <f>IF($F$10=" &lt;&lt;&lt; Select Index &gt;&gt;&gt;","",IF(VLOOKUP($F$10&amp;$A62,PAB_CTB_Database!$B:$N,13,FALSE)=0,"",VLOOKUP($F$10&amp;$A62,PAB_CTB_Database!$B:$N,13,FALSE)))</f>
        <v/>
      </c>
      <c r="K62" s="245" t="str">
        <f t="shared" si="0"/>
        <v/>
      </c>
      <c r="L62" s="97" t="str">
        <f t="shared" si="1"/>
        <v/>
      </c>
      <c r="M62" s="246" t="str">
        <f t="shared" si="2"/>
        <v/>
      </c>
      <c r="N62" s="97" t="str">
        <f t="shared" si="3"/>
        <v/>
      </c>
      <c r="O62" s="247" t="str">
        <f t="shared" si="4"/>
        <v/>
      </c>
      <c r="P62" s="95"/>
      <c r="Q62" s="241" t="str">
        <f>IF($F$10=" &lt;&lt;&lt; Select Index &gt;&gt;&gt;","",IF(D62="","",IF(VLOOKUP($F$10&amp;$A62,PAB_CTB_Database!$B:$O,14,FALSE)=0,"",VLOOKUP($F$10&amp;$A62,PAB_CTB_Database!$B:$O,14,FALSE))))</f>
        <v/>
      </c>
      <c r="R62" s="242" t="str">
        <f t="shared" si="5"/>
        <v/>
      </c>
      <c r="S62" s="208"/>
      <c r="T62" s="207"/>
      <c r="U62" s="207"/>
      <c r="V62" s="212"/>
    </row>
    <row r="63" spans="1:22" x14ac:dyDescent="0.25">
      <c r="A63" s="74">
        <v>36</v>
      </c>
      <c r="B63" s="44"/>
      <c r="C63" s="78">
        <f>IF($F$10=" &lt;&lt;&lt; Select Index &gt;&gt;&gt;","",VLOOKUP(_xlfn.CONCAT($F$10,A63),PAB_CTB_Database!B:H,7,FALSE))</f>
        <v>45900</v>
      </c>
      <c r="D63" s="397" t="str">
        <f>IF($F$10=" &lt;&lt;&lt; Select Index &gt;&gt;&gt;","",IF(VLOOKUP($F$10&amp;$A63,PAB_CTB_Database!$B:$I,8,FALSE)=0,"",VLOOKUP($F$10&amp;$A63,PAB_CTB_Database!$B:$I,8,FALSE)))</f>
        <v/>
      </c>
      <c r="E63" s="398"/>
      <c r="F63" s="243" t="str">
        <f>IF($F$10=" &lt;&lt;&lt; Select Index &gt;&gt;&gt;","",IF(VLOOKUP($F$10&amp;$A63,PAB_CTB_Database!$B:$J,9,FALSE)=0,"",VLOOKUP($F$10&amp;$A63,PAB_CTB_Database!$B:$J,9,FALSE)))</f>
        <v/>
      </c>
      <c r="G63" s="243">
        <f>IF($F$10=" &lt;&lt;&lt; Select Index &gt;&gt;&gt;","",IF(VLOOKUP($F$10&amp;$A63,PAB_CTB_Database!$B:$K,10,FALSE)=0,"",VLOOKUP($F$10&amp;$A63,PAB_CTB_Database!$B:$K,10,FALSE)))</f>
        <v>1890603150.4824679</v>
      </c>
      <c r="H63" s="111" t="str">
        <f>IF($F$10=" &lt;&lt;&lt; Select Index &gt;&gt;&gt;","",IF(F63="","",IF(VLOOKUP($F$10&amp;$A63,PAB_CTB_Database!$B:$L,11,FALSE)=0,"",VLOOKUP($F$10&amp;$A63,PAB_CTB_Database!$B:$L,11,FALSE))))</f>
        <v/>
      </c>
      <c r="I63" s="244" t="str">
        <f>IF($F$10=" &lt;&lt;&lt; Select Index &gt;&gt;&gt;","",IF(F63="","",IF(VLOOKUP($F$10&amp;$A63,PAB_CTB_Database!$B:$M,12,FALSE)=0,"",VLOOKUP($F$10&amp;$A63,PAB_CTB_Database!$B:$M,12,FALSE))))</f>
        <v/>
      </c>
      <c r="J63" s="112" t="str">
        <f>IF($F$10=" &lt;&lt;&lt; Select Index &gt;&gt;&gt;","",IF(VLOOKUP($F$10&amp;$A63,PAB_CTB_Database!$B:$N,13,FALSE)=0,"",VLOOKUP($F$10&amp;$A63,PAB_CTB_Database!$B:$N,13,FALSE)))</f>
        <v/>
      </c>
      <c r="K63" s="245" t="str">
        <f t="shared" si="0"/>
        <v/>
      </c>
      <c r="L63" s="97" t="str">
        <f t="shared" si="1"/>
        <v/>
      </c>
      <c r="M63" s="246" t="str">
        <f t="shared" si="2"/>
        <v/>
      </c>
      <c r="N63" s="97" t="str">
        <f t="shared" si="3"/>
        <v/>
      </c>
      <c r="O63" s="247" t="str">
        <f t="shared" si="4"/>
        <v/>
      </c>
      <c r="P63" s="95"/>
      <c r="Q63" s="241" t="str">
        <f>IF($F$10=" &lt;&lt;&lt; Select Index &gt;&gt;&gt;","",IF(D63="","",IF(VLOOKUP($F$10&amp;$A63,PAB_CTB_Database!$B:$O,14,FALSE)=0,"",VLOOKUP($F$10&amp;$A63,PAB_CTB_Database!$B:$O,14,FALSE))))</f>
        <v/>
      </c>
      <c r="R63" s="242" t="str">
        <f t="shared" si="5"/>
        <v/>
      </c>
      <c r="S63" s="208"/>
      <c r="T63" s="207"/>
      <c r="U63" s="207"/>
      <c r="V63" s="212"/>
    </row>
    <row r="64" spans="1:22" x14ac:dyDescent="0.25">
      <c r="A64" s="74">
        <v>37</v>
      </c>
      <c r="B64" s="44"/>
      <c r="C64" s="78">
        <f>IF($F$10=" &lt;&lt;&lt; Select Index &gt;&gt;&gt;","",VLOOKUP(_xlfn.CONCAT($F$10,A64),PAB_CTB_Database!B:H,7,FALSE))</f>
        <v>45930</v>
      </c>
      <c r="D64" s="397" t="str">
        <f>IF($F$10=" &lt;&lt;&lt; Select Index &gt;&gt;&gt;","",IF(VLOOKUP($F$10&amp;$A64,PAB_CTB_Database!$B:$I,8,FALSE)=0,"",VLOOKUP($F$10&amp;$A64,PAB_CTB_Database!$B:$I,8,FALSE)))</f>
        <v/>
      </c>
      <c r="E64" s="398"/>
      <c r="F64" s="243" t="str">
        <f>IF($F$10=" &lt;&lt;&lt; Select Index &gt;&gt;&gt;","",IF(VLOOKUP($F$10&amp;$A64,PAB_CTB_Database!$B:$J,9,FALSE)=0,"",VLOOKUP($F$10&amp;$A64,PAB_CTB_Database!$B:$J,9,FALSE)))</f>
        <v/>
      </c>
      <c r="G64" s="243">
        <f>IF($F$10=" &lt;&lt;&lt; Select Index &gt;&gt;&gt;","",IF(VLOOKUP($F$10&amp;$A64,PAB_CTB_Database!$B:$K,10,FALSE)=0,"",VLOOKUP($F$10&amp;$A64,PAB_CTB_Database!$B:$K,10,FALSE)))</f>
        <v>1879574632.1046536</v>
      </c>
      <c r="H64" s="111" t="str">
        <f>IF($F$10=" &lt;&lt;&lt; Select Index &gt;&gt;&gt;","",IF(F64="","",IF(VLOOKUP($F$10&amp;$A64,PAB_CTB_Database!$B:$L,11,FALSE)=0,"",VLOOKUP($F$10&amp;$A64,PAB_CTB_Database!$B:$L,11,FALSE))))</f>
        <v/>
      </c>
      <c r="I64" s="244" t="str">
        <f>IF($F$10=" &lt;&lt;&lt; Select Index &gt;&gt;&gt;","",IF(F64="","",IF(VLOOKUP($F$10&amp;$A64,PAB_CTB_Database!$B:$M,12,FALSE)=0,"",VLOOKUP($F$10&amp;$A64,PAB_CTB_Database!$B:$M,12,FALSE))))</f>
        <v/>
      </c>
      <c r="J64" s="112" t="str">
        <f>IF($F$10=" &lt;&lt;&lt; Select Index &gt;&gt;&gt;","",IF(VLOOKUP($F$10&amp;$A64,PAB_CTB_Database!$B:$N,13,FALSE)=0,"",VLOOKUP($F$10&amp;$A64,PAB_CTB_Database!$B:$N,13,FALSE)))</f>
        <v/>
      </c>
      <c r="K64" s="245" t="str">
        <f t="shared" si="0"/>
        <v/>
      </c>
      <c r="L64" s="97" t="str">
        <f t="shared" si="1"/>
        <v/>
      </c>
      <c r="M64" s="246" t="str">
        <f t="shared" si="2"/>
        <v/>
      </c>
      <c r="N64" s="97" t="str">
        <f t="shared" si="3"/>
        <v/>
      </c>
      <c r="O64" s="247" t="str">
        <f t="shared" si="4"/>
        <v/>
      </c>
      <c r="P64" s="95"/>
      <c r="Q64" s="241" t="str">
        <f>IF($F$10=" &lt;&lt;&lt; Select Index &gt;&gt;&gt;","",IF(D64="","",IF(VLOOKUP($F$10&amp;$A64,PAB_CTB_Database!$B:$O,14,FALSE)=0,"",VLOOKUP($F$10&amp;$A64,PAB_CTB_Database!$B:$O,14,FALSE))))</f>
        <v/>
      </c>
      <c r="R64" s="242" t="str">
        <f t="shared" si="5"/>
        <v/>
      </c>
      <c r="S64" s="208"/>
      <c r="T64" s="207"/>
      <c r="U64" s="207"/>
      <c r="V64" s="212"/>
    </row>
    <row r="65" spans="1:22" x14ac:dyDescent="0.25">
      <c r="A65" s="74">
        <v>38</v>
      </c>
      <c r="B65" s="44"/>
      <c r="C65" s="78">
        <f>IF($F$10=" &lt;&lt;&lt; Select Index &gt;&gt;&gt;","",VLOOKUP(_xlfn.CONCAT($F$10,A65),PAB_CTB_Database!B:H,7,FALSE))</f>
        <v>45961</v>
      </c>
      <c r="D65" s="397" t="str">
        <f>IF($F$10=" &lt;&lt;&lt; Select Index &gt;&gt;&gt;","",IF(VLOOKUP($F$10&amp;$A65,PAB_CTB_Database!$B:$I,8,FALSE)=0,"",VLOOKUP($F$10&amp;$A65,PAB_CTB_Database!$B:$I,8,FALSE)))</f>
        <v/>
      </c>
      <c r="E65" s="398"/>
      <c r="F65" s="243" t="str">
        <f>IF($F$10=" &lt;&lt;&lt; Select Index &gt;&gt;&gt;","",IF(VLOOKUP($F$10&amp;$A65,PAB_CTB_Database!$B:$J,9,FALSE)=0,"",VLOOKUP($F$10&amp;$A65,PAB_CTB_Database!$B:$J,9,FALSE)))</f>
        <v/>
      </c>
      <c r="G65" s="243">
        <f>IF($F$10=" &lt;&lt;&lt; Select Index &gt;&gt;&gt;","",IF(VLOOKUP($F$10&amp;$A65,PAB_CTB_Database!$B:$K,10,FALSE)=0,"",VLOOKUP($F$10&amp;$A65,PAB_CTB_Database!$B:$K,10,FALSE)))</f>
        <v>1868610446.7507095</v>
      </c>
      <c r="H65" s="111" t="str">
        <f>IF($F$10=" &lt;&lt;&lt; Select Index &gt;&gt;&gt;","",IF(F65="","",IF(VLOOKUP($F$10&amp;$A65,PAB_CTB_Database!$B:$L,11,FALSE)=0,"",VLOOKUP($F$10&amp;$A65,PAB_CTB_Database!$B:$L,11,FALSE))))</f>
        <v/>
      </c>
      <c r="I65" s="244" t="str">
        <f>IF($F$10=" &lt;&lt;&lt; Select Index &gt;&gt;&gt;","",IF(F65="","",IF(VLOOKUP($F$10&amp;$A65,PAB_CTB_Database!$B:$M,12,FALSE)=0,"",VLOOKUP($F$10&amp;$A65,PAB_CTB_Database!$B:$M,12,FALSE))))</f>
        <v/>
      </c>
      <c r="J65" s="112" t="str">
        <f>IF($F$10=" &lt;&lt;&lt; Select Index &gt;&gt;&gt;","",IF(VLOOKUP($F$10&amp;$A65,PAB_CTB_Database!$B:$N,13,FALSE)=0,"",VLOOKUP($F$10&amp;$A65,PAB_CTB_Database!$B:$N,13,FALSE)))</f>
        <v/>
      </c>
      <c r="K65" s="245" t="str">
        <f t="shared" si="0"/>
        <v/>
      </c>
      <c r="L65" s="97" t="str">
        <f t="shared" si="1"/>
        <v/>
      </c>
      <c r="M65" s="246" t="str">
        <f t="shared" si="2"/>
        <v/>
      </c>
      <c r="N65" s="97" t="str">
        <f t="shared" si="3"/>
        <v/>
      </c>
      <c r="O65" s="247" t="str">
        <f t="shared" si="4"/>
        <v/>
      </c>
      <c r="P65" s="95"/>
      <c r="Q65" s="241" t="str">
        <f>IF($F$10=" &lt;&lt;&lt; Select Index &gt;&gt;&gt;","",IF(D65="","",IF(VLOOKUP($F$10&amp;$A65,PAB_CTB_Database!$B:$O,14,FALSE)=0,"",VLOOKUP($F$10&amp;$A65,PAB_CTB_Database!$B:$O,14,FALSE))))</f>
        <v/>
      </c>
      <c r="R65" s="242" t="str">
        <f t="shared" si="5"/>
        <v/>
      </c>
      <c r="S65" s="208"/>
      <c r="T65" s="207"/>
      <c r="U65" s="207"/>
      <c r="V65" s="212"/>
    </row>
    <row r="66" spans="1:22" x14ac:dyDescent="0.25">
      <c r="A66" s="74">
        <v>39</v>
      </c>
      <c r="B66" s="44"/>
      <c r="C66" s="78">
        <f>IF($F$10=" &lt;&lt;&lt; Select Index &gt;&gt;&gt;","",VLOOKUP(_xlfn.CONCAT($F$10,A66),PAB_CTB_Database!B:H,7,FALSE))</f>
        <v>45991</v>
      </c>
      <c r="D66" s="397" t="str">
        <f>IF($F$10=" &lt;&lt;&lt; Select Index &gt;&gt;&gt;","",IF(VLOOKUP($F$10&amp;$A66,PAB_CTB_Database!$B:$I,8,FALSE)=0,"",VLOOKUP($F$10&amp;$A66,PAB_CTB_Database!$B:$I,8,FALSE)))</f>
        <v/>
      </c>
      <c r="E66" s="398"/>
      <c r="F66" s="243" t="str">
        <f>IF($F$10=" &lt;&lt;&lt; Select Index &gt;&gt;&gt;","",IF(VLOOKUP($F$10&amp;$A66,PAB_CTB_Database!$B:$J,9,FALSE)=0,"",VLOOKUP($F$10&amp;$A66,PAB_CTB_Database!$B:$J,9,FALSE)))</f>
        <v/>
      </c>
      <c r="G66" s="243">
        <f>IF($F$10=" &lt;&lt;&lt; Select Index &gt;&gt;&gt;","",IF(VLOOKUP($F$10&amp;$A66,PAB_CTB_Database!$B:$K,10,FALSE)=0,"",VLOOKUP($F$10&amp;$A66,PAB_CTB_Database!$B:$K,10,FALSE)))</f>
        <v>1857710219.1446636</v>
      </c>
      <c r="H66" s="111" t="str">
        <f>IF($F$10=" &lt;&lt;&lt; Select Index &gt;&gt;&gt;","",IF(F66="","",IF(VLOOKUP($F$10&amp;$A66,PAB_CTB_Database!$B:$L,11,FALSE)=0,"",VLOOKUP($F$10&amp;$A66,PAB_CTB_Database!$B:$L,11,FALSE))))</f>
        <v/>
      </c>
      <c r="I66" s="244" t="str">
        <f>IF($F$10=" &lt;&lt;&lt; Select Index &gt;&gt;&gt;","",IF(F66="","",IF(VLOOKUP($F$10&amp;$A66,PAB_CTB_Database!$B:$M,12,FALSE)=0,"",VLOOKUP($F$10&amp;$A66,PAB_CTB_Database!$B:$M,12,FALSE))))</f>
        <v/>
      </c>
      <c r="J66" s="112" t="str">
        <f>IF($F$10=" &lt;&lt;&lt; Select Index &gt;&gt;&gt;","",IF(VLOOKUP($F$10&amp;$A66,PAB_CTB_Database!$B:$N,13,FALSE)=0,"",VLOOKUP($F$10&amp;$A66,PAB_CTB_Database!$B:$N,13,FALSE)))</f>
        <v/>
      </c>
      <c r="K66" s="245" t="str">
        <f t="shared" si="0"/>
        <v/>
      </c>
      <c r="L66" s="97" t="str">
        <f t="shared" si="1"/>
        <v/>
      </c>
      <c r="M66" s="246" t="str">
        <f t="shared" si="2"/>
        <v/>
      </c>
      <c r="N66" s="97" t="str">
        <f t="shared" si="3"/>
        <v/>
      </c>
      <c r="O66" s="247" t="str">
        <f t="shared" si="4"/>
        <v/>
      </c>
      <c r="P66" s="95"/>
      <c r="Q66" s="241" t="str">
        <f>IF($F$10=" &lt;&lt;&lt; Select Index &gt;&gt;&gt;","",IF(D66="","",IF(VLOOKUP($F$10&amp;$A66,PAB_CTB_Database!$B:$O,14,FALSE)=0,"",VLOOKUP($F$10&amp;$A66,PAB_CTB_Database!$B:$O,14,FALSE))))</f>
        <v/>
      </c>
      <c r="R66" s="242" t="str">
        <f t="shared" si="5"/>
        <v/>
      </c>
      <c r="S66" s="208"/>
      <c r="T66" s="207"/>
      <c r="U66" s="207"/>
      <c r="V66" s="212"/>
    </row>
    <row r="67" spans="1:22" x14ac:dyDescent="0.25">
      <c r="A67" s="74">
        <v>40</v>
      </c>
      <c r="B67" s="44"/>
      <c r="C67" s="78">
        <f>IF($F$10=" &lt;&lt;&lt; Select Index &gt;&gt;&gt;","",VLOOKUP(_xlfn.CONCAT($F$10,A67),PAB_CTB_Database!B:H,7,FALSE))</f>
        <v>46022</v>
      </c>
      <c r="D67" s="397" t="str">
        <f>IF($F$10=" &lt;&lt;&lt; Select Index &gt;&gt;&gt;","",IF(VLOOKUP($F$10&amp;$A67,PAB_CTB_Database!$B:$I,8,FALSE)=0,"",VLOOKUP($F$10&amp;$A67,PAB_CTB_Database!$B:$I,8,FALSE)))</f>
        <v/>
      </c>
      <c r="E67" s="398"/>
      <c r="F67" s="243" t="str">
        <f>IF($F$10=" &lt;&lt;&lt; Select Index &gt;&gt;&gt;","",IF(VLOOKUP($F$10&amp;$A67,PAB_CTB_Database!$B:$J,9,FALSE)=0,"",VLOOKUP($F$10&amp;$A67,PAB_CTB_Database!$B:$J,9,FALSE)))</f>
        <v/>
      </c>
      <c r="G67" s="243">
        <f>IF($F$10=" &lt;&lt;&lt; Select Index &gt;&gt;&gt;","",IF(VLOOKUP($F$10&amp;$A67,PAB_CTB_Database!$B:$K,10,FALSE)=0,"",VLOOKUP($F$10&amp;$A67,PAB_CTB_Database!$B:$K,10,FALSE)))</f>
        <v>1846873576.1996531</v>
      </c>
      <c r="H67" s="111" t="str">
        <f>IF($F$10=" &lt;&lt;&lt; Select Index &gt;&gt;&gt;","",IF(F67="","",IF(VLOOKUP($F$10&amp;$A67,PAB_CTB_Database!$B:$L,11,FALSE)=0,"",VLOOKUP($F$10&amp;$A67,PAB_CTB_Database!$B:$L,11,FALSE))))</f>
        <v/>
      </c>
      <c r="I67" s="244" t="str">
        <f>IF($F$10=" &lt;&lt;&lt; Select Index &gt;&gt;&gt;","",IF(F67="","",IF(VLOOKUP($F$10&amp;$A67,PAB_CTB_Database!$B:$M,12,FALSE)=0,"",VLOOKUP($F$10&amp;$A67,PAB_CTB_Database!$B:$M,12,FALSE))))</f>
        <v/>
      </c>
      <c r="J67" s="112" t="str">
        <f>IF($F$10=" &lt;&lt;&lt; Select Index &gt;&gt;&gt;","",IF(VLOOKUP($F$10&amp;$A67,PAB_CTB_Database!$B:$N,13,FALSE)=0,"",VLOOKUP($F$10&amp;$A67,PAB_CTB_Database!$B:$N,13,FALSE)))</f>
        <v/>
      </c>
      <c r="K67" s="245" t="str">
        <f t="shared" si="0"/>
        <v/>
      </c>
      <c r="L67" s="97" t="str">
        <f t="shared" si="1"/>
        <v/>
      </c>
      <c r="M67" s="246" t="str">
        <f t="shared" si="2"/>
        <v/>
      </c>
      <c r="N67" s="97" t="str">
        <f t="shared" si="3"/>
        <v/>
      </c>
      <c r="O67" s="247" t="str">
        <f t="shared" si="4"/>
        <v/>
      </c>
      <c r="P67" s="95"/>
      <c r="Q67" s="241" t="str">
        <f>IF($F$10=" &lt;&lt;&lt; Select Index &gt;&gt;&gt;","",IF(D67="","",IF(VLOOKUP($F$10&amp;$A67,PAB_CTB_Database!$B:$O,14,FALSE)=0,"",VLOOKUP($F$10&amp;$A67,PAB_CTB_Database!$B:$O,14,FALSE))))</f>
        <v/>
      </c>
      <c r="R67" s="242" t="str">
        <f t="shared" si="5"/>
        <v/>
      </c>
      <c r="S67" s="208"/>
      <c r="T67" s="207"/>
      <c r="U67" s="207"/>
      <c r="V67" s="212"/>
    </row>
    <row r="68" spans="1:22" x14ac:dyDescent="0.25">
      <c r="A68" s="74">
        <v>41</v>
      </c>
      <c r="B68" s="44"/>
      <c r="C68" s="78">
        <f>IF($F$10=" &lt;&lt;&lt; Select Index &gt;&gt;&gt;","",VLOOKUP(_xlfn.CONCAT($F$10,A68),PAB_CTB_Database!B:H,7,FALSE))</f>
        <v>46053</v>
      </c>
      <c r="D68" s="397" t="str">
        <f>IF($F$10=" &lt;&lt;&lt; Select Index &gt;&gt;&gt;","",IF(VLOOKUP($F$10&amp;$A68,PAB_CTB_Database!$B:$I,8,FALSE)=0,"",VLOOKUP($F$10&amp;$A68,PAB_CTB_Database!$B:$I,8,FALSE)))</f>
        <v/>
      </c>
      <c r="E68" s="398"/>
      <c r="F68" s="243" t="str">
        <f>IF($F$10=" &lt;&lt;&lt; Select Index &gt;&gt;&gt;","",IF(VLOOKUP($F$10&amp;$A68,PAB_CTB_Database!$B:$J,9,FALSE)=0,"",VLOOKUP($F$10&amp;$A68,PAB_CTB_Database!$B:$J,9,FALSE)))</f>
        <v/>
      </c>
      <c r="G68" s="243">
        <f>IF($F$10=" &lt;&lt;&lt; Select Index &gt;&gt;&gt;","",IF(VLOOKUP($F$10&amp;$A68,PAB_CTB_Database!$B:$K,10,FALSE)=0,"",VLOOKUP($F$10&amp;$A68,PAB_CTB_Database!$B:$K,10,FALSE)))</f>
        <v>1836100147.0051551</v>
      </c>
      <c r="H68" s="111" t="str">
        <f>IF($F$10=" &lt;&lt;&lt; Select Index &gt;&gt;&gt;","",IF(F68="","",IF(VLOOKUP($F$10&amp;$A68,PAB_CTB_Database!$B:$L,11,FALSE)=0,"",VLOOKUP($F$10&amp;$A68,PAB_CTB_Database!$B:$L,11,FALSE))))</f>
        <v/>
      </c>
      <c r="I68" s="244" t="str">
        <f>IF($F$10=" &lt;&lt;&lt; Select Index &gt;&gt;&gt;","",IF(F68="","",IF(VLOOKUP($F$10&amp;$A68,PAB_CTB_Database!$B:$M,12,FALSE)=0,"",VLOOKUP($F$10&amp;$A68,PAB_CTB_Database!$B:$M,12,FALSE))))</f>
        <v/>
      </c>
      <c r="J68" s="112" t="str">
        <f>IF($F$10=" &lt;&lt;&lt; Select Index &gt;&gt;&gt;","",IF(VLOOKUP($F$10&amp;$A68,PAB_CTB_Database!$B:$N,13,FALSE)=0,"",VLOOKUP($F$10&amp;$A68,PAB_CTB_Database!$B:$N,13,FALSE)))</f>
        <v/>
      </c>
      <c r="K68" s="245" t="str">
        <f t="shared" si="0"/>
        <v/>
      </c>
      <c r="L68" s="97" t="str">
        <f t="shared" si="1"/>
        <v/>
      </c>
      <c r="M68" s="246" t="str">
        <f t="shared" si="2"/>
        <v/>
      </c>
      <c r="N68" s="97" t="str">
        <f t="shared" si="3"/>
        <v/>
      </c>
      <c r="O68" s="247" t="str">
        <f t="shared" si="4"/>
        <v/>
      </c>
      <c r="P68" s="95"/>
      <c r="Q68" s="241" t="str">
        <f>IF($F$10=" &lt;&lt;&lt; Select Index &gt;&gt;&gt;","",IF(D68="","",IF(VLOOKUP($F$10&amp;$A68,PAB_CTB_Database!$B:$O,14,FALSE)=0,"",VLOOKUP($F$10&amp;$A68,PAB_CTB_Database!$B:$O,14,FALSE))))</f>
        <v/>
      </c>
      <c r="R68" s="242" t="str">
        <f t="shared" si="5"/>
        <v/>
      </c>
      <c r="S68" s="208"/>
      <c r="T68" s="207"/>
      <c r="U68" s="207"/>
      <c r="V68" s="212"/>
    </row>
    <row r="69" spans="1:22" x14ac:dyDescent="0.25">
      <c r="A69" s="74">
        <v>42</v>
      </c>
      <c r="B69" s="44"/>
      <c r="C69" s="78">
        <f>IF($F$10=" &lt;&lt;&lt; Select Index &gt;&gt;&gt;","",VLOOKUP(_xlfn.CONCAT($F$10,A69),PAB_CTB_Database!B:H,7,FALSE))</f>
        <v>46081</v>
      </c>
      <c r="D69" s="397" t="str">
        <f>IF($F$10=" &lt;&lt;&lt; Select Index &gt;&gt;&gt;","",IF(VLOOKUP($F$10&amp;$A69,PAB_CTB_Database!$B:$I,8,FALSE)=0,"",VLOOKUP($F$10&amp;$A69,PAB_CTB_Database!$B:$I,8,FALSE)))</f>
        <v/>
      </c>
      <c r="E69" s="398"/>
      <c r="F69" s="243" t="str">
        <f>IF($F$10=" &lt;&lt;&lt; Select Index &gt;&gt;&gt;","",IF(VLOOKUP($F$10&amp;$A69,PAB_CTB_Database!$B:$J,9,FALSE)=0,"",VLOOKUP($F$10&amp;$A69,PAB_CTB_Database!$B:$J,9,FALSE)))</f>
        <v/>
      </c>
      <c r="G69" s="243">
        <f>IF($F$10=" &lt;&lt;&lt; Select Index &gt;&gt;&gt;","",IF(VLOOKUP($F$10&amp;$A69,PAB_CTB_Database!$B:$K,10,FALSE)=0,"",VLOOKUP($F$10&amp;$A69,PAB_CTB_Database!$B:$K,10,FALSE)))</f>
        <v>1825389562.8142917</v>
      </c>
      <c r="H69" s="111" t="str">
        <f>IF($F$10=" &lt;&lt;&lt; Select Index &gt;&gt;&gt;","",IF(F69="","",IF(VLOOKUP($F$10&amp;$A69,PAB_CTB_Database!$B:$L,11,FALSE)=0,"",VLOOKUP($F$10&amp;$A69,PAB_CTB_Database!$B:$L,11,FALSE))))</f>
        <v/>
      </c>
      <c r="I69" s="244" t="str">
        <f>IF($F$10=" &lt;&lt;&lt; Select Index &gt;&gt;&gt;","",IF(F69="","",IF(VLOOKUP($F$10&amp;$A69,PAB_CTB_Database!$B:$M,12,FALSE)=0,"",VLOOKUP($F$10&amp;$A69,PAB_CTB_Database!$B:$M,12,FALSE))))</f>
        <v/>
      </c>
      <c r="J69" s="112" t="str">
        <f>IF($F$10=" &lt;&lt;&lt; Select Index &gt;&gt;&gt;","",IF(VLOOKUP($F$10&amp;$A69,PAB_CTB_Database!$B:$N,13,FALSE)=0,"",VLOOKUP($F$10&amp;$A69,PAB_CTB_Database!$B:$N,13,FALSE)))</f>
        <v/>
      </c>
      <c r="K69" s="245" t="str">
        <f t="shared" si="0"/>
        <v/>
      </c>
      <c r="L69" s="97" t="str">
        <f t="shared" si="1"/>
        <v/>
      </c>
      <c r="M69" s="246" t="str">
        <f t="shared" si="2"/>
        <v/>
      </c>
      <c r="N69" s="97" t="str">
        <f t="shared" si="3"/>
        <v/>
      </c>
      <c r="O69" s="247" t="str">
        <f t="shared" si="4"/>
        <v/>
      </c>
      <c r="P69" s="95"/>
      <c r="Q69" s="241" t="str">
        <f>IF($F$10=" &lt;&lt;&lt; Select Index &gt;&gt;&gt;","",IF(D69="","",IF(VLOOKUP($F$10&amp;$A69,PAB_CTB_Database!$B:$O,14,FALSE)=0,"",VLOOKUP($F$10&amp;$A69,PAB_CTB_Database!$B:$O,14,FALSE))))</f>
        <v/>
      </c>
      <c r="R69" s="242" t="str">
        <f t="shared" si="5"/>
        <v/>
      </c>
      <c r="S69" s="208"/>
      <c r="T69" s="207"/>
      <c r="U69" s="207"/>
      <c r="V69" s="212"/>
    </row>
    <row r="70" spans="1:22" x14ac:dyDescent="0.25">
      <c r="A70" s="74">
        <v>43</v>
      </c>
      <c r="B70" s="44"/>
      <c r="C70" s="78">
        <f>IF($F$10=" &lt;&lt;&lt; Select Index &gt;&gt;&gt;","",VLOOKUP(_xlfn.CONCAT($F$10,A70),PAB_CTB_Database!B:H,7,FALSE))</f>
        <v>46112</v>
      </c>
      <c r="D70" s="397" t="str">
        <f>IF($F$10=" &lt;&lt;&lt; Select Index &gt;&gt;&gt;","",IF(VLOOKUP($F$10&amp;$A70,PAB_CTB_Database!$B:$I,8,FALSE)=0,"",VLOOKUP($F$10&amp;$A70,PAB_CTB_Database!$B:$I,8,FALSE)))</f>
        <v/>
      </c>
      <c r="E70" s="398"/>
      <c r="F70" s="243" t="str">
        <f>IF($F$10=" &lt;&lt;&lt; Select Index &gt;&gt;&gt;","",IF(VLOOKUP($F$10&amp;$A70,PAB_CTB_Database!$B:$J,9,FALSE)=0,"",VLOOKUP($F$10&amp;$A70,PAB_CTB_Database!$B:$J,9,FALSE)))</f>
        <v/>
      </c>
      <c r="G70" s="243">
        <f>IF($F$10=" &lt;&lt;&lt; Select Index &gt;&gt;&gt;","",IF(VLOOKUP($F$10&amp;$A70,PAB_CTB_Database!$B:$K,10,FALSE)=0,"",VLOOKUP($F$10&amp;$A70,PAB_CTB_Database!$B:$K,10,FALSE)))</f>
        <v>1814741457.031208</v>
      </c>
      <c r="H70" s="111" t="str">
        <f>IF($F$10=" &lt;&lt;&lt; Select Index &gt;&gt;&gt;","",IF(F70="","",IF(VLOOKUP($F$10&amp;$A70,PAB_CTB_Database!$B:$L,11,FALSE)=0,"",VLOOKUP($F$10&amp;$A70,PAB_CTB_Database!$B:$L,11,FALSE))))</f>
        <v/>
      </c>
      <c r="I70" s="244" t="str">
        <f>IF($F$10=" &lt;&lt;&lt; Select Index &gt;&gt;&gt;","",IF(F70="","",IF(VLOOKUP($F$10&amp;$A70,PAB_CTB_Database!$B:$M,12,FALSE)=0,"",VLOOKUP($F$10&amp;$A70,PAB_CTB_Database!$B:$M,12,FALSE))))</f>
        <v/>
      </c>
      <c r="J70" s="112" t="str">
        <f>IF($F$10=" &lt;&lt;&lt; Select Index &gt;&gt;&gt;","",IF(VLOOKUP($F$10&amp;$A70,PAB_CTB_Database!$B:$N,13,FALSE)=0,"",VLOOKUP($F$10&amp;$A70,PAB_CTB_Database!$B:$N,13,FALSE)))</f>
        <v/>
      </c>
      <c r="K70" s="245" t="str">
        <f t="shared" si="0"/>
        <v/>
      </c>
      <c r="L70" s="97" t="str">
        <f t="shared" si="1"/>
        <v/>
      </c>
      <c r="M70" s="246" t="str">
        <f t="shared" si="2"/>
        <v/>
      </c>
      <c r="N70" s="97" t="str">
        <f t="shared" si="3"/>
        <v/>
      </c>
      <c r="O70" s="247" t="str">
        <f t="shared" si="4"/>
        <v/>
      </c>
      <c r="P70" s="95"/>
      <c r="Q70" s="241" t="str">
        <f>IF($F$10=" &lt;&lt;&lt; Select Index &gt;&gt;&gt;","",IF(D70="","",IF(VLOOKUP($F$10&amp;$A70,PAB_CTB_Database!$B:$O,14,FALSE)=0,"",VLOOKUP($F$10&amp;$A70,PAB_CTB_Database!$B:$O,14,FALSE))))</f>
        <v/>
      </c>
      <c r="R70" s="242" t="str">
        <f t="shared" si="5"/>
        <v/>
      </c>
      <c r="S70" s="208"/>
      <c r="T70" s="207"/>
      <c r="U70" s="207"/>
      <c r="V70" s="212"/>
    </row>
    <row r="71" spans="1:22" x14ac:dyDescent="0.25">
      <c r="A71" s="74">
        <v>44</v>
      </c>
      <c r="B71" s="44"/>
      <c r="C71" s="78">
        <f>IF($F$10=" &lt;&lt;&lt; Select Index &gt;&gt;&gt;","",VLOOKUP(_xlfn.CONCAT($F$10,A71),PAB_CTB_Database!B:H,7,FALSE))</f>
        <v>46142</v>
      </c>
      <c r="D71" s="397" t="str">
        <f>IF($F$10=" &lt;&lt;&lt; Select Index &gt;&gt;&gt;","",IF(VLOOKUP($F$10&amp;$A71,PAB_CTB_Database!$B:$I,8,FALSE)=0,"",VLOOKUP($F$10&amp;$A71,PAB_CTB_Database!$B:$I,8,FALSE)))</f>
        <v/>
      </c>
      <c r="E71" s="398"/>
      <c r="F71" s="243" t="str">
        <f>IF($F$10=" &lt;&lt;&lt; Select Index &gt;&gt;&gt;","",IF(VLOOKUP($F$10&amp;$A71,PAB_CTB_Database!$B:$J,9,FALSE)=0,"",VLOOKUP($F$10&amp;$A71,PAB_CTB_Database!$B:$J,9,FALSE)))</f>
        <v/>
      </c>
      <c r="G71" s="243">
        <f>IF($F$10=" &lt;&lt;&lt; Select Index &gt;&gt;&gt;","",IF(VLOOKUP($F$10&amp;$A71,PAB_CTB_Database!$B:$K,10,FALSE)=0,"",VLOOKUP($F$10&amp;$A71,PAB_CTB_Database!$B:$K,10,FALSE)))</f>
        <v>1804155465.1985261</v>
      </c>
      <c r="H71" s="111" t="str">
        <f>IF($F$10=" &lt;&lt;&lt; Select Index &gt;&gt;&gt;","",IF(F71="","",IF(VLOOKUP($F$10&amp;$A71,PAB_CTB_Database!$B:$L,11,FALSE)=0,"",VLOOKUP($F$10&amp;$A71,PAB_CTB_Database!$B:$L,11,FALSE))))</f>
        <v/>
      </c>
      <c r="I71" s="244" t="str">
        <f>IF($F$10=" &lt;&lt;&lt; Select Index &gt;&gt;&gt;","",IF(F71="","",IF(VLOOKUP($F$10&amp;$A71,PAB_CTB_Database!$B:$M,12,FALSE)=0,"",VLOOKUP($F$10&amp;$A71,PAB_CTB_Database!$B:$M,12,FALSE))))</f>
        <v/>
      </c>
      <c r="J71" s="112" t="str">
        <f>IF($F$10=" &lt;&lt;&lt; Select Index &gt;&gt;&gt;","",IF(VLOOKUP($F$10&amp;$A71,PAB_CTB_Database!$B:$N,13,FALSE)=0,"",VLOOKUP($F$10&amp;$A71,PAB_CTB_Database!$B:$N,13,FALSE)))</f>
        <v/>
      </c>
      <c r="K71" s="245" t="str">
        <f t="shared" si="0"/>
        <v/>
      </c>
      <c r="L71" s="97" t="str">
        <f t="shared" si="1"/>
        <v/>
      </c>
      <c r="M71" s="246" t="str">
        <f t="shared" si="2"/>
        <v/>
      </c>
      <c r="N71" s="97" t="str">
        <f t="shared" si="3"/>
        <v/>
      </c>
      <c r="O71" s="247" t="str">
        <f t="shared" si="4"/>
        <v/>
      </c>
      <c r="P71" s="95"/>
      <c r="Q71" s="241" t="str">
        <f>IF($F$10=" &lt;&lt;&lt; Select Index &gt;&gt;&gt;","",IF(D71="","",IF(VLOOKUP($F$10&amp;$A71,PAB_CTB_Database!$B:$O,14,FALSE)=0,"",VLOOKUP($F$10&amp;$A71,PAB_CTB_Database!$B:$O,14,FALSE))))</f>
        <v/>
      </c>
      <c r="R71" s="242" t="str">
        <f t="shared" si="5"/>
        <v/>
      </c>
      <c r="S71" s="208"/>
      <c r="T71" s="207"/>
      <c r="U71" s="207"/>
      <c r="V71" s="212"/>
    </row>
    <row r="72" spans="1:22" x14ac:dyDescent="0.25">
      <c r="A72" s="74">
        <v>45</v>
      </c>
      <c r="B72" s="44"/>
      <c r="C72" s="78">
        <f>IF($F$10=" &lt;&lt;&lt; Select Index &gt;&gt;&gt;","",VLOOKUP(_xlfn.CONCAT($F$10,A72),PAB_CTB_Database!B:H,7,FALSE))</f>
        <v>46173</v>
      </c>
      <c r="D72" s="397" t="str">
        <f>IF($F$10=" &lt;&lt;&lt; Select Index &gt;&gt;&gt;","",IF(VLOOKUP($F$10&amp;$A72,PAB_CTB_Database!$B:$I,8,FALSE)=0,"",VLOOKUP($F$10&amp;$A72,PAB_CTB_Database!$B:$I,8,FALSE)))</f>
        <v/>
      </c>
      <c r="E72" s="398"/>
      <c r="F72" s="243" t="str">
        <f>IF($F$10=" &lt;&lt;&lt; Select Index &gt;&gt;&gt;","",IF(VLOOKUP($F$10&amp;$A72,PAB_CTB_Database!$B:$J,9,FALSE)=0,"",VLOOKUP($F$10&amp;$A72,PAB_CTB_Database!$B:$J,9,FALSE)))</f>
        <v/>
      </c>
      <c r="G72" s="243">
        <f>IF($F$10=" &lt;&lt;&lt; Select Index &gt;&gt;&gt;","",IF(VLOOKUP($F$10&amp;$A72,PAB_CTB_Database!$B:$K,10,FALSE)=0,"",VLOOKUP($F$10&amp;$A72,PAB_CTB_Database!$B:$K,10,FALSE)))</f>
        <v>1793631224.9848678</v>
      </c>
      <c r="H72" s="111" t="str">
        <f>IF($F$10=" &lt;&lt;&lt; Select Index &gt;&gt;&gt;","",IF(F72="","",IF(VLOOKUP($F$10&amp;$A72,PAB_CTB_Database!$B:$L,11,FALSE)=0,"",VLOOKUP($F$10&amp;$A72,PAB_CTB_Database!$B:$L,11,FALSE))))</f>
        <v/>
      </c>
      <c r="I72" s="244" t="str">
        <f>IF($F$10=" &lt;&lt;&lt; Select Index &gt;&gt;&gt;","",IF(F72="","",IF(VLOOKUP($F$10&amp;$A72,PAB_CTB_Database!$B:$M,12,FALSE)=0,"",VLOOKUP($F$10&amp;$A72,PAB_CTB_Database!$B:$M,12,FALSE))))</f>
        <v/>
      </c>
      <c r="J72" s="112" t="str">
        <f>IF($F$10=" &lt;&lt;&lt; Select Index &gt;&gt;&gt;","",IF(VLOOKUP($F$10&amp;$A72,PAB_CTB_Database!$B:$N,13,FALSE)=0,"",VLOOKUP($F$10&amp;$A72,PAB_CTB_Database!$B:$N,13,FALSE)))</f>
        <v/>
      </c>
      <c r="K72" s="245" t="str">
        <f t="shared" si="0"/>
        <v/>
      </c>
      <c r="L72" s="97" t="str">
        <f t="shared" si="1"/>
        <v/>
      </c>
      <c r="M72" s="246" t="str">
        <f t="shared" si="2"/>
        <v/>
      </c>
      <c r="N72" s="97" t="str">
        <f t="shared" si="3"/>
        <v/>
      </c>
      <c r="O72" s="247" t="str">
        <f t="shared" si="4"/>
        <v/>
      </c>
      <c r="P72" s="95"/>
      <c r="Q72" s="241" t="str">
        <f>IF($F$10=" &lt;&lt;&lt; Select Index &gt;&gt;&gt;","",IF(D72="","",IF(VLOOKUP($F$10&amp;$A72,PAB_CTB_Database!$B:$O,14,FALSE)=0,"",VLOOKUP($F$10&amp;$A72,PAB_CTB_Database!$B:$O,14,FALSE))))</f>
        <v/>
      </c>
      <c r="R72" s="242" t="str">
        <f t="shared" si="5"/>
        <v/>
      </c>
      <c r="S72" s="208"/>
      <c r="T72" s="207"/>
      <c r="U72" s="207"/>
      <c r="V72" s="212"/>
    </row>
    <row r="73" spans="1:22" x14ac:dyDescent="0.25">
      <c r="A73" s="74">
        <v>46</v>
      </c>
      <c r="B73" s="44"/>
      <c r="C73" s="78">
        <f>IF($F$10=" &lt;&lt;&lt; Select Index &gt;&gt;&gt;","",VLOOKUP(_xlfn.CONCAT($F$10,A73),PAB_CTB_Database!B:H,7,FALSE))</f>
        <v>46203</v>
      </c>
      <c r="D73" s="397" t="str">
        <f>IF($F$10=" &lt;&lt;&lt; Select Index &gt;&gt;&gt;","",IF(VLOOKUP($F$10&amp;$A73,PAB_CTB_Database!$B:$I,8,FALSE)=0,"",VLOOKUP($F$10&amp;$A73,PAB_CTB_Database!$B:$I,8,FALSE)))</f>
        <v/>
      </c>
      <c r="E73" s="398"/>
      <c r="F73" s="243" t="str">
        <f>IF($F$10=" &lt;&lt;&lt; Select Index &gt;&gt;&gt;","",IF(VLOOKUP($F$10&amp;$A73,PAB_CTB_Database!$B:$J,9,FALSE)=0,"",VLOOKUP($F$10&amp;$A73,PAB_CTB_Database!$B:$J,9,FALSE)))</f>
        <v/>
      </c>
      <c r="G73" s="243">
        <f>IF($F$10=" &lt;&lt;&lt; Select Index &gt;&gt;&gt;","",IF(VLOOKUP($F$10&amp;$A73,PAB_CTB_Database!$B:$K,10,FALSE)=0,"",VLOOKUP($F$10&amp;$A73,PAB_CTB_Database!$B:$K,10,FALSE)))</f>
        <v>1783168376.1724565</v>
      </c>
      <c r="H73" s="111" t="str">
        <f>IF($F$10=" &lt;&lt;&lt; Select Index &gt;&gt;&gt;","",IF(F73="","",IF(VLOOKUP($F$10&amp;$A73,PAB_CTB_Database!$B:$L,11,FALSE)=0,"",VLOOKUP($F$10&amp;$A73,PAB_CTB_Database!$B:$L,11,FALSE))))</f>
        <v/>
      </c>
      <c r="I73" s="244" t="str">
        <f>IF($F$10=" &lt;&lt;&lt; Select Index &gt;&gt;&gt;","",IF(F73="","",IF(VLOOKUP($F$10&amp;$A73,PAB_CTB_Database!$B:$M,12,FALSE)=0,"",VLOOKUP($F$10&amp;$A73,PAB_CTB_Database!$B:$M,12,FALSE))))</f>
        <v/>
      </c>
      <c r="J73" s="112" t="str">
        <f>IF($F$10=" &lt;&lt;&lt; Select Index &gt;&gt;&gt;","",IF(VLOOKUP($F$10&amp;$A73,PAB_CTB_Database!$B:$N,13,FALSE)=0,"",VLOOKUP($F$10&amp;$A73,PAB_CTB_Database!$B:$N,13,FALSE)))</f>
        <v/>
      </c>
      <c r="K73" s="245" t="str">
        <f t="shared" si="0"/>
        <v/>
      </c>
      <c r="L73" s="97" t="str">
        <f t="shared" si="1"/>
        <v/>
      </c>
      <c r="M73" s="246" t="str">
        <f t="shared" si="2"/>
        <v/>
      </c>
      <c r="N73" s="97" t="str">
        <f t="shared" si="3"/>
        <v/>
      </c>
      <c r="O73" s="247" t="str">
        <f t="shared" si="4"/>
        <v/>
      </c>
      <c r="P73" s="95"/>
      <c r="Q73" s="241" t="str">
        <f>IF($F$10=" &lt;&lt;&lt; Select Index &gt;&gt;&gt;","",IF(D73="","",IF(VLOOKUP($F$10&amp;$A73,PAB_CTB_Database!$B:$O,14,FALSE)=0,"",VLOOKUP($F$10&amp;$A73,PAB_CTB_Database!$B:$O,14,FALSE))))</f>
        <v/>
      </c>
      <c r="R73" s="242" t="str">
        <f t="shared" si="5"/>
        <v/>
      </c>
      <c r="S73" s="208"/>
      <c r="T73" s="207"/>
      <c r="U73" s="207"/>
      <c r="V73" s="212"/>
    </row>
    <row r="74" spans="1:22" x14ac:dyDescent="0.25">
      <c r="A74" s="74">
        <v>47</v>
      </c>
      <c r="B74" s="44"/>
      <c r="C74" s="78">
        <f>IF($F$10=" &lt;&lt;&lt; Select Index &gt;&gt;&gt;","",VLOOKUP(_xlfn.CONCAT($F$10,A74),PAB_CTB_Database!B:H,7,FALSE))</f>
        <v>46234</v>
      </c>
      <c r="D74" s="397" t="str">
        <f>IF($F$10=" &lt;&lt;&lt; Select Index &gt;&gt;&gt;","",IF(VLOOKUP($F$10&amp;$A74,PAB_CTB_Database!$B:$I,8,FALSE)=0,"",VLOOKUP($F$10&amp;$A74,PAB_CTB_Database!$B:$I,8,FALSE)))</f>
        <v/>
      </c>
      <c r="E74" s="398"/>
      <c r="F74" s="243" t="str">
        <f>IF($F$10=" &lt;&lt;&lt; Select Index &gt;&gt;&gt;","",IF(VLOOKUP($F$10&amp;$A74,PAB_CTB_Database!$B:$J,9,FALSE)=0,"",VLOOKUP($F$10&amp;$A74,PAB_CTB_Database!$B:$J,9,FALSE)))</f>
        <v/>
      </c>
      <c r="G74" s="243">
        <f>IF($F$10=" &lt;&lt;&lt; Select Index &gt;&gt;&gt;","",IF(VLOOKUP($F$10&amp;$A74,PAB_CTB_Database!$B:$K,10,FALSE)=0,"",VLOOKUP($F$10&amp;$A74,PAB_CTB_Database!$B:$K,10,FALSE)))</f>
        <v>1772766560.6447835</v>
      </c>
      <c r="H74" s="111" t="str">
        <f>IF($F$10=" &lt;&lt;&lt; Select Index &gt;&gt;&gt;","",IF(F74="","",IF(VLOOKUP($F$10&amp;$A74,PAB_CTB_Database!$B:$L,11,FALSE)=0,"",VLOOKUP($F$10&amp;$A74,PAB_CTB_Database!$B:$L,11,FALSE))))</f>
        <v/>
      </c>
      <c r="I74" s="244" t="str">
        <f>IF($F$10=" &lt;&lt;&lt; Select Index &gt;&gt;&gt;","",IF(F74="","",IF(VLOOKUP($F$10&amp;$A74,PAB_CTB_Database!$B:$M,12,FALSE)=0,"",VLOOKUP($F$10&amp;$A74,PAB_CTB_Database!$B:$M,12,FALSE))))</f>
        <v/>
      </c>
      <c r="J74" s="112" t="str">
        <f>IF($F$10=" &lt;&lt;&lt; Select Index &gt;&gt;&gt;","",IF(VLOOKUP($F$10&amp;$A74,PAB_CTB_Database!$B:$N,13,FALSE)=0,"",VLOOKUP($F$10&amp;$A74,PAB_CTB_Database!$B:$N,13,FALSE)))</f>
        <v/>
      </c>
      <c r="K74" s="245" t="str">
        <f t="shared" si="0"/>
        <v/>
      </c>
      <c r="L74" s="97" t="str">
        <f t="shared" si="1"/>
        <v/>
      </c>
      <c r="M74" s="246" t="str">
        <f t="shared" si="2"/>
        <v/>
      </c>
      <c r="N74" s="97" t="str">
        <f t="shared" si="3"/>
        <v/>
      </c>
      <c r="O74" s="247" t="str">
        <f t="shared" si="4"/>
        <v/>
      </c>
      <c r="P74" s="95"/>
      <c r="Q74" s="241" t="str">
        <f>IF($F$10=" &lt;&lt;&lt; Select Index &gt;&gt;&gt;","",IF(D74="","",IF(VLOOKUP($F$10&amp;$A74,PAB_CTB_Database!$B:$O,14,FALSE)=0,"",VLOOKUP($F$10&amp;$A74,PAB_CTB_Database!$B:$O,14,FALSE))))</f>
        <v/>
      </c>
      <c r="R74" s="242" t="str">
        <f t="shared" si="5"/>
        <v/>
      </c>
      <c r="S74" s="208"/>
      <c r="T74" s="207"/>
      <c r="U74" s="207"/>
      <c r="V74" s="212"/>
    </row>
    <row r="75" spans="1:22" x14ac:dyDescent="0.25">
      <c r="A75" s="74">
        <v>48</v>
      </c>
      <c r="B75" s="44"/>
      <c r="C75" s="78">
        <f>IF($F$10=" &lt;&lt;&lt; Select Index &gt;&gt;&gt;","",VLOOKUP(_xlfn.CONCAT($F$10,A75),PAB_CTB_Database!B:H,7,FALSE))</f>
        <v>46265</v>
      </c>
      <c r="D75" s="397" t="str">
        <f>IF($F$10=" &lt;&lt;&lt; Select Index &gt;&gt;&gt;","",IF(VLOOKUP($F$10&amp;$A75,PAB_CTB_Database!$B:$I,8,FALSE)=0,"",VLOOKUP($F$10&amp;$A75,PAB_CTB_Database!$B:$I,8,FALSE)))</f>
        <v/>
      </c>
      <c r="E75" s="398"/>
      <c r="F75" s="243" t="str">
        <f>IF($F$10=" &lt;&lt;&lt; Select Index &gt;&gt;&gt;","",IF(VLOOKUP($F$10&amp;$A75,PAB_CTB_Database!$B:$J,9,FALSE)=0,"",VLOOKUP($F$10&amp;$A75,PAB_CTB_Database!$B:$J,9,FALSE)))</f>
        <v/>
      </c>
      <c r="G75" s="243">
        <f>IF($F$10=" &lt;&lt;&lt; Select Index &gt;&gt;&gt;","",IF(VLOOKUP($F$10&amp;$A75,PAB_CTB_Database!$B:$K,10,FALSE)=0,"",VLOOKUP($F$10&amp;$A75,PAB_CTB_Database!$B:$K,10,FALSE)))</f>
        <v>1762425422.3743556</v>
      </c>
      <c r="H75" s="111" t="str">
        <f>IF($F$10=" &lt;&lt;&lt; Select Index &gt;&gt;&gt;","",IF(F75="","",IF(VLOOKUP($F$10&amp;$A75,PAB_CTB_Database!$B:$L,11,FALSE)=0,"",VLOOKUP($F$10&amp;$A75,PAB_CTB_Database!$B:$L,11,FALSE))))</f>
        <v/>
      </c>
      <c r="I75" s="244" t="str">
        <f>IF($F$10=" &lt;&lt;&lt; Select Index &gt;&gt;&gt;","",IF(F75="","",IF(VLOOKUP($F$10&amp;$A75,PAB_CTB_Database!$B:$M,12,FALSE)=0,"",VLOOKUP($F$10&amp;$A75,PAB_CTB_Database!$B:$M,12,FALSE))))</f>
        <v/>
      </c>
      <c r="J75" s="112" t="str">
        <f>IF($F$10=" &lt;&lt;&lt; Select Index &gt;&gt;&gt;","",IF(VLOOKUP($F$10&amp;$A75,PAB_CTB_Database!$B:$N,13,FALSE)=0,"",VLOOKUP($F$10&amp;$A75,PAB_CTB_Database!$B:$N,13,FALSE)))</f>
        <v/>
      </c>
      <c r="K75" s="245" t="str">
        <f t="shared" si="0"/>
        <v/>
      </c>
      <c r="L75" s="97" t="str">
        <f t="shared" si="1"/>
        <v/>
      </c>
      <c r="M75" s="246" t="str">
        <f t="shared" si="2"/>
        <v/>
      </c>
      <c r="N75" s="97" t="str">
        <f t="shared" si="3"/>
        <v/>
      </c>
      <c r="O75" s="247" t="str">
        <f t="shared" si="4"/>
        <v/>
      </c>
      <c r="P75" s="95"/>
      <c r="Q75" s="241" t="str">
        <f>IF($F$10=" &lt;&lt;&lt; Select Index &gt;&gt;&gt;","",IF(D75="","",IF(VLOOKUP($F$10&amp;$A75,PAB_CTB_Database!$B:$O,14,FALSE)=0,"",VLOOKUP($F$10&amp;$A75,PAB_CTB_Database!$B:$O,14,FALSE))))</f>
        <v/>
      </c>
      <c r="R75" s="242" t="str">
        <f t="shared" si="5"/>
        <v/>
      </c>
      <c r="S75" s="208"/>
      <c r="T75" s="207"/>
      <c r="U75" s="207"/>
      <c r="V75" s="212"/>
    </row>
    <row r="76" spans="1:22" x14ac:dyDescent="0.25">
      <c r="A76" s="74">
        <v>49</v>
      </c>
      <c r="B76" s="44"/>
      <c r="C76" s="78">
        <f>IF($F$10=" &lt;&lt;&lt; Select Index &gt;&gt;&gt;","",VLOOKUP(_xlfn.CONCAT($F$10,A76),PAB_CTB_Database!B:H,7,FALSE))</f>
        <v>46295</v>
      </c>
      <c r="D76" s="397" t="str">
        <f>IF($F$10=" &lt;&lt;&lt; Select Index &gt;&gt;&gt;","",IF(VLOOKUP($F$10&amp;$A76,PAB_CTB_Database!$B:$I,8,FALSE)=0,"",VLOOKUP($F$10&amp;$A76,PAB_CTB_Database!$B:$I,8,FALSE)))</f>
        <v/>
      </c>
      <c r="E76" s="398"/>
      <c r="F76" s="243" t="str">
        <f>IF($F$10=" &lt;&lt;&lt; Select Index &gt;&gt;&gt;","",IF(VLOOKUP($F$10&amp;$A76,PAB_CTB_Database!$B:$J,9,FALSE)=0,"",VLOOKUP($F$10&amp;$A76,PAB_CTB_Database!$B:$J,9,FALSE)))</f>
        <v/>
      </c>
      <c r="G76" s="243">
        <f>IF($F$10=" &lt;&lt;&lt; Select Index &gt;&gt;&gt;","",IF(VLOOKUP($F$10&amp;$A76,PAB_CTB_Database!$B:$K,10,FALSE)=0,"",VLOOKUP($F$10&amp;$A76,PAB_CTB_Database!$B:$K,10,FALSE)))</f>
        <v>1752144607.4105051</v>
      </c>
      <c r="H76" s="111" t="str">
        <f>IF($F$10=" &lt;&lt;&lt; Select Index &gt;&gt;&gt;","",IF(F76="","",IF(VLOOKUP($F$10&amp;$A76,PAB_CTB_Database!$B:$L,11,FALSE)=0,"",VLOOKUP($F$10&amp;$A76,PAB_CTB_Database!$B:$L,11,FALSE))))</f>
        <v/>
      </c>
      <c r="I76" s="244" t="str">
        <f>IF($F$10=" &lt;&lt;&lt; Select Index &gt;&gt;&gt;","",IF(F76="","",IF(VLOOKUP($F$10&amp;$A76,PAB_CTB_Database!$B:$M,12,FALSE)=0,"",VLOOKUP($F$10&amp;$A76,PAB_CTB_Database!$B:$M,12,FALSE))))</f>
        <v/>
      </c>
      <c r="J76" s="112" t="str">
        <f>IF($F$10=" &lt;&lt;&lt; Select Index &gt;&gt;&gt;","",IF(VLOOKUP($F$10&amp;$A76,PAB_CTB_Database!$B:$N,13,FALSE)=0,"",VLOOKUP($F$10&amp;$A76,PAB_CTB_Database!$B:$N,13,FALSE)))</f>
        <v/>
      </c>
      <c r="K76" s="245" t="str">
        <f t="shared" si="0"/>
        <v/>
      </c>
      <c r="L76" s="97" t="str">
        <f t="shared" si="1"/>
        <v/>
      </c>
      <c r="M76" s="246" t="str">
        <f t="shared" si="2"/>
        <v/>
      </c>
      <c r="N76" s="97" t="str">
        <f t="shared" si="3"/>
        <v/>
      </c>
      <c r="O76" s="247" t="str">
        <f t="shared" si="4"/>
        <v/>
      </c>
      <c r="P76" s="95"/>
      <c r="Q76" s="241" t="str">
        <f>IF($F$10=" &lt;&lt;&lt; Select Index &gt;&gt;&gt;","",IF(D76="","",IF(VLOOKUP($F$10&amp;$A76,PAB_CTB_Database!$B:$O,14,FALSE)=0,"",VLOOKUP($F$10&amp;$A76,PAB_CTB_Database!$B:$O,14,FALSE))))</f>
        <v/>
      </c>
      <c r="R76" s="242" t="str">
        <f t="shared" si="5"/>
        <v/>
      </c>
      <c r="S76" s="208"/>
      <c r="T76" s="207"/>
      <c r="U76" s="207"/>
      <c r="V76" s="212"/>
    </row>
    <row r="77" spans="1:22" x14ac:dyDescent="0.25">
      <c r="A77" s="74">
        <v>50</v>
      </c>
      <c r="B77" s="44"/>
      <c r="C77" s="78">
        <f>IF($F$10=" &lt;&lt;&lt; Select Index &gt;&gt;&gt;","",VLOOKUP(_xlfn.CONCAT($F$10,A77),PAB_CTB_Database!B:H,7,FALSE))</f>
        <v>46326</v>
      </c>
      <c r="D77" s="397" t="str">
        <f>IF($F$10=" &lt;&lt;&lt; Select Index &gt;&gt;&gt;","",IF(VLOOKUP($F$10&amp;$A77,PAB_CTB_Database!$B:$I,8,FALSE)=0,"",VLOOKUP($F$10&amp;$A77,PAB_CTB_Database!$B:$I,8,FALSE)))</f>
        <v/>
      </c>
      <c r="E77" s="398"/>
      <c r="F77" s="243" t="str">
        <f>IF($F$10=" &lt;&lt;&lt; Select Index &gt;&gt;&gt;","",IF(VLOOKUP($F$10&amp;$A77,PAB_CTB_Database!$B:$J,9,FALSE)=0,"",VLOOKUP($F$10&amp;$A77,PAB_CTB_Database!$B:$J,9,FALSE)))</f>
        <v/>
      </c>
      <c r="G77" s="243">
        <f>IF($F$10=" &lt;&lt;&lt; Select Index &gt;&gt;&gt;","",IF(VLOOKUP($F$10&amp;$A77,PAB_CTB_Database!$B:$K,10,FALSE)=0,"",VLOOKUP($F$10&amp;$A77,PAB_CTB_Database!$B:$K,10,FALSE)))</f>
        <v>1741923763.8672774</v>
      </c>
      <c r="H77" s="111" t="str">
        <f>IF($F$10=" &lt;&lt;&lt; Select Index &gt;&gt;&gt;","",IF(F77="","",IF(VLOOKUP($F$10&amp;$A77,PAB_CTB_Database!$B:$L,11,FALSE)=0,"",VLOOKUP($F$10&amp;$A77,PAB_CTB_Database!$B:$L,11,FALSE))))</f>
        <v/>
      </c>
      <c r="I77" s="244" t="str">
        <f>IF($F$10=" &lt;&lt;&lt; Select Index &gt;&gt;&gt;","",IF(F77="","",IF(VLOOKUP($F$10&amp;$A77,PAB_CTB_Database!$B:$M,12,FALSE)=0,"",VLOOKUP($F$10&amp;$A77,PAB_CTB_Database!$B:$M,12,FALSE))))</f>
        <v/>
      </c>
      <c r="J77" s="112" t="str">
        <f>IF($F$10=" &lt;&lt;&lt; Select Index &gt;&gt;&gt;","",IF(VLOOKUP($F$10&amp;$A77,PAB_CTB_Database!$B:$N,13,FALSE)=0,"",VLOOKUP($F$10&amp;$A77,PAB_CTB_Database!$B:$N,13,FALSE)))</f>
        <v/>
      </c>
      <c r="K77" s="245" t="str">
        <f t="shared" si="0"/>
        <v/>
      </c>
      <c r="L77" s="97" t="str">
        <f t="shared" si="1"/>
        <v/>
      </c>
      <c r="M77" s="246" t="str">
        <f t="shared" si="2"/>
        <v/>
      </c>
      <c r="N77" s="97" t="str">
        <f t="shared" si="3"/>
        <v/>
      </c>
      <c r="O77" s="247" t="str">
        <f t="shared" si="4"/>
        <v/>
      </c>
      <c r="P77" s="95"/>
      <c r="Q77" s="241" t="str">
        <f>IF($F$10=" &lt;&lt;&lt; Select Index &gt;&gt;&gt;","",IF(D77="","",IF(VLOOKUP($F$10&amp;$A77,PAB_CTB_Database!$B:$O,14,FALSE)=0,"",VLOOKUP($F$10&amp;$A77,PAB_CTB_Database!$B:$O,14,FALSE))))</f>
        <v/>
      </c>
      <c r="R77" s="242" t="str">
        <f t="shared" si="5"/>
        <v/>
      </c>
      <c r="S77" s="208"/>
      <c r="T77" s="207"/>
      <c r="U77" s="207"/>
      <c r="V77" s="212"/>
    </row>
    <row r="78" spans="1:22" x14ac:dyDescent="0.25">
      <c r="A78" s="74">
        <v>51</v>
      </c>
      <c r="B78" s="44"/>
      <c r="C78" s="78">
        <f>IF($F$10=" &lt;&lt;&lt; Select Index &gt;&gt;&gt;","",VLOOKUP(_xlfn.CONCAT($F$10,A78),PAB_CTB_Database!B:H,7,FALSE))</f>
        <v>46356</v>
      </c>
      <c r="D78" s="397" t="str">
        <f>IF($F$10=" &lt;&lt;&lt; Select Index &gt;&gt;&gt;","",IF(VLOOKUP($F$10&amp;$A78,PAB_CTB_Database!$B:$I,8,FALSE)=0,"",VLOOKUP($F$10&amp;$A78,PAB_CTB_Database!$B:$I,8,FALSE)))</f>
        <v/>
      </c>
      <c r="E78" s="398"/>
      <c r="F78" s="243" t="str">
        <f>IF($F$10=" &lt;&lt;&lt; Select Index &gt;&gt;&gt;","",IF(VLOOKUP($F$10&amp;$A78,PAB_CTB_Database!$B:$J,9,FALSE)=0,"",VLOOKUP($F$10&amp;$A78,PAB_CTB_Database!$B:$J,9,FALSE)))</f>
        <v/>
      </c>
      <c r="G78" s="243">
        <f>IF($F$10=" &lt;&lt;&lt; Select Index &gt;&gt;&gt;","",IF(VLOOKUP($F$10&amp;$A78,PAB_CTB_Database!$B:$K,10,FALSE)=0,"",VLOOKUP($F$10&amp;$A78,PAB_CTB_Database!$B:$K,10,FALSE)))</f>
        <v>1731762541.9113843</v>
      </c>
      <c r="H78" s="111" t="str">
        <f>IF($F$10=" &lt;&lt;&lt; Select Index &gt;&gt;&gt;","",IF(F78="","",IF(VLOOKUP($F$10&amp;$A78,PAB_CTB_Database!$B:$L,11,FALSE)=0,"",VLOOKUP($F$10&amp;$A78,PAB_CTB_Database!$B:$L,11,FALSE))))</f>
        <v/>
      </c>
      <c r="I78" s="244" t="str">
        <f>IF($F$10=" &lt;&lt;&lt; Select Index &gt;&gt;&gt;","",IF(F78="","",IF(VLOOKUP($F$10&amp;$A78,PAB_CTB_Database!$B:$M,12,FALSE)=0,"",VLOOKUP($F$10&amp;$A78,PAB_CTB_Database!$B:$M,12,FALSE))))</f>
        <v/>
      </c>
      <c r="J78" s="112" t="str">
        <f>IF($F$10=" &lt;&lt;&lt; Select Index &gt;&gt;&gt;","",IF(VLOOKUP($F$10&amp;$A78,PAB_CTB_Database!$B:$N,13,FALSE)=0,"",VLOOKUP($F$10&amp;$A78,PAB_CTB_Database!$B:$N,13,FALSE)))</f>
        <v/>
      </c>
      <c r="K78" s="245" t="str">
        <f t="shared" si="0"/>
        <v/>
      </c>
      <c r="L78" s="97" t="str">
        <f t="shared" si="1"/>
        <v/>
      </c>
      <c r="M78" s="246" t="str">
        <f t="shared" si="2"/>
        <v/>
      </c>
      <c r="N78" s="97" t="str">
        <f t="shared" si="3"/>
        <v/>
      </c>
      <c r="O78" s="247" t="str">
        <f t="shared" si="4"/>
        <v/>
      </c>
      <c r="P78" s="95"/>
      <c r="Q78" s="241" t="str">
        <f>IF($F$10=" &lt;&lt;&lt; Select Index &gt;&gt;&gt;","",IF(D78="","",IF(VLOOKUP($F$10&amp;$A78,PAB_CTB_Database!$B:$O,14,FALSE)=0,"",VLOOKUP($F$10&amp;$A78,PAB_CTB_Database!$B:$O,14,FALSE))))</f>
        <v/>
      </c>
      <c r="R78" s="242" t="str">
        <f t="shared" si="5"/>
        <v/>
      </c>
      <c r="S78" s="208"/>
      <c r="T78" s="207"/>
      <c r="U78" s="207"/>
      <c r="V78" s="212"/>
    </row>
    <row r="79" spans="1:22" x14ac:dyDescent="0.25">
      <c r="A79" s="74">
        <v>52</v>
      </c>
      <c r="B79" s="44"/>
      <c r="C79" s="78">
        <f>IF($F$10=" &lt;&lt;&lt; Select Index &gt;&gt;&gt;","",VLOOKUP(_xlfn.CONCAT($F$10,A79),PAB_CTB_Database!B:H,7,FALSE))</f>
        <v>46387</v>
      </c>
      <c r="D79" s="397" t="str">
        <f>IF($F$10=" &lt;&lt;&lt; Select Index &gt;&gt;&gt;","",IF(VLOOKUP($F$10&amp;$A79,PAB_CTB_Database!$B:$I,8,FALSE)=0,"",VLOOKUP($F$10&amp;$A79,PAB_CTB_Database!$B:$I,8,FALSE)))</f>
        <v/>
      </c>
      <c r="E79" s="398"/>
      <c r="F79" s="243" t="str">
        <f>IF($F$10=" &lt;&lt;&lt; Select Index &gt;&gt;&gt;","",IF(VLOOKUP($F$10&amp;$A79,PAB_CTB_Database!$B:$J,9,FALSE)=0,"",VLOOKUP($F$10&amp;$A79,PAB_CTB_Database!$B:$J,9,FALSE)))</f>
        <v/>
      </c>
      <c r="G79" s="243">
        <f>IF($F$10=" &lt;&lt;&lt; Select Index &gt;&gt;&gt;","",IF(VLOOKUP($F$10&amp;$A79,PAB_CTB_Database!$B:$K,10,FALSE)=0,"",VLOOKUP($F$10&amp;$A79,PAB_CTB_Database!$B:$K,10,FALSE)))</f>
        <v>1721660593.7502348</v>
      </c>
      <c r="H79" s="111" t="str">
        <f>IF($F$10=" &lt;&lt;&lt; Select Index &gt;&gt;&gt;","",IF(F79="","",IF(VLOOKUP($F$10&amp;$A79,PAB_CTB_Database!$B:$L,11,FALSE)=0,"",VLOOKUP($F$10&amp;$A79,PAB_CTB_Database!$B:$L,11,FALSE))))</f>
        <v/>
      </c>
      <c r="I79" s="244" t="str">
        <f>IF($F$10=" &lt;&lt;&lt; Select Index &gt;&gt;&gt;","",IF(F79="","",IF(VLOOKUP($F$10&amp;$A79,PAB_CTB_Database!$B:$M,12,FALSE)=0,"",VLOOKUP($F$10&amp;$A79,PAB_CTB_Database!$B:$M,12,FALSE))))</f>
        <v/>
      </c>
      <c r="J79" s="112" t="str">
        <f>IF($F$10=" &lt;&lt;&lt; Select Index &gt;&gt;&gt;","",IF(VLOOKUP($F$10&amp;$A79,PAB_CTB_Database!$B:$N,13,FALSE)=0,"",VLOOKUP($F$10&amp;$A79,PAB_CTB_Database!$B:$N,13,FALSE)))</f>
        <v/>
      </c>
      <c r="K79" s="245" t="str">
        <f t="shared" si="0"/>
        <v/>
      </c>
      <c r="L79" s="97" t="str">
        <f t="shared" si="1"/>
        <v/>
      </c>
      <c r="M79" s="246" t="str">
        <f t="shared" si="2"/>
        <v/>
      </c>
      <c r="N79" s="97" t="str">
        <f t="shared" si="3"/>
        <v/>
      </c>
      <c r="O79" s="247" t="str">
        <f t="shared" si="4"/>
        <v/>
      </c>
      <c r="P79" s="95"/>
      <c r="Q79" s="241" t="str">
        <f>IF($F$10=" &lt;&lt;&lt; Select Index &gt;&gt;&gt;","",IF(D79="","",IF(VLOOKUP($F$10&amp;$A79,PAB_CTB_Database!$B:$O,14,FALSE)=0,"",VLOOKUP($F$10&amp;$A79,PAB_CTB_Database!$B:$O,14,FALSE))))</f>
        <v/>
      </c>
      <c r="R79" s="242" t="str">
        <f t="shared" si="5"/>
        <v/>
      </c>
      <c r="S79" s="208"/>
      <c r="T79" s="207"/>
      <c r="U79" s="207"/>
      <c r="V79" s="212"/>
    </row>
    <row r="80" spans="1:22" x14ac:dyDescent="0.25">
      <c r="A80" s="74">
        <v>53</v>
      </c>
      <c r="B80" s="44"/>
      <c r="C80" s="78">
        <f>IF($F$10=" &lt;&lt;&lt; Select Index &gt;&gt;&gt;","",VLOOKUP(_xlfn.CONCAT($F$10,A80),PAB_CTB_Database!B:H,7,FALSE))</f>
        <v>46418</v>
      </c>
      <c r="D80" s="397" t="str">
        <f>IF($F$10=" &lt;&lt;&lt; Select Index &gt;&gt;&gt;","",IF(VLOOKUP($F$10&amp;$A80,PAB_CTB_Database!$B:$I,8,FALSE)=0,"",VLOOKUP($F$10&amp;$A80,PAB_CTB_Database!$B:$I,8,FALSE)))</f>
        <v/>
      </c>
      <c r="E80" s="398"/>
      <c r="F80" s="243" t="str">
        <f>IF($F$10=" &lt;&lt;&lt; Select Index &gt;&gt;&gt;","",IF(VLOOKUP($F$10&amp;$A80,PAB_CTB_Database!$B:$J,9,FALSE)=0,"",VLOOKUP($F$10&amp;$A80,PAB_CTB_Database!$B:$J,9,FALSE)))</f>
        <v/>
      </c>
      <c r="G80" s="243">
        <f>IF($F$10=" &lt;&lt;&lt; Select Index &gt;&gt;&gt;","",IF(VLOOKUP($F$10&amp;$A80,PAB_CTB_Database!$B:$K,10,FALSE)=0,"",VLOOKUP($F$10&amp;$A80,PAB_CTB_Database!$B:$K,10,FALSE)))</f>
        <v>1711617573.6200252</v>
      </c>
      <c r="H80" s="111" t="str">
        <f>IF($F$10=" &lt;&lt;&lt; Select Index &gt;&gt;&gt;","",IF(F80="","",IF(VLOOKUP($F$10&amp;$A80,PAB_CTB_Database!$B:$L,11,FALSE)=0,"",VLOOKUP($F$10&amp;$A80,PAB_CTB_Database!$B:$L,11,FALSE))))</f>
        <v/>
      </c>
      <c r="I80" s="244" t="str">
        <f>IF($F$10=" &lt;&lt;&lt; Select Index &gt;&gt;&gt;","",IF(F80="","",IF(VLOOKUP($F$10&amp;$A80,PAB_CTB_Database!$B:$M,12,FALSE)=0,"",VLOOKUP($F$10&amp;$A80,PAB_CTB_Database!$B:$M,12,FALSE))))</f>
        <v/>
      </c>
      <c r="J80" s="112" t="str">
        <f>IF($F$10=" &lt;&lt;&lt; Select Index &gt;&gt;&gt;","",IF(VLOOKUP($F$10&amp;$A80,PAB_CTB_Database!$B:$N,13,FALSE)=0,"",VLOOKUP($F$10&amp;$A80,PAB_CTB_Database!$B:$N,13,FALSE)))</f>
        <v/>
      </c>
      <c r="K80" s="245" t="str">
        <f t="shared" si="0"/>
        <v/>
      </c>
      <c r="L80" s="97" t="str">
        <f t="shared" si="1"/>
        <v/>
      </c>
      <c r="M80" s="246" t="str">
        <f t="shared" si="2"/>
        <v/>
      </c>
      <c r="N80" s="97" t="str">
        <f t="shared" si="3"/>
        <v/>
      </c>
      <c r="O80" s="247" t="str">
        <f t="shared" si="4"/>
        <v/>
      </c>
      <c r="P80" s="95"/>
      <c r="Q80" s="241" t="str">
        <f>IF($F$10=" &lt;&lt;&lt; Select Index &gt;&gt;&gt;","",IF(D80="","",IF(VLOOKUP($F$10&amp;$A80,PAB_CTB_Database!$B:$O,14,FALSE)=0,"",VLOOKUP($F$10&amp;$A80,PAB_CTB_Database!$B:$O,14,FALSE))))</f>
        <v/>
      </c>
      <c r="R80" s="242" t="str">
        <f t="shared" si="5"/>
        <v/>
      </c>
      <c r="S80" s="208"/>
      <c r="T80" s="207"/>
      <c r="U80" s="207"/>
      <c r="V80" s="212"/>
    </row>
    <row r="81" spans="1:22" x14ac:dyDescent="0.25">
      <c r="A81" s="74">
        <v>54</v>
      </c>
      <c r="B81" s="44"/>
      <c r="C81" s="78">
        <f>IF($F$10=" &lt;&lt;&lt; Select Index &gt;&gt;&gt;","",VLOOKUP(_xlfn.CONCAT($F$10,A81),PAB_CTB_Database!B:H,7,FALSE))</f>
        <v>46446</v>
      </c>
      <c r="D81" s="397" t="str">
        <f>IF($F$10=" &lt;&lt;&lt; Select Index &gt;&gt;&gt;","",IF(VLOOKUP($F$10&amp;$A81,PAB_CTB_Database!$B:$I,8,FALSE)=0,"",VLOOKUP($F$10&amp;$A81,PAB_CTB_Database!$B:$I,8,FALSE)))</f>
        <v/>
      </c>
      <c r="E81" s="398"/>
      <c r="F81" s="243" t="str">
        <f>IF($F$10=" &lt;&lt;&lt; Select Index &gt;&gt;&gt;","",IF(VLOOKUP($F$10&amp;$A81,PAB_CTB_Database!$B:$J,9,FALSE)=0,"",VLOOKUP($F$10&amp;$A81,PAB_CTB_Database!$B:$J,9,FALSE)))</f>
        <v/>
      </c>
      <c r="G81" s="243">
        <f>IF($F$10=" &lt;&lt;&lt; Select Index &gt;&gt;&gt;","",IF(VLOOKUP($F$10&amp;$A81,PAB_CTB_Database!$B:$K,10,FALSE)=0,"",VLOOKUP($F$10&amp;$A81,PAB_CTB_Database!$B:$K,10,FALSE)))</f>
        <v>1701633137.7739081</v>
      </c>
      <c r="H81" s="111" t="str">
        <f>IF($F$10=" &lt;&lt;&lt; Select Index &gt;&gt;&gt;","",IF(F81="","",IF(VLOOKUP($F$10&amp;$A81,PAB_CTB_Database!$B:$L,11,FALSE)=0,"",VLOOKUP($F$10&amp;$A81,PAB_CTB_Database!$B:$L,11,FALSE))))</f>
        <v/>
      </c>
      <c r="I81" s="244" t="str">
        <f>IF($F$10=" &lt;&lt;&lt; Select Index &gt;&gt;&gt;","",IF(F81="","",IF(VLOOKUP($F$10&amp;$A81,PAB_CTB_Database!$B:$M,12,FALSE)=0,"",VLOOKUP($F$10&amp;$A81,PAB_CTB_Database!$B:$M,12,FALSE))))</f>
        <v/>
      </c>
      <c r="J81" s="112" t="str">
        <f>IF($F$10=" &lt;&lt;&lt; Select Index &gt;&gt;&gt;","",IF(VLOOKUP($F$10&amp;$A81,PAB_CTB_Database!$B:$N,13,FALSE)=0,"",VLOOKUP($F$10&amp;$A81,PAB_CTB_Database!$B:$N,13,FALSE)))</f>
        <v/>
      </c>
      <c r="K81" s="245" t="str">
        <f t="shared" si="0"/>
        <v/>
      </c>
      <c r="L81" s="97" t="str">
        <f t="shared" si="1"/>
        <v/>
      </c>
      <c r="M81" s="246" t="str">
        <f t="shared" si="2"/>
        <v/>
      </c>
      <c r="N81" s="97" t="str">
        <f t="shared" si="3"/>
        <v/>
      </c>
      <c r="O81" s="247" t="str">
        <f t="shared" si="4"/>
        <v/>
      </c>
      <c r="P81" s="95"/>
      <c r="Q81" s="241" t="str">
        <f>IF($F$10=" &lt;&lt;&lt; Select Index &gt;&gt;&gt;","",IF(D81="","",IF(VLOOKUP($F$10&amp;$A81,PAB_CTB_Database!$B:$O,14,FALSE)=0,"",VLOOKUP($F$10&amp;$A81,PAB_CTB_Database!$B:$O,14,FALSE))))</f>
        <v/>
      </c>
      <c r="R81" s="242" t="str">
        <f t="shared" si="5"/>
        <v/>
      </c>
      <c r="S81" s="208"/>
      <c r="T81" s="207"/>
      <c r="U81" s="207"/>
      <c r="V81" s="212"/>
    </row>
    <row r="82" spans="1:22" x14ac:dyDescent="0.25">
      <c r="A82" s="74">
        <v>55</v>
      </c>
      <c r="B82" s="44"/>
      <c r="C82" s="78">
        <f>IF($F$10=" &lt;&lt;&lt; Select Index &gt;&gt;&gt;","",VLOOKUP(_xlfn.CONCAT($F$10,A82),PAB_CTB_Database!B:H,7,FALSE))</f>
        <v>46477</v>
      </c>
      <c r="D82" s="397" t="str">
        <f>IF($F$10=" &lt;&lt;&lt; Select Index &gt;&gt;&gt;","",IF(VLOOKUP($F$10&amp;$A82,PAB_CTB_Database!$B:$I,8,FALSE)=0,"",VLOOKUP($F$10&amp;$A82,PAB_CTB_Database!$B:$I,8,FALSE)))</f>
        <v/>
      </c>
      <c r="E82" s="398"/>
      <c r="F82" s="243" t="str">
        <f>IF($F$10=" &lt;&lt;&lt; Select Index &gt;&gt;&gt;","",IF(VLOOKUP($F$10&amp;$A82,PAB_CTB_Database!$B:$J,9,FALSE)=0,"",VLOOKUP($F$10&amp;$A82,PAB_CTB_Database!$B:$J,9,FALSE)))</f>
        <v/>
      </c>
      <c r="G82" s="243">
        <f>IF($F$10=" &lt;&lt;&lt; Select Index &gt;&gt;&gt;","",IF(VLOOKUP($F$10&amp;$A82,PAB_CTB_Database!$B:$K,10,FALSE)=0,"",VLOOKUP($F$10&amp;$A82,PAB_CTB_Database!$B:$K,10,FALSE)))</f>
        <v>1691706944.470227</v>
      </c>
      <c r="H82" s="111" t="str">
        <f>IF($F$10=" &lt;&lt;&lt; Select Index &gt;&gt;&gt;","",IF(F82="","",IF(VLOOKUP($F$10&amp;$A82,PAB_CTB_Database!$B:$L,11,FALSE)=0,"",VLOOKUP($F$10&amp;$A82,PAB_CTB_Database!$B:$L,11,FALSE))))</f>
        <v/>
      </c>
      <c r="I82" s="244" t="str">
        <f>IF($F$10=" &lt;&lt;&lt; Select Index &gt;&gt;&gt;","",IF(F82="","",IF(VLOOKUP($F$10&amp;$A82,PAB_CTB_Database!$B:$M,12,FALSE)=0,"",VLOOKUP($F$10&amp;$A82,PAB_CTB_Database!$B:$M,12,FALSE))))</f>
        <v/>
      </c>
      <c r="J82" s="112" t="str">
        <f>IF($F$10=" &lt;&lt;&lt; Select Index &gt;&gt;&gt;","",IF(VLOOKUP($F$10&amp;$A82,PAB_CTB_Database!$B:$N,13,FALSE)=0,"",VLOOKUP($F$10&amp;$A82,PAB_CTB_Database!$B:$N,13,FALSE)))</f>
        <v/>
      </c>
      <c r="K82" s="245" t="str">
        <f t="shared" si="0"/>
        <v/>
      </c>
      <c r="L82" s="97" t="str">
        <f t="shared" si="1"/>
        <v/>
      </c>
      <c r="M82" s="246" t="str">
        <f t="shared" si="2"/>
        <v/>
      </c>
      <c r="N82" s="97" t="str">
        <f t="shared" si="3"/>
        <v/>
      </c>
      <c r="O82" s="247" t="str">
        <f t="shared" si="4"/>
        <v/>
      </c>
      <c r="P82" s="95"/>
      <c r="Q82" s="241" t="str">
        <f>IF($F$10=" &lt;&lt;&lt; Select Index &gt;&gt;&gt;","",IF(D82="","",IF(VLOOKUP($F$10&amp;$A82,PAB_CTB_Database!$B:$O,14,FALSE)=0,"",VLOOKUP($F$10&amp;$A82,PAB_CTB_Database!$B:$O,14,FALSE))))</f>
        <v/>
      </c>
      <c r="R82" s="242" t="str">
        <f t="shared" si="5"/>
        <v/>
      </c>
      <c r="S82" s="208"/>
      <c r="T82" s="207"/>
      <c r="U82" s="207"/>
      <c r="V82" s="212"/>
    </row>
    <row r="83" spans="1:22" x14ac:dyDescent="0.25">
      <c r="A83" s="74">
        <v>56</v>
      </c>
      <c r="B83" s="44"/>
      <c r="C83" s="78">
        <f>IF($F$10=" &lt;&lt;&lt; Select Index &gt;&gt;&gt;","",VLOOKUP(_xlfn.CONCAT($F$10,A83),PAB_CTB_Database!B:H,7,FALSE))</f>
        <v>46507</v>
      </c>
      <c r="D83" s="397" t="str">
        <f>IF($F$10=" &lt;&lt;&lt; Select Index &gt;&gt;&gt;","",IF(VLOOKUP($F$10&amp;$A83,PAB_CTB_Database!$B:$I,8,FALSE)=0,"",VLOOKUP($F$10&amp;$A83,PAB_CTB_Database!$B:$I,8,FALSE)))</f>
        <v/>
      </c>
      <c r="E83" s="398"/>
      <c r="F83" s="243" t="str">
        <f>IF($F$10=" &lt;&lt;&lt; Select Index &gt;&gt;&gt;","",IF(VLOOKUP($F$10&amp;$A83,PAB_CTB_Database!$B:$J,9,FALSE)=0,"",VLOOKUP($F$10&amp;$A83,PAB_CTB_Database!$B:$J,9,FALSE)))</f>
        <v/>
      </c>
      <c r="G83" s="243">
        <f>IF($F$10=" &lt;&lt;&lt; Select Index &gt;&gt;&gt;","",IF(VLOOKUP($F$10&amp;$A83,PAB_CTB_Database!$B:$K,10,FALSE)=0,"",VLOOKUP($F$10&amp;$A83,PAB_CTB_Database!$B:$K,10,FALSE)))</f>
        <v>1681838653.9608173</v>
      </c>
      <c r="H83" s="111" t="str">
        <f>IF($F$10=" &lt;&lt;&lt; Select Index &gt;&gt;&gt;","",IF(F83="","",IF(VLOOKUP($F$10&amp;$A83,PAB_CTB_Database!$B:$L,11,FALSE)=0,"",VLOOKUP($F$10&amp;$A83,PAB_CTB_Database!$B:$L,11,FALSE))))</f>
        <v/>
      </c>
      <c r="I83" s="244" t="str">
        <f>IF($F$10=" &lt;&lt;&lt; Select Index &gt;&gt;&gt;","",IF(F83="","",IF(VLOOKUP($F$10&amp;$A83,PAB_CTB_Database!$B:$M,12,FALSE)=0,"",VLOOKUP($F$10&amp;$A83,PAB_CTB_Database!$B:$M,12,FALSE))))</f>
        <v/>
      </c>
      <c r="J83" s="112" t="str">
        <f>IF($F$10=" &lt;&lt;&lt; Select Index &gt;&gt;&gt;","",IF(VLOOKUP($F$10&amp;$A83,PAB_CTB_Database!$B:$N,13,FALSE)=0,"",VLOOKUP($F$10&amp;$A83,PAB_CTB_Database!$B:$N,13,FALSE)))</f>
        <v/>
      </c>
      <c r="K83" s="245" t="str">
        <f t="shared" si="0"/>
        <v/>
      </c>
      <c r="L83" s="97" t="str">
        <f t="shared" si="1"/>
        <v/>
      </c>
      <c r="M83" s="246" t="str">
        <f t="shared" si="2"/>
        <v/>
      </c>
      <c r="N83" s="97" t="str">
        <f t="shared" si="3"/>
        <v/>
      </c>
      <c r="O83" s="247" t="str">
        <f t="shared" si="4"/>
        <v/>
      </c>
      <c r="P83" s="95"/>
      <c r="Q83" s="241" t="str">
        <f>IF($F$10=" &lt;&lt;&lt; Select Index &gt;&gt;&gt;","",IF(D83="","",IF(VLOOKUP($F$10&amp;$A83,PAB_CTB_Database!$B:$O,14,FALSE)=0,"",VLOOKUP($F$10&amp;$A83,PAB_CTB_Database!$B:$O,14,FALSE))))</f>
        <v/>
      </c>
      <c r="R83" s="242" t="str">
        <f t="shared" si="5"/>
        <v/>
      </c>
      <c r="S83" s="208"/>
      <c r="T83" s="207"/>
      <c r="U83" s="207"/>
      <c r="V83" s="212"/>
    </row>
    <row r="84" spans="1:22" x14ac:dyDescent="0.25">
      <c r="A84" s="74">
        <v>57</v>
      </c>
      <c r="B84" s="44"/>
      <c r="C84" s="78">
        <f>IF($F$10=" &lt;&lt;&lt; Select Index &gt;&gt;&gt;","",VLOOKUP(_xlfn.CONCAT($F$10,A84),PAB_CTB_Database!B:H,7,FALSE))</f>
        <v>46538</v>
      </c>
      <c r="D84" s="397" t="str">
        <f>IF($F$10=" &lt;&lt;&lt; Select Index &gt;&gt;&gt;","",IF(VLOOKUP($F$10&amp;$A84,PAB_CTB_Database!$B:$I,8,FALSE)=0,"",VLOOKUP($F$10&amp;$A84,PAB_CTB_Database!$B:$I,8,FALSE)))</f>
        <v/>
      </c>
      <c r="E84" s="398"/>
      <c r="F84" s="243" t="str">
        <f>IF($F$10=" &lt;&lt;&lt; Select Index &gt;&gt;&gt;","",IF(VLOOKUP($F$10&amp;$A84,PAB_CTB_Database!$B:$J,9,FALSE)=0,"",VLOOKUP($F$10&amp;$A84,PAB_CTB_Database!$B:$J,9,FALSE)))</f>
        <v/>
      </c>
      <c r="G84" s="243">
        <f>IF($F$10=" &lt;&lt;&lt; Select Index &gt;&gt;&gt;","",IF(VLOOKUP($F$10&amp;$A84,PAB_CTB_Database!$B:$K,10,FALSE)=0,"",VLOOKUP($F$10&amp;$A84,PAB_CTB_Database!$B:$K,10,FALSE)))</f>
        <v>1672027928.4793792</v>
      </c>
      <c r="H84" s="111" t="str">
        <f>IF($F$10=" &lt;&lt;&lt; Select Index &gt;&gt;&gt;","",IF(F84="","",IF(VLOOKUP($F$10&amp;$A84,PAB_CTB_Database!$B:$L,11,FALSE)=0,"",VLOOKUP($F$10&amp;$A84,PAB_CTB_Database!$B:$L,11,FALSE))))</f>
        <v/>
      </c>
      <c r="I84" s="244" t="str">
        <f>IF($F$10=" &lt;&lt;&lt; Select Index &gt;&gt;&gt;","",IF(F84="","",IF(VLOOKUP($F$10&amp;$A84,PAB_CTB_Database!$B:$M,12,FALSE)=0,"",VLOOKUP($F$10&amp;$A84,PAB_CTB_Database!$B:$M,12,FALSE))))</f>
        <v/>
      </c>
      <c r="J84" s="112" t="str">
        <f>IF($F$10=" &lt;&lt;&lt; Select Index &gt;&gt;&gt;","",IF(VLOOKUP($F$10&amp;$A84,PAB_CTB_Database!$B:$N,13,FALSE)=0,"",VLOOKUP($F$10&amp;$A84,PAB_CTB_Database!$B:$N,13,FALSE)))</f>
        <v/>
      </c>
      <c r="K84" s="245" t="str">
        <f t="shared" si="0"/>
        <v/>
      </c>
      <c r="L84" s="97" t="str">
        <f t="shared" si="1"/>
        <v/>
      </c>
      <c r="M84" s="246" t="str">
        <f t="shared" si="2"/>
        <v/>
      </c>
      <c r="N84" s="97" t="str">
        <f t="shared" si="3"/>
        <v/>
      </c>
      <c r="O84" s="247" t="str">
        <f t="shared" si="4"/>
        <v/>
      </c>
      <c r="P84" s="95"/>
      <c r="Q84" s="241" t="str">
        <f>IF($F$10=" &lt;&lt;&lt; Select Index &gt;&gt;&gt;","",IF(D84="","",IF(VLOOKUP($F$10&amp;$A84,PAB_CTB_Database!$B:$O,14,FALSE)=0,"",VLOOKUP($F$10&amp;$A84,PAB_CTB_Database!$B:$O,14,FALSE))))</f>
        <v/>
      </c>
      <c r="R84" s="242" t="str">
        <f t="shared" si="5"/>
        <v/>
      </c>
      <c r="S84" s="208"/>
      <c r="T84" s="207"/>
      <c r="U84" s="207"/>
      <c r="V84" s="212"/>
    </row>
    <row r="85" spans="1:22" x14ac:dyDescent="0.25">
      <c r="A85" s="74">
        <v>58</v>
      </c>
      <c r="B85" s="44"/>
      <c r="C85" s="78">
        <f>IF($F$10=" &lt;&lt;&lt; Select Index &gt;&gt;&gt;","",VLOOKUP(_xlfn.CONCAT($F$10,A85),PAB_CTB_Database!B:H,7,FALSE))</f>
        <v>46568</v>
      </c>
      <c r="D85" s="397" t="str">
        <f>IF($F$10=" &lt;&lt;&lt; Select Index &gt;&gt;&gt;","",IF(VLOOKUP($F$10&amp;$A85,PAB_CTB_Database!$B:$I,8,FALSE)=0,"",VLOOKUP($F$10&amp;$A85,PAB_CTB_Database!$B:$I,8,FALSE)))</f>
        <v/>
      </c>
      <c r="E85" s="398"/>
      <c r="F85" s="243" t="str">
        <f>IF($F$10=" &lt;&lt;&lt; Select Index &gt;&gt;&gt;","",IF(VLOOKUP($F$10&amp;$A85,PAB_CTB_Database!$B:$J,9,FALSE)=0,"",VLOOKUP($F$10&amp;$A85,PAB_CTB_Database!$B:$J,9,FALSE)))</f>
        <v/>
      </c>
      <c r="G85" s="243">
        <f>IF($F$10=" &lt;&lt;&lt; Select Index &gt;&gt;&gt;","",IF(VLOOKUP($F$10&amp;$A85,PAB_CTB_Database!$B:$K,10,FALSE)=0,"",VLOOKUP($F$10&amp;$A85,PAB_CTB_Database!$B:$K,10,FALSE)))</f>
        <v>1662274432.2299161</v>
      </c>
      <c r="H85" s="111" t="str">
        <f>IF($F$10=" &lt;&lt;&lt; Select Index &gt;&gt;&gt;","",IF(F85="","",IF(VLOOKUP($F$10&amp;$A85,PAB_CTB_Database!$B:$L,11,FALSE)=0,"",VLOOKUP($F$10&amp;$A85,PAB_CTB_Database!$B:$L,11,FALSE))))</f>
        <v/>
      </c>
      <c r="I85" s="244" t="str">
        <f>IF($F$10=" &lt;&lt;&lt; Select Index &gt;&gt;&gt;","",IF(F85="","",IF(VLOOKUP($F$10&amp;$A85,PAB_CTB_Database!$B:$M,12,FALSE)=0,"",VLOOKUP($F$10&amp;$A85,PAB_CTB_Database!$B:$M,12,FALSE))))</f>
        <v/>
      </c>
      <c r="J85" s="112" t="str">
        <f>IF($F$10=" &lt;&lt;&lt; Select Index &gt;&gt;&gt;","",IF(VLOOKUP($F$10&amp;$A85,PAB_CTB_Database!$B:$N,13,FALSE)=0,"",VLOOKUP($F$10&amp;$A85,PAB_CTB_Database!$B:$N,13,FALSE)))</f>
        <v/>
      </c>
      <c r="K85" s="245" t="str">
        <f t="shared" si="0"/>
        <v/>
      </c>
      <c r="L85" s="97" t="str">
        <f t="shared" si="1"/>
        <v/>
      </c>
      <c r="M85" s="246" t="str">
        <f t="shared" si="2"/>
        <v/>
      </c>
      <c r="N85" s="97" t="str">
        <f t="shared" si="3"/>
        <v/>
      </c>
      <c r="O85" s="247" t="str">
        <f t="shared" si="4"/>
        <v/>
      </c>
      <c r="P85" s="95"/>
      <c r="Q85" s="241" t="str">
        <f>IF($F$10=" &lt;&lt;&lt; Select Index &gt;&gt;&gt;","",IF(D85="","",IF(VLOOKUP($F$10&amp;$A85,PAB_CTB_Database!$B:$O,14,FALSE)=0,"",VLOOKUP($F$10&amp;$A85,PAB_CTB_Database!$B:$O,14,FALSE))))</f>
        <v/>
      </c>
      <c r="R85" s="242" t="str">
        <f t="shared" si="5"/>
        <v/>
      </c>
      <c r="S85" s="208"/>
      <c r="T85" s="207"/>
      <c r="U85" s="207"/>
      <c r="V85" s="212"/>
    </row>
    <row r="86" spans="1:22" x14ac:dyDescent="0.25">
      <c r="A86" s="74">
        <v>59</v>
      </c>
      <c r="B86" s="44"/>
      <c r="C86" s="78">
        <f>IF($F$10=" &lt;&lt;&lt; Select Index &gt;&gt;&gt;","",VLOOKUP(_xlfn.CONCAT($F$10,A86),PAB_CTB_Database!B:H,7,FALSE))</f>
        <v>46599</v>
      </c>
      <c r="D86" s="397" t="str">
        <f>IF($F$10=" &lt;&lt;&lt; Select Index &gt;&gt;&gt;","",IF(VLOOKUP($F$10&amp;$A86,PAB_CTB_Database!$B:$I,8,FALSE)=0,"",VLOOKUP($F$10&amp;$A86,PAB_CTB_Database!$B:$I,8,FALSE)))</f>
        <v/>
      </c>
      <c r="E86" s="398"/>
      <c r="F86" s="243" t="str">
        <f>IF($F$10=" &lt;&lt;&lt; Select Index &gt;&gt;&gt;","",IF(VLOOKUP($F$10&amp;$A86,PAB_CTB_Database!$B:$J,9,FALSE)=0,"",VLOOKUP($F$10&amp;$A86,PAB_CTB_Database!$B:$J,9,FALSE)))</f>
        <v/>
      </c>
      <c r="G86" s="243">
        <f>IF($F$10=" &lt;&lt;&lt; Select Index &gt;&gt;&gt;","",IF(VLOOKUP($F$10&amp;$A86,PAB_CTB_Database!$B:$K,10,FALSE)=0,"",VLOOKUP($F$10&amp;$A86,PAB_CTB_Database!$B:$K,10,FALSE)))</f>
        <v>1652577831.3752415</v>
      </c>
      <c r="H86" s="111" t="str">
        <f>IF($F$10=" &lt;&lt;&lt; Select Index &gt;&gt;&gt;","",IF(F86="","",IF(VLOOKUP($F$10&amp;$A86,PAB_CTB_Database!$B:$L,11,FALSE)=0,"",VLOOKUP($F$10&amp;$A86,PAB_CTB_Database!$B:$L,11,FALSE))))</f>
        <v/>
      </c>
      <c r="I86" s="244" t="str">
        <f>IF($F$10=" &lt;&lt;&lt; Select Index &gt;&gt;&gt;","",IF(F86="","",IF(VLOOKUP($F$10&amp;$A86,PAB_CTB_Database!$B:$M,12,FALSE)=0,"",VLOOKUP($F$10&amp;$A86,PAB_CTB_Database!$B:$M,12,FALSE))))</f>
        <v/>
      </c>
      <c r="J86" s="112" t="str">
        <f>IF($F$10=" &lt;&lt;&lt; Select Index &gt;&gt;&gt;","",IF(VLOOKUP($F$10&amp;$A86,PAB_CTB_Database!$B:$N,13,FALSE)=0,"",VLOOKUP($F$10&amp;$A86,PAB_CTB_Database!$B:$N,13,FALSE)))</f>
        <v/>
      </c>
      <c r="K86" s="245" t="str">
        <f t="shared" si="0"/>
        <v/>
      </c>
      <c r="L86" s="97" t="str">
        <f t="shared" si="1"/>
        <v/>
      </c>
      <c r="M86" s="246" t="str">
        <f t="shared" si="2"/>
        <v/>
      </c>
      <c r="N86" s="97" t="str">
        <f t="shared" si="3"/>
        <v/>
      </c>
      <c r="O86" s="247" t="str">
        <f t="shared" si="4"/>
        <v/>
      </c>
      <c r="P86" s="95"/>
      <c r="Q86" s="241" t="str">
        <f>IF($F$10=" &lt;&lt;&lt; Select Index &gt;&gt;&gt;","",IF(D86="","",IF(VLOOKUP($F$10&amp;$A86,PAB_CTB_Database!$B:$O,14,FALSE)=0,"",VLOOKUP($F$10&amp;$A86,PAB_CTB_Database!$B:$O,14,FALSE))))</f>
        <v/>
      </c>
      <c r="R86" s="242" t="str">
        <f t="shared" si="5"/>
        <v/>
      </c>
      <c r="S86" s="208"/>
      <c r="T86" s="207"/>
      <c r="U86" s="207"/>
      <c r="V86" s="212"/>
    </row>
    <row r="87" spans="1:22" x14ac:dyDescent="0.25">
      <c r="A87" s="74">
        <v>60</v>
      </c>
      <c r="B87" s="44"/>
      <c r="C87" s="78">
        <f>IF($F$10=" &lt;&lt;&lt; Select Index &gt;&gt;&gt;","",VLOOKUP(_xlfn.CONCAT($F$10,A87),PAB_CTB_Database!B:H,7,FALSE))</f>
        <v>46630</v>
      </c>
      <c r="D87" s="397" t="str">
        <f>IF($F$10=" &lt;&lt;&lt; Select Index &gt;&gt;&gt;","",IF(VLOOKUP($F$10&amp;$A87,PAB_CTB_Database!$B:$I,8,FALSE)=0,"",VLOOKUP($F$10&amp;$A87,PAB_CTB_Database!$B:$I,8,FALSE)))</f>
        <v/>
      </c>
      <c r="E87" s="398"/>
      <c r="F87" s="243" t="str">
        <f>IF($F$10=" &lt;&lt;&lt; Select Index &gt;&gt;&gt;","",IF(VLOOKUP($F$10&amp;$A87,PAB_CTB_Database!$B:$J,9,FALSE)=0,"",VLOOKUP($F$10&amp;$A87,PAB_CTB_Database!$B:$J,9,FALSE)))</f>
        <v/>
      </c>
      <c r="G87" s="243">
        <f>IF($F$10=" &lt;&lt;&lt; Select Index &gt;&gt;&gt;","",IF(VLOOKUP($F$10&amp;$A87,PAB_CTB_Database!$B:$K,10,FALSE)=0,"",VLOOKUP($F$10&amp;$A87,PAB_CTB_Database!$B:$K,10,FALSE)))</f>
        <v>1642937794.0255525</v>
      </c>
      <c r="H87" s="111" t="str">
        <f>IF($F$10=" &lt;&lt;&lt; Select Index &gt;&gt;&gt;","",IF(F87="","",IF(VLOOKUP($F$10&amp;$A87,PAB_CTB_Database!$B:$L,11,FALSE)=0,"",VLOOKUP($F$10&amp;$A87,PAB_CTB_Database!$B:$L,11,FALSE))))</f>
        <v/>
      </c>
      <c r="I87" s="244" t="str">
        <f>IF($F$10=" &lt;&lt;&lt; Select Index &gt;&gt;&gt;","",IF(F87="","",IF(VLOOKUP($F$10&amp;$A87,PAB_CTB_Database!$B:$M,12,FALSE)=0,"",VLOOKUP($F$10&amp;$A87,PAB_CTB_Database!$B:$M,12,FALSE))))</f>
        <v/>
      </c>
      <c r="J87" s="112" t="str">
        <f>IF($F$10=" &lt;&lt;&lt; Select Index &gt;&gt;&gt;","",IF(VLOOKUP($F$10&amp;$A87,PAB_CTB_Database!$B:$N,13,FALSE)=0,"",VLOOKUP($F$10&amp;$A87,PAB_CTB_Database!$B:$N,13,FALSE)))</f>
        <v/>
      </c>
      <c r="K87" s="245" t="str">
        <f t="shared" si="0"/>
        <v/>
      </c>
      <c r="L87" s="97" t="str">
        <f t="shared" si="1"/>
        <v/>
      </c>
      <c r="M87" s="246" t="str">
        <f t="shared" si="2"/>
        <v/>
      </c>
      <c r="N87" s="97" t="str">
        <f t="shared" si="3"/>
        <v/>
      </c>
      <c r="O87" s="247" t="str">
        <f t="shared" si="4"/>
        <v/>
      </c>
      <c r="P87" s="95"/>
      <c r="Q87" s="241" t="str">
        <f>IF($F$10=" &lt;&lt;&lt; Select Index &gt;&gt;&gt;","",IF(D87="","",IF(VLOOKUP($F$10&amp;$A87,PAB_CTB_Database!$B:$O,14,FALSE)=0,"",VLOOKUP($F$10&amp;$A87,PAB_CTB_Database!$B:$O,14,FALSE))))</f>
        <v/>
      </c>
      <c r="R87" s="242" t="str">
        <f t="shared" si="5"/>
        <v/>
      </c>
      <c r="S87" s="208"/>
      <c r="T87" s="207"/>
      <c r="U87" s="207"/>
      <c r="V87" s="212"/>
    </row>
    <row r="88" spans="1:22" x14ac:dyDescent="0.25">
      <c r="A88" s="74">
        <v>61</v>
      </c>
      <c r="B88" s="44"/>
      <c r="C88" s="78">
        <f>IF($F$10=" &lt;&lt;&lt; Select Index &gt;&gt;&gt;","",VLOOKUP(_xlfn.CONCAT($F$10,A88),PAB_CTB_Database!B:H,7,FALSE))</f>
        <v>46660</v>
      </c>
      <c r="D88" s="397" t="str">
        <f>IF($F$10=" &lt;&lt;&lt; Select Index &gt;&gt;&gt;","",IF(VLOOKUP($F$10&amp;$A88,PAB_CTB_Database!$B:$I,8,FALSE)=0,"",VLOOKUP($F$10&amp;$A88,PAB_CTB_Database!$B:$I,8,FALSE)))</f>
        <v/>
      </c>
      <c r="E88" s="398"/>
      <c r="F88" s="243" t="str">
        <f>IF($F$10=" &lt;&lt;&lt; Select Index &gt;&gt;&gt;","",IF(VLOOKUP($F$10&amp;$A88,PAB_CTB_Database!$B:$J,9,FALSE)=0,"",VLOOKUP($F$10&amp;$A88,PAB_CTB_Database!$B:$J,9,FALSE)))</f>
        <v/>
      </c>
      <c r="G88" s="243">
        <f>IF($F$10=" &lt;&lt;&lt; Select Index &gt;&gt;&gt;","",IF(VLOOKUP($F$10&amp;$A88,PAB_CTB_Database!$B:$K,10,FALSE)=0,"",VLOOKUP($F$10&amp;$A88,PAB_CTB_Database!$B:$K,10,FALSE)))</f>
        <v>1633353990.2270701</v>
      </c>
      <c r="H88" s="111" t="str">
        <f>IF($F$10=" &lt;&lt;&lt; Select Index &gt;&gt;&gt;","",IF(F88="","",IF(VLOOKUP($F$10&amp;$A88,PAB_CTB_Database!$B:$L,11,FALSE)=0,"",VLOOKUP($F$10&amp;$A88,PAB_CTB_Database!$B:$L,11,FALSE))))</f>
        <v/>
      </c>
      <c r="I88" s="244" t="str">
        <f>IF($F$10=" &lt;&lt;&lt; Select Index &gt;&gt;&gt;","",IF(F88="","",IF(VLOOKUP($F$10&amp;$A88,PAB_CTB_Database!$B:$M,12,FALSE)=0,"",VLOOKUP($F$10&amp;$A88,PAB_CTB_Database!$B:$M,12,FALSE))))</f>
        <v/>
      </c>
      <c r="J88" s="112" t="str">
        <f>IF($F$10=" &lt;&lt;&lt; Select Index &gt;&gt;&gt;","",IF(VLOOKUP($F$10&amp;$A88,PAB_CTB_Database!$B:$N,13,FALSE)=0,"",VLOOKUP($F$10&amp;$A88,PAB_CTB_Database!$B:$N,13,FALSE)))</f>
        <v/>
      </c>
      <c r="K88" s="245" t="str">
        <f t="shared" si="0"/>
        <v/>
      </c>
      <c r="L88" s="97" t="str">
        <f t="shared" si="1"/>
        <v/>
      </c>
      <c r="M88" s="246" t="str">
        <f t="shared" si="2"/>
        <v/>
      </c>
      <c r="N88" s="97" t="str">
        <f t="shared" si="3"/>
        <v/>
      </c>
      <c r="O88" s="247" t="str">
        <f t="shared" si="4"/>
        <v/>
      </c>
      <c r="P88" s="95"/>
      <c r="Q88" s="241" t="str">
        <f>IF($F$10=" &lt;&lt;&lt; Select Index &gt;&gt;&gt;","",IF(D88="","",IF(VLOOKUP($F$10&amp;$A88,PAB_CTB_Database!$B:$O,14,FALSE)=0,"",VLOOKUP($F$10&amp;$A88,PAB_CTB_Database!$B:$O,14,FALSE))))</f>
        <v/>
      </c>
      <c r="R88" s="242" t="str">
        <f t="shared" si="5"/>
        <v/>
      </c>
      <c r="S88" s="208"/>
      <c r="T88" s="207"/>
      <c r="U88" s="207"/>
      <c r="V88" s="212"/>
    </row>
    <row r="89" spans="1:22" x14ac:dyDescent="0.25">
      <c r="A89" s="74">
        <v>62</v>
      </c>
      <c r="B89" s="44"/>
      <c r="C89" s="78">
        <f>IF($F$10=" &lt;&lt;&lt; Select Index &gt;&gt;&gt;","",VLOOKUP(_xlfn.CONCAT($F$10,A89),PAB_CTB_Database!B:H,7,FALSE))</f>
        <v>46691</v>
      </c>
      <c r="D89" s="397" t="str">
        <f>IF($F$10=" &lt;&lt;&lt; Select Index &gt;&gt;&gt;","",IF(VLOOKUP($F$10&amp;$A89,PAB_CTB_Database!$B:$I,8,FALSE)=0,"",VLOOKUP($F$10&amp;$A89,PAB_CTB_Database!$B:$I,8,FALSE)))</f>
        <v/>
      </c>
      <c r="E89" s="398"/>
      <c r="F89" s="243" t="str">
        <f>IF($F$10=" &lt;&lt;&lt; Select Index &gt;&gt;&gt;","",IF(VLOOKUP($F$10&amp;$A89,PAB_CTB_Database!$B:$J,9,FALSE)=0,"",VLOOKUP($F$10&amp;$A89,PAB_CTB_Database!$B:$J,9,FALSE)))</f>
        <v/>
      </c>
      <c r="G89" s="243">
        <f>IF($F$10=" &lt;&lt;&lt; Select Index &gt;&gt;&gt;","",IF(VLOOKUP($F$10&amp;$A89,PAB_CTB_Database!$B:$K,10,FALSE)=0,"",VLOOKUP($F$10&amp;$A89,PAB_CTB_Database!$B:$K,10,FALSE)))</f>
        <v>1623826091.9507453</v>
      </c>
      <c r="H89" s="111" t="str">
        <f>IF($F$10=" &lt;&lt;&lt; Select Index &gt;&gt;&gt;","",IF(F89="","",IF(VLOOKUP($F$10&amp;$A89,PAB_CTB_Database!$B:$L,11,FALSE)=0,"",VLOOKUP($F$10&amp;$A89,PAB_CTB_Database!$B:$L,11,FALSE))))</f>
        <v/>
      </c>
      <c r="I89" s="244" t="str">
        <f>IF($F$10=" &lt;&lt;&lt; Select Index &gt;&gt;&gt;","",IF(F89="","",IF(VLOOKUP($F$10&amp;$A89,PAB_CTB_Database!$B:$M,12,FALSE)=0,"",VLOOKUP($F$10&amp;$A89,PAB_CTB_Database!$B:$M,12,FALSE))))</f>
        <v/>
      </c>
      <c r="J89" s="112" t="str">
        <f>IF($F$10=" &lt;&lt;&lt; Select Index &gt;&gt;&gt;","",IF(VLOOKUP($F$10&amp;$A89,PAB_CTB_Database!$B:$N,13,FALSE)=0,"",VLOOKUP($F$10&amp;$A89,PAB_CTB_Database!$B:$N,13,FALSE)))</f>
        <v/>
      </c>
      <c r="K89" s="245" t="str">
        <f t="shared" si="0"/>
        <v/>
      </c>
      <c r="L89" s="97" t="str">
        <f t="shared" si="1"/>
        <v/>
      </c>
      <c r="M89" s="246" t="str">
        <f t="shared" si="2"/>
        <v/>
      </c>
      <c r="N89" s="97" t="str">
        <f t="shared" si="3"/>
        <v/>
      </c>
      <c r="O89" s="247" t="str">
        <f t="shared" si="4"/>
        <v/>
      </c>
      <c r="P89" s="95"/>
      <c r="Q89" s="241" t="str">
        <f>IF($F$10=" &lt;&lt;&lt; Select Index &gt;&gt;&gt;","",IF(D89="","",IF(VLOOKUP($F$10&amp;$A89,PAB_CTB_Database!$B:$O,14,FALSE)=0,"",VLOOKUP($F$10&amp;$A89,PAB_CTB_Database!$B:$O,14,FALSE))))</f>
        <v/>
      </c>
      <c r="R89" s="242" t="str">
        <f t="shared" si="5"/>
        <v/>
      </c>
      <c r="S89" s="208"/>
      <c r="T89" s="207"/>
      <c r="U89" s="207"/>
      <c r="V89" s="212"/>
    </row>
    <row r="90" spans="1:22" x14ac:dyDescent="0.25">
      <c r="A90" s="74">
        <v>63</v>
      </c>
      <c r="B90" s="44"/>
      <c r="C90" s="78">
        <f>IF($F$10=" &lt;&lt;&lt; Select Index &gt;&gt;&gt;","",VLOOKUP(_xlfn.CONCAT($F$10,A90),PAB_CTB_Database!B:H,7,FALSE))</f>
        <v>46721</v>
      </c>
      <c r="D90" s="397" t="str">
        <f>IF($F$10=" &lt;&lt;&lt; Select Index &gt;&gt;&gt;","",IF(VLOOKUP($F$10&amp;$A90,PAB_CTB_Database!$B:$I,8,FALSE)=0,"",VLOOKUP($F$10&amp;$A90,PAB_CTB_Database!$B:$I,8,FALSE)))</f>
        <v/>
      </c>
      <c r="E90" s="398"/>
      <c r="F90" s="243" t="str">
        <f>IF($F$10=" &lt;&lt;&lt; Select Index &gt;&gt;&gt;","",IF(VLOOKUP($F$10&amp;$A90,PAB_CTB_Database!$B:$J,9,FALSE)=0,"",VLOOKUP($F$10&amp;$A90,PAB_CTB_Database!$B:$J,9,FALSE)))</f>
        <v/>
      </c>
      <c r="G90" s="243">
        <f>IF($F$10=" &lt;&lt;&lt; Select Index &gt;&gt;&gt;","",IF(VLOOKUP($F$10&amp;$A90,PAB_CTB_Database!$B:$K,10,FALSE)=0,"",VLOOKUP($F$10&amp;$A90,PAB_CTB_Database!$B:$K,10,FALSE)))</f>
        <v>1614353773.0810325</v>
      </c>
      <c r="H90" s="111" t="str">
        <f>IF($F$10=" &lt;&lt;&lt; Select Index &gt;&gt;&gt;","",IF(F90="","",IF(VLOOKUP($F$10&amp;$A90,PAB_CTB_Database!$B:$L,11,FALSE)=0,"",VLOOKUP($F$10&amp;$A90,PAB_CTB_Database!$B:$L,11,FALSE))))</f>
        <v/>
      </c>
      <c r="I90" s="244" t="str">
        <f>IF($F$10=" &lt;&lt;&lt; Select Index &gt;&gt;&gt;","",IF(F90="","",IF(VLOOKUP($F$10&amp;$A90,PAB_CTB_Database!$B:$M,12,FALSE)=0,"",VLOOKUP($F$10&amp;$A90,PAB_CTB_Database!$B:$M,12,FALSE))))</f>
        <v/>
      </c>
      <c r="J90" s="112" t="str">
        <f>IF($F$10=" &lt;&lt;&lt; Select Index &gt;&gt;&gt;","",IF(VLOOKUP($F$10&amp;$A90,PAB_CTB_Database!$B:$N,13,FALSE)=0,"",VLOOKUP($F$10&amp;$A90,PAB_CTB_Database!$B:$N,13,FALSE)))</f>
        <v/>
      </c>
      <c r="K90" s="245" t="str">
        <f t="shared" si="0"/>
        <v/>
      </c>
      <c r="L90" s="97" t="str">
        <f t="shared" si="1"/>
        <v/>
      </c>
      <c r="M90" s="246" t="str">
        <f t="shared" si="2"/>
        <v/>
      </c>
      <c r="N90" s="97" t="str">
        <f t="shared" si="3"/>
        <v/>
      </c>
      <c r="O90" s="247" t="str">
        <f t="shared" si="4"/>
        <v/>
      </c>
      <c r="P90" s="95"/>
      <c r="Q90" s="241" t="str">
        <f>IF($F$10=" &lt;&lt;&lt; Select Index &gt;&gt;&gt;","",IF(D90="","",IF(VLOOKUP($F$10&amp;$A90,PAB_CTB_Database!$B:$O,14,FALSE)=0,"",VLOOKUP($F$10&amp;$A90,PAB_CTB_Database!$B:$O,14,FALSE))))</f>
        <v/>
      </c>
      <c r="R90" s="242" t="str">
        <f t="shared" si="5"/>
        <v/>
      </c>
      <c r="S90" s="208"/>
      <c r="T90" s="207"/>
      <c r="U90" s="207"/>
      <c r="V90" s="212"/>
    </row>
    <row r="91" spans="1:22" x14ac:dyDescent="0.25">
      <c r="A91" s="74">
        <v>64</v>
      </c>
      <c r="B91" s="44"/>
      <c r="C91" s="78">
        <f>IF($F$10=" &lt;&lt;&lt; Select Index &gt;&gt;&gt;","",VLOOKUP(_xlfn.CONCAT($F$10,A91),PAB_CTB_Database!B:H,7,FALSE))</f>
        <v>46752</v>
      </c>
      <c r="D91" s="397" t="str">
        <f>IF($F$10=" &lt;&lt;&lt; Select Index &gt;&gt;&gt;","",IF(VLOOKUP($F$10&amp;$A91,PAB_CTB_Database!$B:$I,8,FALSE)=0,"",VLOOKUP($F$10&amp;$A91,PAB_CTB_Database!$B:$I,8,FALSE)))</f>
        <v/>
      </c>
      <c r="E91" s="398"/>
      <c r="F91" s="243" t="str">
        <f>IF($F$10=" &lt;&lt;&lt; Select Index &gt;&gt;&gt;","",IF(VLOOKUP($F$10&amp;$A91,PAB_CTB_Database!$B:$J,9,FALSE)=0,"",VLOOKUP($F$10&amp;$A91,PAB_CTB_Database!$B:$J,9,FALSE)))</f>
        <v/>
      </c>
      <c r="G91" s="243">
        <f>IF($F$10=" &lt;&lt;&lt; Select Index &gt;&gt;&gt;","",IF(VLOOKUP($F$10&amp;$A91,PAB_CTB_Database!$B:$K,10,FALSE)=0,"",VLOOKUP($F$10&amp;$A91,PAB_CTB_Database!$B:$K,10,FALSE)))</f>
        <v>1604936709.4047265</v>
      </c>
      <c r="H91" s="111" t="str">
        <f>IF($F$10=" &lt;&lt;&lt; Select Index &gt;&gt;&gt;","",IF(F91="","",IF(VLOOKUP($F$10&amp;$A91,PAB_CTB_Database!$B:$L,11,FALSE)=0,"",VLOOKUP($F$10&amp;$A91,PAB_CTB_Database!$B:$L,11,FALSE))))</f>
        <v/>
      </c>
      <c r="I91" s="244" t="str">
        <f>IF($F$10=" &lt;&lt;&lt; Select Index &gt;&gt;&gt;","",IF(F91="","",IF(VLOOKUP($F$10&amp;$A91,PAB_CTB_Database!$B:$M,12,FALSE)=0,"",VLOOKUP($F$10&amp;$A91,PAB_CTB_Database!$B:$M,12,FALSE))))</f>
        <v/>
      </c>
      <c r="J91" s="112" t="str">
        <f>IF($F$10=" &lt;&lt;&lt; Select Index &gt;&gt;&gt;","",IF(VLOOKUP($F$10&amp;$A91,PAB_CTB_Database!$B:$N,13,FALSE)=0,"",VLOOKUP($F$10&amp;$A91,PAB_CTB_Database!$B:$N,13,FALSE)))</f>
        <v/>
      </c>
      <c r="K91" s="245" t="str">
        <f t="shared" si="0"/>
        <v/>
      </c>
      <c r="L91" s="97" t="str">
        <f t="shared" si="1"/>
        <v/>
      </c>
      <c r="M91" s="246" t="str">
        <f t="shared" si="2"/>
        <v/>
      </c>
      <c r="N91" s="97" t="str">
        <f t="shared" si="3"/>
        <v/>
      </c>
      <c r="O91" s="247" t="str">
        <f t="shared" si="4"/>
        <v/>
      </c>
      <c r="P91" s="95"/>
      <c r="Q91" s="241" t="str">
        <f>IF($F$10=" &lt;&lt;&lt; Select Index &gt;&gt;&gt;","",IF(D91="","",IF(VLOOKUP($F$10&amp;$A91,PAB_CTB_Database!$B:$O,14,FALSE)=0,"",VLOOKUP($F$10&amp;$A91,PAB_CTB_Database!$B:$O,14,FALSE))))</f>
        <v/>
      </c>
      <c r="R91" s="242" t="str">
        <f t="shared" si="5"/>
        <v/>
      </c>
      <c r="S91" s="208"/>
      <c r="T91" s="207"/>
      <c r="U91" s="207"/>
      <c r="V91" s="212"/>
    </row>
    <row r="92" spans="1:22" x14ac:dyDescent="0.25">
      <c r="A92" s="74">
        <v>65</v>
      </c>
      <c r="B92" s="44"/>
      <c r="C92" s="78">
        <f>IF($F$10=" &lt;&lt;&lt; Select Index &gt;&gt;&gt;","",VLOOKUP(_xlfn.CONCAT($F$10,A92),PAB_CTB_Database!B:H,7,FALSE))</f>
        <v>46783</v>
      </c>
      <c r="D92" s="397" t="str">
        <f>IF($F$10=" &lt;&lt;&lt; Select Index &gt;&gt;&gt;","",IF(VLOOKUP($F$10&amp;$A92,PAB_CTB_Database!$B:$I,8,FALSE)=0,"",VLOOKUP($F$10&amp;$A92,PAB_CTB_Database!$B:$I,8,FALSE)))</f>
        <v/>
      </c>
      <c r="E92" s="398"/>
      <c r="F92" s="243" t="str">
        <f>IF($F$10=" &lt;&lt;&lt; Select Index &gt;&gt;&gt;","",IF(VLOOKUP($F$10&amp;$A92,PAB_CTB_Database!$B:$J,9,FALSE)=0,"",VLOOKUP($F$10&amp;$A92,PAB_CTB_Database!$B:$J,9,FALSE)))</f>
        <v/>
      </c>
      <c r="G92" s="243">
        <f>IF($F$10=" &lt;&lt;&lt; Select Index &gt;&gt;&gt;","",IF(VLOOKUP($F$10&amp;$A92,PAB_CTB_Database!$B:$K,10,FALSE)=0,"",VLOOKUP($F$10&amp;$A92,PAB_CTB_Database!$B:$K,10,FALSE)))</f>
        <v>1595574578.5998657</v>
      </c>
      <c r="H92" s="111" t="str">
        <f>IF($F$10=" &lt;&lt;&lt; Select Index &gt;&gt;&gt;","",IF(F92="","",IF(VLOOKUP($F$10&amp;$A92,PAB_CTB_Database!$B:$L,11,FALSE)=0,"",VLOOKUP($F$10&amp;$A92,PAB_CTB_Database!$B:$L,11,FALSE))))</f>
        <v/>
      </c>
      <c r="I92" s="244" t="str">
        <f>IF($F$10=" &lt;&lt;&lt; Select Index &gt;&gt;&gt;","",IF(F92="","",IF(VLOOKUP($F$10&amp;$A92,PAB_CTB_Database!$B:$M,12,FALSE)=0,"",VLOOKUP($F$10&amp;$A92,PAB_CTB_Database!$B:$M,12,FALSE))))</f>
        <v/>
      </c>
      <c r="J92" s="112" t="str">
        <f>IF($F$10=" &lt;&lt;&lt; Select Index &gt;&gt;&gt;","",IF(VLOOKUP($F$10&amp;$A92,PAB_CTB_Database!$B:$N,13,FALSE)=0,"",VLOOKUP($F$10&amp;$A92,PAB_CTB_Database!$B:$N,13,FALSE)))</f>
        <v/>
      </c>
      <c r="K92" s="245" t="str">
        <f t="shared" ref="K92:K146" si="6">IFERROR(J92/D92-1,"")</f>
        <v/>
      </c>
      <c r="L92" s="97" t="str">
        <f t="shared" ref="L92:L146" si="7">IF(K92="","",IF(K92="***","",IF(J92&lt;=H92,"MET","NOT MET")))</f>
        <v/>
      </c>
      <c r="M92" s="246" t="str">
        <f t="shared" ref="M92:M146" si="8">IF(J92="","",IF(J92="***","",J92-H92))</f>
        <v/>
      </c>
      <c r="N92" s="97" t="str">
        <f t="shared" ref="N92:N146" si="9">IF(M92="","",IF(M92&gt;0,"NOT MET","MET"))</f>
        <v/>
      </c>
      <c r="O92" s="247" t="str">
        <f t="shared" ref="O92:O146" si="10">IFERROR(J92/$D$27-1,"")</f>
        <v/>
      </c>
      <c r="P92" s="95"/>
      <c r="Q92" s="241" t="str">
        <f>IF($F$10=" &lt;&lt;&lt; Select Index &gt;&gt;&gt;","",IF(D92="","",IF(VLOOKUP($F$10&amp;$A92,PAB_CTB_Database!$B:$O,14,FALSE)=0,"",VLOOKUP($F$10&amp;$A92,PAB_CTB_Database!$B:$O,14,FALSE))))</f>
        <v/>
      </c>
      <c r="R92" s="242" t="str">
        <f t="shared" ref="R92:R146" si="11">IF(Q92="","",IF(Q92="***","***",1-Q92))</f>
        <v/>
      </c>
      <c r="S92" s="208"/>
      <c r="T92" s="207"/>
      <c r="U92" s="207"/>
      <c r="V92" s="212"/>
    </row>
    <row r="93" spans="1:22" x14ac:dyDescent="0.25">
      <c r="A93" s="74">
        <v>66</v>
      </c>
      <c r="B93" s="44"/>
      <c r="C93" s="78">
        <f>IF($F$10=" &lt;&lt;&lt; Select Index &gt;&gt;&gt;","",VLOOKUP(_xlfn.CONCAT($F$10,A93),PAB_CTB_Database!B:H,7,FALSE))</f>
        <v>46811</v>
      </c>
      <c r="D93" s="397" t="str">
        <f>IF($F$10=" &lt;&lt;&lt; Select Index &gt;&gt;&gt;","",IF(VLOOKUP($F$10&amp;$A93,PAB_CTB_Database!$B:$I,8,FALSE)=0,"",VLOOKUP($F$10&amp;$A93,PAB_CTB_Database!$B:$I,8,FALSE)))</f>
        <v/>
      </c>
      <c r="E93" s="398"/>
      <c r="F93" s="243" t="str">
        <f>IF($F$10=" &lt;&lt;&lt; Select Index &gt;&gt;&gt;","",IF(VLOOKUP($F$10&amp;$A93,PAB_CTB_Database!$B:$J,9,FALSE)=0,"",VLOOKUP($F$10&amp;$A93,PAB_CTB_Database!$B:$J,9,FALSE)))</f>
        <v/>
      </c>
      <c r="G93" s="243">
        <f>IF($F$10=" &lt;&lt;&lt; Select Index &gt;&gt;&gt;","",IF(VLOOKUP($F$10&amp;$A93,PAB_CTB_Database!$B:$K,10,FALSE)=0,"",VLOOKUP($F$10&amp;$A93,PAB_CTB_Database!$B:$K,10,FALSE)))</f>
        <v>1586267060.2246997</v>
      </c>
      <c r="H93" s="111" t="str">
        <f>IF($F$10=" &lt;&lt;&lt; Select Index &gt;&gt;&gt;","",IF(F93="","",IF(VLOOKUP($F$10&amp;$A93,PAB_CTB_Database!$B:$L,11,FALSE)=0,"",VLOOKUP($F$10&amp;$A93,PAB_CTB_Database!$B:$L,11,FALSE))))</f>
        <v/>
      </c>
      <c r="I93" s="244" t="str">
        <f>IF($F$10=" &lt;&lt;&lt; Select Index &gt;&gt;&gt;","",IF(F93="","",IF(VLOOKUP($F$10&amp;$A93,PAB_CTB_Database!$B:$M,12,FALSE)=0,"",VLOOKUP($F$10&amp;$A93,PAB_CTB_Database!$B:$M,12,FALSE))))</f>
        <v/>
      </c>
      <c r="J93" s="112" t="str">
        <f>IF($F$10=" &lt;&lt;&lt; Select Index &gt;&gt;&gt;","",IF(VLOOKUP($F$10&amp;$A93,PAB_CTB_Database!$B:$N,13,FALSE)=0,"",VLOOKUP($F$10&amp;$A93,PAB_CTB_Database!$B:$N,13,FALSE)))</f>
        <v/>
      </c>
      <c r="K93" s="245" t="str">
        <f t="shared" si="6"/>
        <v/>
      </c>
      <c r="L93" s="97" t="str">
        <f t="shared" si="7"/>
        <v/>
      </c>
      <c r="M93" s="246" t="str">
        <f t="shared" si="8"/>
        <v/>
      </c>
      <c r="N93" s="97" t="str">
        <f t="shared" si="9"/>
        <v/>
      </c>
      <c r="O93" s="247" t="str">
        <f t="shared" si="10"/>
        <v/>
      </c>
      <c r="P93" s="95"/>
      <c r="Q93" s="241" t="str">
        <f>IF($F$10=" &lt;&lt;&lt; Select Index &gt;&gt;&gt;","",IF(D93="","",IF(VLOOKUP($F$10&amp;$A93,PAB_CTB_Database!$B:$O,14,FALSE)=0,"",VLOOKUP($F$10&amp;$A93,PAB_CTB_Database!$B:$O,14,FALSE))))</f>
        <v/>
      </c>
      <c r="R93" s="242" t="str">
        <f t="shared" si="11"/>
        <v/>
      </c>
      <c r="S93" s="208"/>
      <c r="T93" s="207"/>
      <c r="U93" s="207"/>
      <c r="V93" s="212"/>
    </row>
    <row r="94" spans="1:22" x14ac:dyDescent="0.25">
      <c r="A94" s="74">
        <v>67</v>
      </c>
      <c r="B94" s="44"/>
      <c r="C94" s="78">
        <f>IF($F$10=" &lt;&lt;&lt; Select Index &gt;&gt;&gt;","",VLOOKUP(_xlfn.CONCAT($F$10,A94),PAB_CTB_Database!B:H,7,FALSE))</f>
        <v>46843</v>
      </c>
      <c r="D94" s="397" t="str">
        <f>IF($F$10=" &lt;&lt;&lt; Select Index &gt;&gt;&gt;","",IF(VLOOKUP($F$10&amp;$A94,PAB_CTB_Database!$B:$I,8,FALSE)=0,"",VLOOKUP($F$10&amp;$A94,PAB_CTB_Database!$B:$I,8,FALSE)))</f>
        <v/>
      </c>
      <c r="E94" s="398"/>
      <c r="F94" s="243" t="str">
        <f>IF($F$10=" &lt;&lt;&lt; Select Index &gt;&gt;&gt;","",IF(VLOOKUP($F$10&amp;$A94,PAB_CTB_Database!$B:$J,9,FALSE)=0,"",VLOOKUP($F$10&amp;$A94,PAB_CTB_Database!$B:$J,9,FALSE)))</f>
        <v/>
      </c>
      <c r="G94" s="243">
        <f>IF($F$10=" &lt;&lt;&lt; Select Index &gt;&gt;&gt;","",IF(VLOOKUP($F$10&amp;$A94,PAB_CTB_Database!$B:$K,10,FALSE)=0,"",VLOOKUP($F$10&amp;$A94,PAB_CTB_Database!$B:$K,10,FALSE)))</f>
        <v>1577013835.7067223</v>
      </c>
      <c r="H94" s="111" t="str">
        <f>IF($F$10=" &lt;&lt;&lt; Select Index &gt;&gt;&gt;","",IF(F94="","",IF(VLOOKUP($F$10&amp;$A94,PAB_CTB_Database!$B:$L,11,FALSE)=0,"",VLOOKUP($F$10&amp;$A94,PAB_CTB_Database!$B:$L,11,FALSE))))</f>
        <v/>
      </c>
      <c r="I94" s="244" t="str">
        <f>IF($F$10=" &lt;&lt;&lt; Select Index &gt;&gt;&gt;","",IF(F94="","",IF(VLOOKUP($F$10&amp;$A94,PAB_CTB_Database!$B:$M,12,FALSE)=0,"",VLOOKUP($F$10&amp;$A94,PAB_CTB_Database!$B:$M,12,FALSE))))</f>
        <v/>
      </c>
      <c r="J94" s="112" t="str">
        <f>IF($F$10=" &lt;&lt;&lt; Select Index &gt;&gt;&gt;","",IF(VLOOKUP($F$10&amp;$A94,PAB_CTB_Database!$B:$N,13,FALSE)=0,"",VLOOKUP($F$10&amp;$A94,PAB_CTB_Database!$B:$N,13,FALSE)))</f>
        <v/>
      </c>
      <c r="K94" s="245" t="str">
        <f t="shared" si="6"/>
        <v/>
      </c>
      <c r="L94" s="97" t="str">
        <f t="shared" si="7"/>
        <v/>
      </c>
      <c r="M94" s="246" t="str">
        <f t="shared" si="8"/>
        <v/>
      </c>
      <c r="N94" s="97" t="str">
        <f t="shared" si="9"/>
        <v/>
      </c>
      <c r="O94" s="247" t="str">
        <f t="shared" si="10"/>
        <v/>
      </c>
      <c r="P94" s="95"/>
      <c r="Q94" s="241" t="str">
        <f>IF($F$10=" &lt;&lt;&lt; Select Index &gt;&gt;&gt;","",IF(D94="","",IF(VLOOKUP($F$10&amp;$A94,PAB_CTB_Database!$B:$O,14,FALSE)=0,"",VLOOKUP($F$10&amp;$A94,PAB_CTB_Database!$B:$O,14,FALSE))))</f>
        <v/>
      </c>
      <c r="R94" s="242" t="str">
        <f t="shared" si="11"/>
        <v/>
      </c>
      <c r="S94" s="208"/>
      <c r="T94" s="207"/>
      <c r="U94" s="207"/>
      <c r="V94" s="212"/>
    </row>
    <row r="95" spans="1:22" x14ac:dyDescent="0.25">
      <c r="A95" s="74">
        <v>68</v>
      </c>
      <c r="B95" s="44"/>
      <c r="C95" s="78">
        <f>IF($F$10=" &lt;&lt;&lt; Select Index &gt;&gt;&gt;","",VLOOKUP(_xlfn.CONCAT($F$10,A95),PAB_CTB_Database!B:H,7,FALSE))</f>
        <v>46873</v>
      </c>
      <c r="D95" s="397" t="str">
        <f>IF($F$10=" &lt;&lt;&lt; Select Index &gt;&gt;&gt;","",IF(VLOOKUP($F$10&amp;$A95,PAB_CTB_Database!$B:$I,8,FALSE)=0,"",VLOOKUP($F$10&amp;$A95,PAB_CTB_Database!$B:$I,8,FALSE)))</f>
        <v/>
      </c>
      <c r="E95" s="398"/>
      <c r="F95" s="243" t="str">
        <f>IF($F$10=" &lt;&lt;&lt; Select Index &gt;&gt;&gt;","",IF(VLOOKUP($F$10&amp;$A95,PAB_CTB_Database!$B:$J,9,FALSE)=0,"",VLOOKUP($F$10&amp;$A95,PAB_CTB_Database!$B:$J,9,FALSE)))</f>
        <v/>
      </c>
      <c r="G95" s="243">
        <f>IF($F$10=" &lt;&lt;&lt; Select Index &gt;&gt;&gt;","",IF(VLOOKUP($F$10&amp;$A95,PAB_CTB_Database!$B:$K,10,FALSE)=0,"",VLOOKUP($F$10&amp;$A95,PAB_CTB_Database!$B:$K,10,FALSE)))</f>
        <v>1567814588.3317664</v>
      </c>
      <c r="H95" s="111" t="str">
        <f>IF($F$10=" &lt;&lt;&lt; Select Index &gt;&gt;&gt;","",IF(F95="","",IF(VLOOKUP($F$10&amp;$A95,PAB_CTB_Database!$B:$L,11,FALSE)=0,"",VLOOKUP($F$10&amp;$A95,PAB_CTB_Database!$B:$L,11,FALSE))))</f>
        <v/>
      </c>
      <c r="I95" s="244" t="str">
        <f>IF($F$10=" &lt;&lt;&lt; Select Index &gt;&gt;&gt;","",IF(F95="","",IF(VLOOKUP($F$10&amp;$A95,PAB_CTB_Database!$B:$M,12,FALSE)=0,"",VLOOKUP($F$10&amp;$A95,PAB_CTB_Database!$B:$M,12,FALSE))))</f>
        <v/>
      </c>
      <c r="J95" s="112" t="str">
        <f>IF($F$10=" &lt;&lt;&lt; Select Index &gt;&gt;&gt;","",IF(VLOOKUP($F$10&amp;$A95,PAB_CTB_Database!$B:$N,13,FALSE)=0,"",VLOOKUP($F$10&amp;$A95,PAB_CTB_Database!$B:$N,13,FALSE)))</f>
        <v/>
      </c>
      <c r="K95" s="245" t="str">
        <f t="shared" si="6"/>
        <v/>
      </c>
      <c r="L95" s="97" t="str">
        <f t="shared" si="7"/>
        <v/>
      </c>
      <c r="M95" s="246" t="str">
        <f t="shared" si="8"/>
        <v/>
      </c>
      <c r="N95" s="97" t="str">
        <f t="shared" si="9"/>
        <v/>
      </c>
      <c r="O95" s="247" t="str">
        <f t="shared" si="10"/>
        <v/>
      </c>
      <c r="P95" s="95"/>
      <c r="Q95" s="241" t="str">
        <f>IF($F$10=" &lt;&lt;&lt; Select Index &gt;&gt;&gt;","",IF(D95="","",IF(VLOOKUP($F$10&amp;$A95,PAB_CTB_Database!$B:$O,14,FALSE)=0,"",VLOOKUP($F$10&amp;$A95,PAB_CTB_Database!$B:$O,14,FALSE))))</f>
        <v/>
      </c>
      <c r="R95" s="242" t="str">
        <f t="shared" si="11"/>
        <v/>
      </c>
      <c r="S95" s="208"/>
      <c r="T95" s="207"/>
      <c r="U95" s="207"/>
      <c r="V95" s="212"/>
    </row>
    <row r="96" spans="1:22" x14ac:dyDescent="0.25">
      <c r="A96" s="74">
        <v>69</v>
      </c>
      <c r="B96" s="44"/>
      <c r="C96" s="78">
        <f>IF($F$10=" &lt;&lt;&lt; Select Index &gt;&gt;&gt;","",VLOOKUP(_xlfn.CONCAT($F$10,A96),PAB_CTB_Database!B:H,7,FALSE))</f>
        <v>46904</v>
      </c>
      <c r="D96" s="397" t="str">
        <f>IF($F$10=" &lt;&lt;&lt; Select Index &gt;&gt;&gt;","",IF(VLOOKUP($F$10&amp;$A96,PAB_CTB_Database!$B:$I,8,FALSE)=0,"",VLOOKUP($F$10&amp;$A96,PAB_CTB_Database!$B:$I,8,FALSE)))</f>
        <v/>
      </c>
      <c r="E96" s="398"/>
      <c r="F96" s="243" t="str">
        <f>IF($F$10=" &lt;&lt;&lt; Select Index &gt;&gt;&gt;","",IF(VLOOKUP($F$10&amp;$A96,PAB_CTB_Database!$B:$J,9,FALSE)=0,"",VLOOKUP($F$10&amp;$A96,PAB_CTB_Database!$B:$J,9,FALSE)))</f>
        <v/>
      </c>
      <c r="G96" s="243">
        <f>IF($F$10=" &lt;&lt;&lt; Select Index &gt;&gt;&gt;","",IF(VLOOKUP($F$10&amp;$A96,PAB_CTB_Database!$B:$K,10,FALSE)=0,"",VLOOKUP($F$10&amp;$A96,PAB_CTB_Database!$B:$K,10,FALSE)))</f>
        <v>1558669003.2331643</v>
      </c>
      <c r="H96" s="111" t="str">
        <f>IF($F$10=" &lt;&lt;&lt; Select Index &gt;&gt;&gt;","",IF(F96="","",IF(VLOOKUP($F$10&amp;$A96,PAB_CTB_Database!$B:$L,11,FALSE)=0,"",VLOOKUP($F$10&amp;$A96,PAB_CTB_Database!$B:$L,11,FALSE))))</f>
        <v/>
      </c>
      <c r="I96" s="244" t="str">
        <f>IF($F$10=" &lt;&lt;&lt; Select Index &gt;&gt;&gt;","",IF(F96="","",IF(VLOOKUP($F$10&amp;$A96,PAB_CTB_Database!$B:$M,12,FALSE)=0,"",VLOOKUP($F$10&amp;$A96,PAB_CTB_Database!$B:$M,12,FALSE))))</f>
        <v/>
      </c>
      <c r="J96" s="112" t="str">
        <f>IF($F$10=" &lt;&lt;&lt; Select Index &gt;&gt;&gt;","",IF(VLOOKUP($F$10&amp;$A96,PAB_CTB_Database!$B:$N,13,FALSE)=0,"",VLOOKUP($F$10&amp;$A96,PAB_CTB_Database!$B:$N,13,FALSE)))</f>
        <v/>
      </c>
      <c r="K96" s="245" t="str">
        <f t="shared" si="6"/>
        <v/>
      </c>
      <c r="L96" s="97" t="str">
        <f t="shared" si="7"/>
        <v/>
      </c>
      <c r="M96" s="246" t="str">
        <f t="shared" si="8"/>
        <v/>
      </c>
      <c r="N96" s="97" t="str">
        <f t="shared" si="9"/>
        <v/>
      </c>
      <c r="O96" s="247" t="str">
        <f t="shared" si="10"/>
        <v/>
      </c>
      <c r="P96" s="95"/>
      <c r="Q96" s="241" t="str">
        <f>IF($F$10=" &lt;&lt;&lt; Select Index &gt;&gt;&gt;","",IF(D96="","",IF(VLOOKUP($F$10&amp;$A96,PAB_CTB_Database!$B:$O,14,FALSE)=0,"",VLOOKUP($F$10&amp;$A96,PAB_CTB_Database!$B:$O,14,FALSE))))</f>
        <v/>
      </c>
      <c r="R96" s="242" t="str">
        <f t="shared" si="11"/>
        <v/>
      </c>
      <c r="S96" s="208"/>
      <c r="T96" s="207"/>
      <c r="U96" s="207"/>
      <c r="V96" s="212"/>
    </row>
    <row r="97" spans="1:22" x14ac:dyDescent="0.25">
      <c r="A97" s="74">
        <v>70</v>
      </c>
      <c r="B97" s="44"/>
      <c r="C97" s="78">
        <f>IF($F$10=" &lt;&lt;&lt; Select Index &gt;&gt;&gt;","",VLOOKUP(_xlfn.CONCAT($F$10,A97),PAB_CTB_Database!B:H,7,FALSE))</f>
        <v>46934</v>
      </c>
      <c r="D97" s="397" t="str">
        <f>IF($F$10=" &lt;&lt;&lt; Select Index &gt;&gt;&gt;","",IF(VLOOKUP($F$10&amp;$A97,PAB_CTB_Database!$B:$I,8,FALSE)=0,"",VLOOKUP($F$10&amp;$A97,PAB_CTB_Database!$B:$I,8,FALSE)))</f>
        <v/>
      </c>
      <c r="E97" s="398"/>
      <c r="F97" s="243" t="str">
        <f>IF($F$10=" &lt;&lt;&lt; Select Index &gt;&gt;&gt;","",IF(VLOOKUP($F$10&amp;$A97,PAB_CTB_Database!$B:$J,9,FALSE)=0,"",VLOOKUP($F$10&amp;$A97,PAB_CTB_Database!$B:$J,9,FALSE)))</f>
        <v/>
      </c>
      <c r="G97" s="243">
        <f>IF($F$10=" &lt;&lt;&lt; Select Index &gt;&gt;&gt;","",IF(VLOOKUP($F$10&amp;$A97,PAB_CTB_Database!$B:$K,10,FALSE)=0,"",VLOOKUP($F$10&amp;$A97,PAB_CTB_Database!$B:$K,10,FALSE)))</f>
        <v>1549576767.3809707</v>
      </c>
      <c r="H97" s="111" t="str">
        <f>IF($F$10=" &lt;&lt;&lt; Select Index &gt;&gt;&gt;","",IF(F97="","",IF(VLOOKUP($F$10&amp;$A97,PAB_CTB_Database!$B:$L,11,FALSE)=0,"",VLOOKUP($F$10&amp;$A97,PAB_CTB_Database!$B:$L,11,FALSE))))</f>
        <v/>
      </c>
      <c r="I97" s="244" t="str">
        <f>IF($F$10=" &lt;&lt;&lt; Select Index &gt;&gt;&gt;","",IF(F97="","",IF(VLOOKUP($F$10&amp;$A97,PAB_CTB_Database!$B:$M,12,FALSE)=0,"",VLOOKUP($F$10&amp;$A97,PAB_CTB_Database!$B:$M,12,FALSE))))</f>
        <v/>
      </c>
      <c r="J97" s="112" t="str">
        <f>IF($F$10=" &lt;&lt;&lt; Select Index &gt;&gt;&gt;","",IF(VLOOKUP($F$10&amp;$A97,PAB_CTB_Database!$B:$N,13,FALSE)=0,"",VLOOKUP($F$10&amp;$A97,PAB_CTB_Database!$B:$N,13,FALSE)))</f>
        <v/>
      </c>
      <c r="K97" s="245" t="str">
        <f t="shared" si="6"/>
        <v/>
      </c>
      <c r="L97" s="97" t="str">
        <f t="shared" si="7"/>
        <v/>
      </c>
      <c r="M97" s="246" t="str">
        <f t="shared" si="8"/>
        <v/>
      </c>
      <c r="N97" s="97" t="str">
        <f t="shared" si="9"/>
        <v/>
      </c>
      <c r="O97" s="247" t="str">
        <f t="shared" si="10"/>
        <v/>
      </c>
      <c r="P97" s="95"/>
      <c r="Q97" s="241" t="str">
        <f>IF($F$10=" &lt;&lt;&lt; Select Index &gt;&gt;&gt;","",IF(D97="","",IF(VLOOKUP($F$10&amp;$A97,PAB_CTB_Database!$B:$O,14,FALSE)=0,"",VLOOKUP($F$10&amp;$A97,PAB_CTB_Database!$B:$O,14,FALSE))))</f>
        <v/>
      </c>
      <c r="R97" s="242" t="str">
        <f t="shared" si="11"/>
        <v/>
      </c>
      <c r="S97" s="208"/>
      <c r="T97" s="207"/>
      <c r="U97" s="207"/>
      <c r="V97" s="212"/>
    </row>
    <row r="98" spans="1:22" x14ac:dyDescent="0.25">
      <c r="A98" s="74">
        <v>71</v>
      </c>
      <c r="B98" s="44"/>
      <c r="C98" s="78">
        <f>IF($F$10=" &lt;&lt;&lt; Select Index &gt;&gt;&gt;","",VLOOKUP(_xlfn.CONCAT($F$10,A98),PAB_CTB_Database!B:H,7,FALSE))</f>
        <v>46965</v>
      </c>
      <c r="D98" s="397" t="str">
        <f>IF($F$10=" &lt;&lt;&lt; Select Index &gt;&gt;&gt;","",IF(VLOOKUP($F$10&amp;$A98,PAB_CTB_Database!$B:$I,8,FALSE)=0,"",VLOOKUP($F$10&amp;$A98,PAB_CTB_Database!$B:$I,8,FALSE)))</f>
        <v/>
      </c>
      <c r="E98" s="398"/>
      <c r="F98" s="243" t="str">
        <f>IF($F$10=" &lt;&lt;&lt; Select Index &gt;&gt;&gt;","",IF(VLOOKUP($F$10&amp;$A98,PAB_CTB_Database!$B:$J,9,FALSE)=0,"",VLOOKUP($F$10&amp;$A98,PAB_CTB_Database!$B:$J,9,FALSE)))</f>
        <v/>
      </c>
      <c r="G98" s="243">
        <f>IF($F$10=" &lt;&lt;&lt; Select Index &gt;&gt;&gt;","",IF(VLOOKUP($F$10&amp;$A98,PAB_CTB_Database!$B:$K,10,FALSE)=0,"",VLOOKUP($F$10&amp;$A98,PAB_CTB_Database!$B:$K,10,FALSE)))</f>
        <v>1540537569.5712483</v>
      </c>
      <c r="H98" s="111" t="str">
        <f>IF($F$10=" &lt;&lt;&lt; Select Index &gt;&gt;&gt;","",IF(F98="","",IF(VLOOKUP($F$10&amp;$A98,PAB_CTB_Database!$B:$L,11,FALSE)=0,"",VLOOKUP($F$10&amp;$A98,PAB_CTB_Database!$B:$L,11,FALSE))))</f>
        <v/>
      </c>
      <c r="I98" s="244" t="str">
        <f>IF($F$10=" &lt;&lt;&lt; Select Index &gt;&gt;&gt;","",IF(F98="","",IF(VLOOKUP($F$10&amp;$A98,PAB_CTB_Database!$B:$M,12,FALSE)=0,"",VLOOKUP($F$10&amp;$A98,PAB_CTB_Database!$B:$M,12,FALSE))))</f>
        <v/>
      </c>
      <c r="J98" s="112" t="str">
        <f>IF($F$10=" &lt;&lt;&lt; Select Index &gt;&gt;&gt;","",IF(VLOOKUP($F$10&amp;$A98,PAB_CTB_Database!$B:$N,13,FALSE)=0,"",VLOOKUP($F$10&amp;$A98,PAB_CTB_Database!$B:$N,13,FALSE)))</f>
        <v/>
      </c>
      <c r="K98" s="245" t="str">
        <f t="shared" si="6"/>
        <v/>
      </c>
      <c r="L98" s="97" t="str">
        <f t="shared" si="7"/>
        <v/>
      </c>
      <c r="M98" s="246" t="str">
        <f t="shared" si="8"/>
        <v/>
      </c>
      <c r="N98" s="97" t="str">
        <f t="shared" si="9"/>
        <v/>
      </c>
      <c r="O98" s="247" t="str">
        <f t="shared" si="10"/>
        <v/>
      </c>
      <c r="P98" s="95"/>
      <c r="Q98" s="241" t="str">
        <f>IF($F$10=" &lt;&lt;&lt; Select Index &gt;&gt;&gt;","",IF(D98="","",IF(VLOOKUP($F$10&amp;$A98,PAB_CTB_Database!$B:$O,14,FALSE)=0,"",VLOOKUP($F$10&amp;$A98,PAB_CTB_Database!$B:$O,14,FALSE))))</f>
        <v/>
      </c>
      <c r="R98" s="242" t="str">
        <f t="shared" si="11"/>
        <v/>
      </c>
      <c r="S98" s="208"/>
      <c r="T98" s="207"/>
      <c r="U98" s="207"/>
      <c r="V98" s="212"/>
    </row>
    <row r="99" spans="1:22" x14ac:dyDescent="0.25">
      <c r="A99" s="74">
        <v>72</v>
      </c>
      <c r="B99" s="44"/>
      <c r="C99" s="78">
        <f>IF($F$10=" &lt;&lt;&lt; Select Index &gt;&gt;&gt;","",VLOOKUP(_xlfn.CONCAT($F$10,A99),PAB_CTB_Database!B:H,7,FALSE))</f>
        <v>46996</v>
      </c>
      <c r="D99" s="397" t="str">
        <f>IF($F$10=" &lt;&lt;&lt; Select Index &gt;&gt;&gt;","",IF(VLOOKUP($F$10&amp;$A99,PAB_CTB_Database!$B:$I,8,FALSE)=0,"",VLOOKUP($F$10&amp;$A99,PAB_CTB_Database!$B:$I,8,FALSE)))</f>
        <v/>
      </c>
      <c r="E99" s="398"/>
      <c r="F99" s="243" t="str">
        <f>IF($F$10=" &lt;&lt;&lt; Select Index &gt;&gt;&gt;","",IF(VLOOKUP($F$10&amp;$A99,PAB_CTB_Database!$B:$J,9,FALSE)=0,"",VLOOKUP($F$10&amp;$A99,PAB_CTB_Database!$B:$J,9,FALSE)))</f>
        <v/>
      </c>
      <c r="G99" s="243">
        <f>IF($F$10=" &lt;&lt;&lt; Select Index &gt;&gt;&gt;","",IF(VLOOKUP($F$10&amp;$A99,PAB_CTB_Database!$B:$K,10,FALSE)=0,"",VLOOKUP($F$10&amp;$A99,PAB_CTB_Database!$B:$K,10,FALSE)))</f>
        <v>1531551100.4154162</v>
      </c>
      <c r="H99" s="111" t="str">
        <f>IF($F$10=" &lt;&lt;&lt; Select Index &gt;&gt;&gt;","",IF(F99="","",IF(VLOOKUP($F$10&amp;$A99,PAB_CTB_Database!$B:$L,11,FALSE)=0,"",VLOOKUP($F$10&amp;$A99,PAB_CTB_Database!$B:$L,11,FALSE))))</f>
        <v/>
      </c>
      <c r="I99" s="244" t="str">
        <f>IF($F$10=" &lt;&lt;&lt; Select Index &gt;&gt;&gt;","",IF(F99="","",IF(VLOOKUP($F$10&amp;$A99,PAB_CTB_Database!$B:$M,12,FALSE)=0,"",VLOOKUP($F$10&amp;$A99,PAB_CTB_Database!$B:$M,12,FALSE))))</f>
        <v/>
      </c>
      <c r="J99" s="112" t="str">
        <f>IF($F$10=" &lt;&lt;&lt; Select Index &gt;&gt;&gt;","",IF(VLOOKUP($F$10&amp;$A99,PAB_CTB_Database!$B:$N,13,FALSE)=0,"",VLOOKUP($F$10&amp;$A99,PAB_CTB_Database!$B:$N,13,FALSE)))</f>
        <v/>
      </c>
      <c r="K99" s="245" t="str">
        <f t="shared" si="6"/>
        <v/>
      </c>
      <c r="L99" s="97" t="str">
        <f t="shared" si="7"/>
        <v/>
      </c>
      <c r="M99" s="246" t="str">
        <f t="shared" si="8"/>
        <v/>
      </c>
      <c r="N99" s="97" t="str">
        <f t="shared" si="9"/>
        <v/>
      </c>
      <c r="O99" s="247" t="str">
        <f t="shared" si="10"/>
        <v/>
      </c>
      <c r="P99" s="95"/>
      <c r="Q99" s="241" t="str">
        <f>IF($F$10=" &lt;&lt;&lt; Select Index &gt;&gt;&gt;","",IF(D99="","",IF(VLOOKUP($F$10&amp;$A99,PAB_CTB_Database!$B:$O,14,FALSE)=0,"",VLOOKUP($F$10&amp;$A99,PAB_CTB_Database!$B:$O,14,FALSE))))</f>
        <v/>
      </c>
      <c r="R99" s="242" t="str">
        <f t="shared" si="11"/>
        <v/>
      </c>
      <c r="S99" s="208"/>
      <c r="T99" s="207"/>
      <c r="U99" s="207"/>
      <c r="V99" s="212"/>
    </row>
    <row r="100" spans="1:22" x14ac:dyDescent="0.25">
      <c r="A100" s="74">
        <v>73</v>
      </c>
      <c r="B100" s="44"/>
      <c r="C100" s="78">
        <f>IF($F$10=" &lt;&lt;&lt; Select Index &gt;&gt;&gt;","",VLOOKUP(_xlfn.CONCAT($F$10,A100),PAB_CTB_Database!B:H,7,FALSE))</f>
        <v>47026</v>
      </c>
      <c r="D100" s="397" t="str">
        <f>IF($F$10=" &lt;&lt;&lt; Select Index &gt;&gt;&gt;","",IF(VLOOKUP($F$10&amp;$A100,PAB_CTB_Database!$B:$I,8,FALSE)=0,"",VLOOKUP($F$10&amp;$A100,PAB_CTB_Database!$B:$I,8,FALSE)))</f>
        <v/>
      </c>
      <c r="E100" s="398"/>
      <c r="F100" s="243" t="str">
        <f>IF($F$10=" &lt;&lt;&lt; Select Index &gt;&gt;&gt;","",IF(VLOOKUP($F$10&amp;$A100,PAB_CTB_Database!$B:$J,9,FALSE)=0,"",VLOOKUP($F$10&amp;$A100,PAB_CTB_Database!$B:$J,9,FALSE)))</f>
        <v/>
      </c>
      <c r="G100" s="243">
        <f>IF($F$10=" &lt;&lt;&lt; Select Index &gt;&gt;&gt;","",IF(VLOOKUP($F$10&amp;$A100,PAB_CTB_Database!$B:$K,10,FALSE)=0,"",VLOOKUP($F$10&amp;$A100,PAB_CTB_Database!$B:$K,10,FALSE)))</f>
        <v>1522617052.3296595</v>
      </c>
      <c r="H100" s="111" t="str">
        <f>IF($F$10=" &lt;&lt;&lt; Select Index &gt;&gt;&gt;","",IF(F100="","",IF(VLOOKUP($F$10&amp;$A100,PAB_CTB_Database!$B:$L,11,FALSE)=0,"",VLOOKUP($F$10&amp;$A100,PAB_CTB_Database!$B:$L,11,FALSE))))</f>
        <v/>
      </c>
      <c r="I100" s="244" t="str">
        <f>IF($F$10=" &lt;&lt;&lt; Select Index &gt;&gt;&gt;","",IF(F100="","",IF(VLOOKUP($F$10&amp;$A100,PAB_CTB_Database!$B:$M,12,FALSE)=0,"",VLOOKUP($F$10&amp;$A100,PAB_CTB_Database!$B:$M,12,FALSE))))</f>
        <v/>
      </c>
      <c r="J100" s="112" t="str">
        <f>IF($F$10=" &lt;&lt;&lt; Select Index &gt;&gt;&gt;","",IF(VLOOKUP($F$10&amp;$A100,PAB_CTB_Database!$B:$N,13,FALSE)=0,"",VLOOKUP($F$10&amp;$A100,PAB_CTB_Database!$B:$N,13,FALSE)))</f>
        <v/>
      </c>
      <c r="K100" s="245" t="str">
        <f t="shared" si="6"/>
        <v/>
      </c>
      <c r="L100" s="97" t="str">
        <f t="shared" si="7"/>
        <v/>
      </c>
      <c r="M100" s="246" t="str">
        <f t="shared" si="8"/>
        <v/>
      </c>
      <c r="N100" s="97" t="str">
        <f t="shared" si="9"/>
        <v/>
      </c>
      <c r="O100" s="247" t="str">
        <f t="shared" si="10"/>
        <v/>
      </c>
      <c r="P100" s="95"/>
      <c r="Q100" s="241" t="str">
        <f>IF($F$10=" &lt;&lt;&lt; Select Index &gt;&gt;&gt;","",IF(D100="","",IF(VLOOKUP($F$10&amp;$A100,PAB_CTB_Database!$B:$O,14,FALSE)=0,"",VLOOKUP($F$10&amp;$A100,PAB_CTB_Database!$B:$O,14,FALSE))))</f>
        <v/>
      </c>
      <c r="R100" s="242" t="str">
        <f t="shared" si="11"/>
        <v/>
      </c>
      <c r="S100" s="208"/>
      <c r="T100" s="207"/>
      <c r="U100" s="207"/>
      <c r="V100" s="212"/>
    </row>
    <row r="101" spans="1:22" x14ac:dyDescent="0.25">
      <c r="A101" s="74">
        <v>74</v>
      </c>
      <c r="B101" s="44"/>
      <c r="C101" s="78">
        <f>IF($F$10=" &lt;&lt;&lt; Select Index &gt;&gt;&gt;","",VLOOKUP(_xlfn.CONCAT($F$10,A101),PAB_CTB_Database!B:H,7,FALSE))</f>
        <v>47057</v>
      </c>
      <c r="D101" s="397" t="str">
        <f>IF($F$10=" &lt;&lt;&lt; Select Index &gt;&gt;&gt;","",IF(VLOOKUP($F$10&amp;$A101,PAB_CTB_Database!$B:$I,8,FALSE)=0,"",VLOOKUP($F$10&amp;$A101,PAB_CTB_Database!$B:$I,8,FALSE)))</f>
        <v/>
      </c>
      <c r="E101" s="398"/>
      <c r="F101" s="243" t="str">
        <f>IF($F$10=" &lt;&lt;&lt; Select Index &gt;&gt;&gt;","",IF(VLOOKUP($F$10&amp;$A101,PAB_CTB_Database!$B:$J,9,FALSE)=0,"",VLOOKUP($F$10&amp;$A101,PAB_CTB_Database!$B:$J,9,FALSE)))</f>
        <v/>
      </c>
      <c r="G101" s="243">
        <f>IF($F$10=" &lt;&lt;&lt; Select Index &gt;&gt;&gt;","",IF(VLOOKUP($F$10&amp;$A101,PAB_CTB_Database!$B:$K,10,FALSE)=0,"",VLOOKUP($F$10&amp;$A101,PAB_CTB_Database!$B:$K,10,FALSE)))</f>
        <v>1513735119.5244031</v>
      </c>
      <c r="H101" s="111" t="str">
        <f>IF($F$10=" &lt;&lt;&lt; Select Index &gt;&gt;&gt;","",IF(F101="","",IF(VLOOKUP($F$10&amp;$A101,PAB_CTB_Database!$B:$L,11,FALSE)=0,"",VLOOKUP($F$10&amp;$A101,PAB_CTB_Database!$B:$L,11,FALSE))))</f>
        <v/>
      </c>
      <c r="I101" s="244" t="str">
        <f>IF($F$10=" &lt;&lt;&lt; Select Index &gt;&gt;&gt;","",IF(F101="","",IF(VLOOKUP($F$10&amp;$A101,PAB_CTB_Database!$B:$M,12,FALSE)=0,"",VLOOKUP($F$10&amp;$A101,PAB_CTB_Database!$B:$M,12,FALSE))))</f>
        <v/>
      </c>
      <c r="J101" s="112" t="str">
        <f>IF($F$10=" &lt;&lt;&lt; Select Index &gt;&gt;&gt;","",IF(VLOOKUP($F$10&amp;$A101,PAB_CTB_Database!$B:$N,13,FALSE)=0,"",VLOOKUP($F$10&amp;$A101,PAB_CTB_Database!$B:$N,13,FALSE)))</f>
        <v/>
      </c>
      <c r="K101" s="245" t="str">
        <f t="shared" si="6"/>
        <v/>
      </c>
      <c r="L101" s="97" t="str">
        <f t="shared" si="7"/>
        <v/>
      </c>
      <c r="M101" s="246" t="str">
        <f t="shared" si="8"/>
        <v/>
      </c>
      <c r="N101" s="97" t="str">
        <f t="shared" si="9"/>
        <v/>
      </c>
      <c r="O101" s="247" t="str">
        <f t="shared" si="10"/>
        <v/>
      </c>
      <c r="P101" s="95"/>
      <c r="Q101" s="241" t="str">
        <f>IF($F$10=" &lt;&lt;&lt; Select Index &gt;&gt;&gt;","",IF(D101="","",IF(VLOOKUP($F$10&amp;$A101,PAB_CTB_Database!$B:$O,14,FALSE)=0,"",VLOOKUP($F$10&amp;$A101,PAB_CTB_Database!$B:$O,14,FALSE))))</f>
        <v/>
      </c>
      <c r="R101" s="242" t="str">
        <f t="shared" si="11"/>
        <v/>
      </c>
      <c r="S101" s="208"/>
      <c r="T101" s="207"/>
      <c r="U101" s="207"/>
      <c r="V101" s="212"/>
    </row>
    <row r="102" spans="1:22" x14ac:dyDescent="0.25">
      <c r="A102" s="74">
        <v>75</v>
      </c>
      <c r="B102" s="44"/>
      <c r="C102" s="78">
        <f>IF($F$10=" &lt;&lt;&lt; Select Index &gt;&gt;&gt;","",VLOOKUP(_xlfn.CONCAT($F$10,A102),PAB_CTB_Database!B:H,7,FALSE))</f>
        <v>47087</v>
      </c>
      <c r="D102" s="397" t="str">
        <f>IF($F$10=" &lt;&lt;&lt; Select Index &gt;&gt;&gt;","",IF(VLOOKUP($F$10&amp;$A102,PAB_CTB_Database!$B:$I,8,FALSE)=0,"",VLOOKUP($F$10&amp;$A102,PAB_CTB_Database!$B:$I,8,FALSE)))</f>
        <v/>
      </c>
      <c r="E102" s="398"/>
      <c r="F102" s="243" t="str">
        <f>IF($F$10=" &lt;&lt;&lt; Select Index &gt;&gt;&gt;","",IF(VLOOKUP($F$10&amp;$A102,PAB_CTB_Database!$B:$J,9,FALSE)=0,"",VLOOKUP($F$10&amp;$A102,PAB_CTB_Database!$B:$J,9,FALSE)))</f>
        <v/>
      </c>
      <c r="G102" s="243">
        <f>IF($F$10=" &lt;&lt;&lt; Select Index &gt;&gt;&gt;","",IF(VLOOKUP($F$10&amp;$A102,PAB_CTB_Database!$B:$K,10,FALSE)=0,"",VLOOKUP($F$10&amp;$A102,PAB_CTB_Database!$B:$K,10,FALSE)))</f>
        <v>1504904997.9938438</v>
      </c>
      <c r="H102" s="111" t="str">
        <f>IF($F$10=" &lt;&lt;&lt; Select Index &gt;&gt;&gt;","",IF(F102="","",IF(VLOOKUP($F$10&amp;$A102,PAB_CTB_Database!$B:$L,11,FALSE)=0,"",VLOOKUP($F$10&amp;$A102,PAB_CTB_Database!$B:$L,11,FALSE))))</f>
        <v/>
      </c>
      <c r="I102" s="244" t="str">
        <f>IF($F$10=" &lt;&lt;&lt; Select Index &gt;&gt;&gt;","",IF(F102="","",IF(VLOOKUP($F$10&amp;$A102,PAB_CTB_Database!$B:$M,12,FALSE)=0,"",VLOOKUP($F$10&amp;$A102,PAB_CTB_Database!$B:$M,12,FALSE))))</f>
        <v/>
      </c>
      <c r="J102" s="112" t="str">
        <f>IF($F$10=" &lt;&lt;&lt; Select Index &gt;&gt;&gt;","",IF(VLOOKUP($F$10&amp;$A102,PAB_CTB_Database!$B:$N,13,FALSE)=0,"",VLOOKUP($F$10&amp;$A102,PAB_CTB_Database!$B:$N,13,FALSE)))</f>
        <v/>
      </c>
      <c r="K102" s="245" t="str">
        <f t="shared" si="6"/>
        <v/>
      </c>
      <c r="L102" s="97" t="str">
        <f t="shared" si="7"/>
        <v/>
      </c>
      <c r="M102" s="246" t="str">
        <f t="shared" si="8"/>
        <v/>
      </c>
      <c r="N102" s="97" t="str">
        <f t="shared" si="9"/>
        <v/>
      </c>
      <c r="O102" s="247" t="str">
        <f t="shared" si="10"/>
        <v/>
      </c>
      <c r="P102" s="95"/>
      <c r="Q102" s="241" t="str">
        <f>IF($F$10=" &lt;&lt;&lt; Select Index &gt;&gt;&gt;","",IF(D102="","",IF(VLOOKUP($F$10&amp;$A102,PAB_CTB_Database!$B:$O,14,FALSE)=0,"",VLOOKUP($F$10&amp;$A102,PAB_CTB_Database!$B:$O,14,FALSE))))</f>
        <v/>
      </c>
      <c r="R102" s="242" t="str">
        <f t="shared" si="11"/>
        <v/>
      </c>
      <c r="S102" s="208"/>
      <c r="T102" s="207"/>
      <c r="U102" s="207"/>
      <c r="V102" s="212"/>
    </row>
    <row r="103" spans="1:22" x14ac:dyDescent="0.25">
      <c r="A103" s="74">
        <v>76</v>
      </c>
      <c r="B103" s="44"/>
      <c r="C103" s="78">
        <f>IF($F$10=" &lt;&lt;&lt; Select Index &gt;&gt;&gt;","",VLOOKUP(_xlfn.CONCAT($F$10,A103),PAB_CTB_Database!B:H,7,FALSE))</f>
        <v>47118</v>
      </c>
      <c r="D103" s="397" t="str">
        <f>IF($F$10=" &lt;&lt;&lt; Select Index &gt;&gt;&gt;","",IF(VLOOKUP($F$10&amp;$A103,PAB_CTB_Database!$B:$I,8,FALSE)=0,"",VLOOKUP($F$10&amp;$A103,PAB_CTB_Database!$B:$I,8,FALSE)))</f>
        <v/>
      </c>
      <c r="E103" s="398"/>
      <c r="F103" s="243" t="str">
        <f>IF($F$10=" &lt;&lt;&lt; Select Index &gt;&gt;&gt;","",IF(VLOOKUP($F$10&amp;$A103,PAB_CTB_Database!$B:$J,9,FALSE)=0,"",VLOOKUP($F$10&amp;$A103,PAB_CTB_Database!$B:$J,9,FALSE)))</f>
        <v/>
      </c>
      <c r="G103" s="243">
        <f>IF($F$10=" &lt;&lt;&lt; Select Index &gt;&gt;&gt;","",IF(VLOOKUP($F$10&amp;$A103,PAB_CTB_Database!$B:$K,10,FALSE)=0,"",VLOOKUP($F$10&amp;$A103,PAB_CTB_Database!$B:$K,10,FALSE)))</f>
        <v>1496126385.5055466</v>
      </c>
      <c r="H103" s="111" t="str">
        <f>IF($F$10=" &lt;&lt;&lt; Select Index &gt;&gt;&gt;","",IF(F103="","",IF(VLOOKUP($F$10&amp;$A103,PAB_CTB_Database!$B:$L,11,FALSE)=0,"",VLOOKUP($F$10&amp;$A103,PAB_CTB_Database!$B:$L,11,FALSE))))</f>
        <v/>
      </c>
      <c r="I103" s="244" t="str">
        <f>IF($F$10=" &lt;&lt;&lt; Select Index &gt;&gt;&gt;","",IF(F103="","",IF(VLOOKUP($F$10&amp;$A103,PAB_CTB_Database!$B:$M,12,FALSE)=0,"",VLOOKUP($F$10&amp;$A103,PAB_CTB_Database!$B:$M,12,FALSE))))</f>
        <v/>
      </c>
      <c r="J103" s="112" t="str">
        <f>IF($F$10=" &lt;&lt;&lt; Select Index &gt;&gt;&gt;","",IF(VLOOKUP($F$10&amp;$A103,PAB_CTB_Database!$B:$N,13,FALSE)=0,"",VLOOKUP($F$10&amp;$A103,PAB_CTB_Database!$B:$N,13,FALSE)))</f>
        <v/>
      </c>
      <c r="K103" s="245" t="str">
        <f t="shared" si="6"/>
        <v/>
      </c>
      <c r="L103" s="97" t="str">
        <f t="shared" si="7"/>
        <v/>
      </c>
      <c r="M103" s="246" t="str">
        <f t="shared" si="8"/>
        <v/>
      </c>
      <c r="N103" s="97" t="str">
        <f t="shared" si="9"/>
        <v/>
      </c>
      <c r="O103" s="247" t="str">
        <f t="shared" si="10"/>
        <v/>
      </c>
      <c r="P103" s="95"/>
      <c r="Q103" s="241" t="str">
        <f>IF($F$10=" &lt;&lt;&lt; Select Index &gt;&gt;&gt;","",IF(D103="","",IF(VLOOKUP($F$10&amp;$A103,PAB_CTB_Database!$B:$O,14,FALSE)=0,"",VLOOKUP($F$10&amp;$A103,PAB_CTB_Database!$B:$O,14,FALSE))))</f>
        <v/>
      </c>
      <c r="R103" s="242" t="str">
        <f t="shared" si="11"/>
        <v/>
      </c>
      <c r="S103" s="208"/>
      <c r="T103" s="207"/>
      <c r="U103" s="207"/>
      <c r="V103" s="212"/>
    </row>
    <row r="104" spans="1:22" x14ac:dyDescent="0.25">
      <c r="A104" s="74">
        <v>77</v>
      </c>
      <c r="B104" s="44"/>
      <c r="C104" s="78">
        <f>IF($F$10=" &lt;&lt;&lt; Select Index &gt;&gt;&gt;","",VLOOKUP(_xlfn.CONCAT($F$10,A104),PAB_CTB_Database!B:H,7,FALSE))</f>
        <v>47149</v>
      </c>
      <c r="D104" s="397" t="str">
        <f>IF($F$10=" &lt;&lt;&lt; Select Index &gt;&gt;&gt;","",IF(VLOOKUP($F$10&amp;$A104,PAB_CTB_Database!$B:$I,8,FALSE)=0,"",VLOOKUP($F$10&amp;$A104,PAB_CTB_Database!$B:$I,8,FALSE)))</f>
        <v/>
      </c>
      <c r="E104" s="398"/>
      <c r="F104" s="243" t="str">
        <f>IF($F$10=" &lt;&lt;&lt; Select Index &gt;&gt;&gt;","",IF(VLOOKUP($F$10&amp;$A104,PAB_CTB_Database!$B:$J,9,FALSE)=0,"",VLOOKUP($F$10&amp;$A104,PAB_CTB_Database!$B:$J,9,FALSE)))</f>
        <v/>
      </c>
      <c r="G104" s="243">
        <f>IF($F$10=" &lt;&lt;&lt; Select Index &gt;&gt;&gt;","",IF(VLOOKUP($F$10&amp;$A104,PAB_CTB_Database!$B:$K,10,FALSE)=0,"",VLOOKUP($F$10&amp;$A104,PAB_CTB_Database!$B:$K,10,FALSE)))</f>
        <v>1487398981.5900974</v>
      </c>
      <c r="H104" s="111" t="str">
        <f>IF($F$10=" &lt;&lt;&lt; Select Index &gt;&gt;&gt;","",IF(F104="","",IF(VLOOKUP($F$10&amp;$A104,PAB_CTB_Database!$B:$L,11,FALSE)=0,"",VLOOKUP($F$10&amp;$A104,PAB_CTB_Database!$B:$L,11,FALSE))))</f>
        <v/>
      </c>
      <c r="I104" s="244" t="str">
        <f>IF($F$10=" &lt;&lt;&lt; Select Index &gt;&gt;&gt;","",IF(F104="","",IF(VLOOKUP($F$10&amp;$A104,PAB_CTB_Database!$B:$M,12,FALSE)=0,"",VLOOKUP($F$10&amp;$A104,PAB_CTB_Database!$B:$M,12,FALSE))))</f>
        <v/>
      </c>
      <c r="J104" s="112" t="str">
        <f>IF($F$10=" &lt;&lt;&lt; Select Index &gt;&gt;&gt;","",IF(VLOOKUP($F$10&amp;$A104,PAB_CTB_Database!$B:$N,13,FALSE)=0,"",VLOOKUP($F$10&amp;$A104,PAB_CTB_Database!$B:$N,13,FALSE)))</f>
        <v/>
      </c>
      <c r="K104" s="245" t="str">
        <f t="shared" si="6"/>
        <v/>
      </c>
      <c r="L104" s="97" t="str">
        <f t="shared" si="7"/>
        <v/>
      </c>
      <c r="M104" s="246" t="str">
        <f t="shared" si="8"/>
        <v/>
      </c>
      <c r="N104" s="97" t="str">
        <f t="shared" si="9"/>
        <v/>
      </c>
      <c r="O104" s="247" t="str">
        <f t="shared" si="10"/>
        <v/>
      </c>
      <c r="P104" s="95"/>
      <c r="Q104" s="241" t="str">
        <f>IF($F$10=" &lt;&lt;&lt; Select Index &gt;&gt;&gt;","",IF(D104="","",IF(VLOOKUP($F$10&amp;$A104,PAB_CTB_Database!$B:$O,14,FALSE)=0,"",VLOOKUP($F$10&amp;$A104,PAB_CTB_Database!$B:$O,14,FALSE))))</f>
        <v/>
      </c>
      <c r="R104" s="242" t="str">
        <f t="shared" si="11"/>
        <v/>
      </c>
      <c r="S104" s="208"/>
      <c r="T104" s="207"/>
      <c r="U104" s="207"/>
      <c r="V104" s="212"/>
    </row>
    <row r="105" spans="1:22" x14ac:dyDescent="0.25">
      <c r="A105" s="74">
        <v>78</v>
      </c>
      <c r="B105" s="44"/>
      <c r="C105" s="78">
        <f>IF($F$10=" &lt;&lt;&lt; Select Index &gt;&gt;&gt;","",VLOOKUP(_xlfn.CONCAT($F$10,A105),PAB_CTB_Database!B:H,7,FALSE))</f>
        <v>47177</v>
      </c>
      <c r="D105" s="397" t="str">
        <f>IF($F$10=" &lt;&lt;&lt; Select Index &gt;&gt;&gt;","",IF(VLOOKUP($F$10&amp;$A105,PAB_CTB_Database!$B:$I,8,FALSE)=0,"",VLOOKUP($F$10&amp;$A105,PAB_CTB_Database!$B:$I,8,FALSE)))</f>
        <v/>
      </c>
      <c r="E105" s="398"/>
      <c r="F105" s="243" t="str">
        <f>IF($F$10=" &lt;&lt;&lt; Select Index &gt;&gt;&gt;","",IF(VLOOKUP($F$10&amp;$A105,PAB_CTB_Database!$B:$J,9,FALSE)=0,"",VLOOKUP($F$10&amp;$A105,PAB_CTB_Database!$B:$J,9,FALSE)))</f>
        <v/>
      </c>
      <c r="G105" s="243">
        <f>IF($F$10=" &lt;&lt;&lt; Select Index &gt;&gt;&gt;","",IF(VLOOKUP($F$10&amp;$A105,PAB_CTB_Database!$B:$K,10,FALSE)=0,"",VLOOKUP($F$10&amp;$A105,PAB_CTB_Database!$B:$K,10,FALSE)))</f>
        <v>1478722487.5308218</v>
      </c>
      <c r="H105" s="111" t="str">
        <f>IF($F$10=" &lt;&lt;&lt; Select Index &gt;&gt;&gt;","",IF(F105="","",IF(VLOOKUP($F$10&amp;$A105,PAB_CTB_Database!$B:$L,11,FALSE)=0,"",VLOOKUP($F$10&amp;$A105,PAB_CTB_Database!$B:$L,11,FALSE))))</f>
        <v/>
      </c>
      <c r="I105" s="244" t="str">
        <f>IF($F$10=" &lt;&lt;&lt; Select Index &gt;&gt;&gt;","",IF(F105="","",IF(VLOOKUP($F$10&amp;$A105,PAB_CTB_Database!$B:$M,12,FALSE)=0,"",VLOOKUP($F$10&amp;$A105,PAB_CTB_Database!$B:$M,12,FALSE))))</f>
        <v/>
      </c>
      <c r="J105" s="112" t="str">
        <f>IF($F$10=" &lt;&lt;&lt; Select Index &gt;&gt;&gt;","",IF(VLOOKUP($F$10&amp;$A105,PAB_CTB_Database!$B:$N,13,FALSE)=0,"",VLOOKUP($F$10&amp;$A105,PAB_CTB_Database!$B:$N,13,FALSE)))</f>
        <v/>
      </c>
      <c r="K105" s="245" t="str">
        <f t="shared" si="6"/>
        <v/>
      </c>
      <c r="L105" s="97" t="str">
        <f t="shared" si="7"/>
        <v/>
      </c>
      <c r="M105" s="246" t="str">
        <f t="shared" si="8"/>
        <v/>
      </c>
      <c r="N105" s="97" t="str">
        <f t="shared" si="9"/>
        <v/>
      </c>
      <c r="O105" s="247" t="str">
        <f t="shared" si="10"/>
        <v/>
      </c>
      <c r="P105" s="95"/>
      <c r="Q105" s="241" t="str">
        <f>IF($F$10=" &lt;&lt;&lt; Select Index &gt;&gt;&gt;","",IF(D105="","",IF(VLOOKUP($F$10&amp;$A105,PAB_CTB_Database!$B:$O,14,FALSE)=0,"",VLOOKUP($F$10&amp;$A105,PAB_CTB_Database!$B:$O,14,FALSE))))</f>
        <v/>
      </c>
      <c r="R105" s="242" t="str">
        <f t="shared" si="11"/>
        <v/>
      </c>
      <c r="S105" s="208"/>
      <c r="T105" s="207"/>
      <c r="U105" s="207"/>
      <c r="V105" s="212"/>
    </row>
    <row r="106" spans="1:22" x14ac:dyDescent="0.25">
      <c r="A106" s="74">
        <v>79</v>
      </c>
      <c r="B106" s="44"/>
      <c r="C106" s="78">
        <f>IF($F$10=" &lt;&lt;&lt; Select Index &gt;&gt;&gt;","",VLOOKUP(_xlfn.CONCAT($F$10,A106),PAB_CTB_Database!B:H,7,FALSE))</f>
        <v>47208</v>
      </c>
      <c r="D106" s="397" t="str">
        <f>IF($F$10=" &lt;&lt;&lt; Select Index &gt;&gt;&gt;","",IF(VLOOKUP($F$10&amp;$A106,PAB_CTB_Database!$B:$I,8,FALSE)=0,"",VLOOKUP($F$10&amp;$A106,PAB_CTB_Database!$B:$I,8,FALSE)))</f>
        <v/>
      </c>
      <c r="E106" s="398"/>
      <c r="F106" s="243" t="str">
        <f>IF($F$10=" &lt;&lt;&lt; Select Index &gt;&gt;&gt;","",IF(VLOOKUP($F$10&amp;$A106,PAB_CTB_Database!$B:$J,9,FALSE)=0,"",VLOOKUP($F$10&amp;$A106,PAB_CTB_Database!$B:$J,9,FALSE)))</f>
        <v/>
      </c>
      <c r="G106" s="243">
        <f>IF($F$10=" &lt;&lt;&lt; Select Index &gt;&gt;&gt;","",IF(VLOOKUP($F$10&amp;$A106,PAB_CTB_Database!$B:$K,10,FALSE)=0,"",VLOOKUP($F$10&amp;$A106,PAB_CTB_Database!$B:$K,10,FALSE)))</f>
        <v>1470096606.3535585</v>
      </c>
      <c r="H106" s="111" t="str">
        <f>IF($F$10=" &lt;&lt;&lt; Select Index &gt;&gt;&gt;","",IF(F106="","",IF(VLOOKUP($F$10&amp;$A106,PAB_CTB_Database!$B:$L,11,FALSE)=0,"",VLOOKUP($F$10&amp;$A106,PAB_CTB_Database!$B:$L,11,FALSE))))</f>
        <v/>
      </c>
      <c r="I106" s="244" t="str">
        <f>IF($F$10=" &lt;&lt;&lt; Select Index &gt;&gt;&gt;","",IF(F106="","",IF(VLOOKUP($F$10&amp;$A106,PAB_CTB_Database!$B:$M,12,FALSE)=0,"",VLOOKUP($F$10&amp;$A106,PAB_CTB_Database!$B:$M,12,FALSE))))</f>
        <v/>
      </c>
      <c r="J106" s="112" t="str">
        <f>IF($F$10=" &lt;&lt;&lt; Select Index &gt;&gt;&gt;","",IF(VLOOKUP($F$10&amp;$A106,PAB_CTB_Database!$B:$N,13,FALSE)=0,"",VLOOKUP($F$10&amp;$A106,PAB_CTB_Database!$B:$N,13,FALSE)))</f>
        <v/>
      </c>
      <c r="K106" s="245" t="str">
        <f t="shared" si="6"/>
        <v/>
      </c>
      <c r="L106" s="97" t="str">
        <f t="shared" si="7"/>
        <v/>
      </c>
      <c r="M106" s="246" t="str">
        <f t="shared" si="8"/>
        <v/>
      </c>
      <c r="N106" s="97" t="str">
        <f t="shared" si="9"/>
        <v/>
      </c>
      <c r="O106" s="247" t="str">
        <f t="shared" si="10"/>
        <v/>
      </c>
      <c r="P106" s="95"/>
      <c r="Q106" s="241" t="str">
        <f>IF($F$10=" &lt;&lt;&lt; Select Index &gt;&gt;&gt;","",IF(D106="","",IF(VLOOKUP($F$10&amp;$A106,PAB_CTB_Database!$B:$O,14,FALSE)=0,"",VLOOKUP($F$10&amp;$A106,PAB_CTB_Database!$B:$O,14,FALSE))))</f>
        <v/>
      </c>
      <c r="R106" s="242" t="str">
        <f t="shared" si="11"/>
        <v/>
      </c>
      <c r="S106" s="208"/>
      <c r="T106" s="207"/>
      <c r="U106" s="207"/>
      <c r="V106" s="212"/>
    </row>
    <row r="107" spans="1:22" x14ac:dyDescent="0.25">
      <c r="A107" s="74">
        <v>80</v>
      </c>
      <c r="B107" s="44"/>
      <c r="C107" s="78">
        <f>IF($F$10=" &lt;&lt;&lt; Select Index &gt;&gt;&gt;","",VLOOKUP(_xlfn.CONCAT($F$10,A107),PAB_CTB_Database!B:H,7,FALSE))</f>
        <v>47238</v>
      </c>
      <c r="D107" s="397" t="str">
        <f>IF($F$10=" &lt;&lt;&lt; Select Index &gt;&gt;&gt;","",IF(VLOOKUP($F$10&amp;$A107,PAB_CTB_Database!$B:$I,8,FALSE)=0,"",VLOOKUP($F$10&amp;$A107,PAB_CTB_Database!$B:$I,8,FALSE)))</f>
        <v/>
      </c>
      <c r="E107" s="398"/>
      <c r="F107" s="243" t="str">
        <f>IF($F$10=" &lt;&lt;&lt; Select Index &gt;&gt;&gt;","",IF(VLOOKUP($F$10&amp;$A107,PAB_CTB_Database!$B:$J,9,FALSE)=0,"",VLOOKUP($F$10&amp;$A107,PAB_CTB_Database!$B:$J,9,FALSE)))</f>
        <v/>
      </c>
      <c r="G107" s="243">
        <f>IF($F$10=" &lt;&lt;&lt; Select Index &gt;&gt;&gt;","",IF(VLOOKUP($F$10&amp;$A107,PAB_CTB_Database!$B:$K,10,FALSE)=0,"",VLOOKUP($F$10&amp;$A107,PAB_CTB_Database!$B:$K,10,FALSE)))</f>
        <v>1461521042.8164961</v>
      </c>
      <c r="H107" s="111" t="str">
        <f>IF($F$10=" &lt;&lt;&lt; Select Index &gt;&gt;&gt;","",IF(F107="","",IF(VLOOKUP($F$10&amp;$A107,PAB_CTB_Database!$B:$L,11,FALSE)=0,"",VLOOKUP($F$10&amp;$A107,PAB_CTB_Database!$B:$L,11,FALSE))))</f>
        <v/>
      </c>
      <c r="I107" s="244" t="str">
        <f>IF($F$10=" &lt;&lt;&lt; Select Index &gt;&gt;&gt;","",IF(F107="","",IF(VLOOKUP($F$10&amp;$A107,PAB_CTB_Database!$B:$M,12,FALSE)=0,"",VLOOKUP($F$10&amp;$A107,PAB_CTB_Database!$B:$M,12,FALSE))))</f>
        <v/>
      </c>
      <c r="J107" s="112" t="str">
        <f>IF($F$10=" &lt;&lt;&lt; Select Index &gt;&gt;&gt;","",IF(VLOOKUP($F$10&amp;$A107,PAB_CTB_Database!$B:$N,13,FALSE)=0,"",VLOOKUP($F$10&amp;$A107,PAB_CTB_Database!$B:$N,13,FALSE)))</f>
        <v/>
      </c>
      <c r="K107" s="245" t="str">
        <f t="shared" si="6"/>
        <v/>
      </c>
      <c r="L107" s="97" t="str">
        <f t="shared" si="7"/>
        <v/>
      </c>
      <c r="M107" s="246" t="str">
        <f t="shared" si="8"/>
        <v/>
      </c>
      <c r="N107" s="97" t="str">
        <f t="shared" si="9"/>
        <v/>
      </c>
      <c r="O107" s="247" t="str">
        <f t="shared" si="10"/>
        <v/>
      </c>
      <c r="P107" s="95"/>
      <c r="Q107" s="241" t="str">
        <f>IF($F$10=" &lt;&lt;&lt; Select Index &gt;&gt;&gt;","",IF(D107="","",IF(VLOOKUP($F$10&amp;$A107,PAB_CTB_Database!$B:$O,14,FALSE)=0,"",VLOOKUP($F$10&amp;$A107,PAB_CTB_Database!$B:$O,14,FALSE))))</f>
        <v/>
      </c>
      <c r="R107" s="242" t="str">
        <f t="shared" si="11"/>
        <v/>
      </c>
      <c r="S107" s="208"/>
      <c r="T107" s="207"/>
      <c r="U107" s="207"/>
      <c r="V107" s="212"/>
    </row>
    <row r="108" spans="1:22" x14ac:dyDescent="0.25">
      <c r="A108" s="74">
        <v>81</v>
      </c>
      <c r="B108" s="44"/>
      <c r="C108" s="78">
        <f>IF($F$10=" &lt;&lt;&lt; Select Index &gt;&gt;&gt;","",VLOOKUP(_xlfn.CONCAT($F$10,A108),PAB_CTB_Database!B:H,7,FALSE))</f>
        <v>47269</v>
      </c>
      <c r="D108" s="397" t="str">
        <f>IF($F$10=" &lt;&lt;&lt; Select Index &gt;&gt;&gt;","",IF(VLOOKUP($F$10&amp;$A108,PAB_CTB_Database!$B:$I,8,FALSE)=0,"",VLOOKUP($F$10&amp;$A108,PAB_CTB_Database!$B:$I,8,FALSE)))</f>
        <v/>
      </c>
      <c r="E108" s="398"/>
      <c r="F108" s="243" t="str">
        <f>IF($F$10=" &lt;&lt;&lt; Select Index &gt;&gt;&gt;","",IF(VLOOKUP($F$10&amp;$A108,PAB_CTB_Database!$B:$J,9,FALSE)=0,"",VLOOKUP($F$10&amp;$A108,PAB_CTB_Database!$B:$J,9,FALSE)))</f>
        <v/>
      </c>
      <c r="G108" s="243">
        <f>IF($F$10=" &lt;&lt;&lt; Select Index &gt;&gt;&gt;","",IF(VLOOKUP($F$10&amp;$A108,PAB_CTB_Database!$B:$K,10,FALSE)=0,"",VLOOKUP($F$10&amp;$A108,PAB_CTB_Database!$B:$K,10,FALSE)))</f>
        <v>1452995503.4000666</v>
      </c>
      <c r="H108" s="111" t="str">
        <f>IF($F$10=" &lt;&lt;&lt; Select Index &gt;&gt;&gt;","",IF(F108="","",IF(VLOOKUP($F$10&amp;$A108,PAB_CTB_Database!$B:$L,11,FALSE)=0,"",VLOOKUP($F$10&amp;$A108,PAB_CTB_Database!$B:$L,11,FALSE))))</f>
        <v/>
      </c>
      <c r="I108" s="244" t="str">
        <f>IF($F$10=" &lt;&lt;&lt; Select Index &gt;&gt;&gt;","",IF(F108="","",IF(VLOOKUP($F$10&amp;$A108,PAB_CTB_Database!$B:$M,12,FALSE)=0,"",VLOOKUP($F$10&amp;$A108,PAB_CTB_Database!$B:$M,12,FALSE))))</f>
        <v/>
      </c>
      <c r="J108" s="112" t="str">
        <f>IF($F$10=" &lt;&lt;&lt; Select Index &gt;&gt;&gt;","",IF(VLOOKUP($F$10&amp;$A108,PAB_CTB_Database!$B:$N,13,FALSE)=0,"",VLOOKUP($F$10&amp;$A108,PAB_CTB_Database!$B:$N,13,FALSE)))</f>
        <v/>
      </c>
      <c r="K108" s="245" t="str">
        <f t="shared" si="6"/>
        <v/>
      </c>
      <c r="L108" s="97" t="str">
        <f t="shared" si="7"/>
        <v/>
      </c>
      <c r="M108" s="246" t="str">
        <f t="shared" si="8"/>
        <v/>
      </c>
      <c r="N108" s="97" t="str">
        <f t="shared" si="9"/>
        <v/>
      </c>
      <c r="O108" s="247" t="str">
        <f t="shared" si="10"/>
        <v/>
      </c>
      <c r="P108" s="95"/>
      <c r="Q108" s="241" t="str">
        <f>IF($F$10=" &lt;&lt;&lt; Select Index &gt;&gt;&gt;","",IF(D108="","",IF(VLOOKUP($F$10&amp;$A108,PAB_CTB_Database!$B:$O,14,FALSE)=0,"",VLOOKUP($F$10&amp;$A108,PAB_CTB_Database!$B:$O,14,FALSE))))</f>
        <v/>
      </c>
      <c r="R108" s="242" t="str">
        <f t="shared" si="11"/>
        <v/>
      </c>
      <c r="S108" s="208"/>
      <c r="T108" s="207"/>
      <c r="U108" s="207"/>
      <c r="V108" s="212"/>
    </row>
    <row r="109" spans="1:22" x14ac:dyDescent="0.25">
      <c r="A109" s="74">
        <v>82</v>
      </c>
      <c r="B109" s="44"/>
      <c r="C109" s="78">
        <f>IF($F$10=" &lt;&lt;&lt; Select Index &gt;&gt;&gt;","",VLOOKUP(_xlfn.CONCAT($F$10,A109),PAB_CTB_Database!B:H,7,FALSE))</f>
        <v>47299</v>
      </c>
      <c r="D109" s="397" t="str">
        <f>IF($F$10=" &lt;&lt;&lt; Select Index &gt;&gt;&gt;","",IF(VLOOKUP($F$10&amp;$A109,PAB_CTB_Database!$B:$I,8,FALSE)=0,"",VLOOKUP($F$10&amp;$A109,PAB_CTB_Database!$B:$I,8,FALSE)))</f>
        <v/>
      </c>
      <c r="E109" s="398"/>
      <c r="F109" s="243" t="str">
        <f>IF($F$10=" &lt;&lt;&lt; Select Index &gt;&gt;&gt;","",IF(VLOOKUP($F$10&amp;$A109,PAB_CTB_Database!$B:$J,9,FALSE)=0,"",VLOOKUP($F$10&amp;$A109,PAB_CTB_Database!$B:$J,9,FALSE)))</f>
        <v/>
      </c>
      <c r="G109" s="243">
        <f>IF($F$10=" &lt;&lt;&lt; Select Index &gt;&gt;&gt;","",IF(VLOOKUP($F$10&amp;$A109,PAB_CTB_Database!$B:$K,10,FALSE)=0,"",VLOOKUP($F$10&amp;$A109,PAB_CTB_Database!$B:$K,10,FALSE)))</f>
        <v>1444519696.2968998</v>
      </c>
      <c r="H109" s="111" t="str">
        <f>IF($F$10=" &lt;&lt;&lt; Select Index &gt;&gt;&gt;","",IF(F109="","",IF(VLOOKUP($F$10&amp;$A109,PAB_CTB_Database!$B:$L,11,FALSE)=0,"",VLOOKUP($F$10&amp;$A109,PAB_CTB_Database!$B:$L,11,FALSE))))</f>
        <v/>
      </c>
      <c r="I109" s="244" t="str">
        <f>IF($F$10=" &lt;&lt;&lt; Select Index &gt;&gt;&gt;","",IF(F109="","",IF(VLOOKUP($F$10&amp;$A109,PAB_CTB_Database!$B:$M,12,FALSE)=0,"",VLOOKUP($F$10&amp;$A109,PAB_CTB_Database!$B:$M,12,FALSE))))</f>
        <v/>
      </c>
      <c r="J109" s="112" t="str">
        <f>IF($F$10=" &lt;&lt;&lt; Select Index &gt;&gt;&gt;","",IF(VLOOKUP($F$10&amp;$A109,PAB_CTB_Database!$B:$N,13,FALSE)=0,"",VLOOKUP($F$10&amp;$A109,PAB_CTB_Database!$B:$N,13,FALSE)))</f>
        <v/>
      </c>
      <c r="K109" s="245" t="str">
        <f t="shared" si="6"/>
        <v/>
      </c>
      <c r="L109" s="97" t="str">
        <f t="shared" si="7"/>
        <v/>
      </c>
      <c r="M109" s="246" t="str">
        <f t="shared" si="8"/>
        <v/>
      </c>
      <c r="N109" s="97" t="str">
        <f t="shared" si="9"/>
        <v/>
      </c>
      <c r="O109" s="247" t="str">
        <f t="shared" si="10"/>
        <v/>
      </c>
      <c r="P109" s="95"/>
      <c r="Q109" s="241" t="str">
        <f>IF($F$10=" &lt;&lt;&lt; Select Index &gt;&gt;&gt;","",IF(D109="","",IF(VLOOKUP($F$10&amp;$A109,PAB_CTB_Database!$B:$O,14,FALSE)=0,"",VLOOKUP($F$10&amp;$A109,PAB_CTB_Database!$B:$O,14,FALSE))))</f>
        <v/>
      </c>
      <c r="R109" s="242" t="str">
        <f t="shared" si="11"/>
        <v/>
      </c>
      <c r="S109" s="208"/>
      <c r="T109" s="207"/>
      <c r="U109" s="207"/>
      <c r="V109" s="212"/>
    </row>
    <row r="110" spans="1:22" x14ac:dyDescent="0.25">
      <c r="A110" s="74">
        <v>83</v>
      </c>
      <c r="B110" s="44"/>
      <c r="C110" s="78">
        <f>IF($F$10=" &lt;&lt;&lt; Select Index &gt;&gt;&gt;","",VLOOKUP(_xlfn.CONCAT($F$10,A110),PAB_CTB_Database!B:H,7,FALSE))</f>
        <v>47330</v>
      </c>
      <c r="D110" s="397" t="str">
        <f>IF($F$10=" &lt;&lt;&lt; Select Index &gt;&gt;&gt;","",IF(VLOOKUP($F$10&amp;$A110,PAB_CTB_Database!$B:$I,8,FALSE)=0,"",VLOOKUP($F$10&amp;$A110,PAB_CTB_Database!$B:$I,8,FALSE)))</f>
        <v/>
      </c>
      <c r="E110" s="398"/>
      <c r="F110" s="243" t="str">
        <f>IF($F$10=" &lt;&lt;&lt; Select Index &gt;&gt;&gt;","",IF(VLOOKUP($F$10&amp;$A110,PAB_CTB_Database!$B:$J,9,FALSE)=0,"",VLOOKUP($F$10&amp;$A110,PAB_CTB_Database!$B:$J,9,FALSE)))</f>
        <v/>
      </c>
      <c r="G110" s="243">
        <f>IF($F$10=" &lt;&lt;&lt; Select Index &gt;&gt;&gt;","",IF(VLOOKUP($F$10&amp;$A110,PAB_CTB_Database!$B:$K,10,FALSE)=0,"",VLOOKUP($F$10&amp;$A110,PAB_CTB_Database!$B:$K,10,FALSE)))</f>
        <v>1436093331.401834</v>
      </c>
      <c r="H110" s="111" t="str">
        <f>IF($F$10=" &lt;&lt;&lt; Select Index &gt;&gt;&gt;","",IF(F110="","",IF(VLOOKUP($F$10&amp;$A110,PAB_CTB_Database!$B:$L,11,FALSE)=0,"",VLOOKUP($F$10&amp;$A110,PAB_CTB_Database!$B:$L,11,FALSE))))</f>
        <v/>
      </c>
      <c r="I110" s="244" t="str">
        <f>IF($F$10=" &lt;&lt;&lt; Select Index &gt;&gt;&gt;","",IF(F110="","",IF(VLOOKUP($F$10&amp;$A110,PAB_CTB_Database!$B:$M,12,FALSE)=0,"",VLOOKUP($F$10&amp;$A110,PAB_CTB_Database!$B:$M,12,FALSE))))</f>
        <v/>
      </c>
      <c r="J110" s="112" t="str">
        <f>IF($F$10=" &lt;&lt;&lt; Select Index &gt;&gt;&gt;","",IF(VLOOKUP($F$10&amp;$A110,PAB_CTB_Database!$B:$N,13,FALSE)=0,"",VLOOKUP($F$10&amp;$A110,PAB_CTB_Database!$B:$N,13,FALSE)))</f>
        <v/>
      </c>
      <c r="K110" s="245" t="str">
        <f t="shared" si="6"/>
        <v/>
      </c>
      <c r="L110" s="97" t="str">
        <f t="shared" si="7"/>
        <v/>
      </c>
      <c r="M110" s="246" t="str">
        <f t="shared" si="8"/>
        <v/>
      </c>
      <c r="N110" s="97" t="str">
        <f t="shared" si="9"/>
        <v/>
      </c>
      <c r="O110" s="247" t="str">
        <f t="shared" si="10"/>
        <v/>
      </c>
      <c r="P110" s="95"/>
      <c r="Q110" s="241" t="str">
        <f>IF($F$10=" &lt;&lt;&lt; Select Index &gt;&gt;&gt;","",IF(D110="","",IF(VLOOKUP($F$10&amp;$A110,PAB_CTB_Database!$B:$O,14,FALSE)=0,"",VLOOKUP($F$10&amp;$A110,PAB_CTB_Database!$B:$O,14,FALSE))))</f>
        <v/>
      </c>
      <c r="R110" s="242" t="str">
        <f t="shared" si="11"/>
        <v/>
      </c>
      <c r="S110" s="208"/>
      <c r="T110" s="207"/>
      <c r="U110" s="207"/>
      <c r="V110" s="212"/>
    </row>
    <row r="111" spans="1:22" x14ac:dyDescent="0.25">
      <c r="A111" s="74">
        <v>84</v>
      </c>
      <c r="B111" s="44"/>
      <c r="C111" s="78">
        <f>IF($F$10=" &lt;&lt;&lt; Select Index &gt;&gt;&gt;","",VLOOKUP(_xlfn.CONCAT($F$10,A111),PAB_CTB_Database!B:H,7,FALSE))</f>
        <v>47361</v>
      </c>
      <c r="D111" s="397" t="str">
        <f>IF($F$10=" &lt;&lt;&lt; Select Index &gt;&gt;&gt;","",IF(VLOOKUP($F$10&amp;$A111,PAB_CTB_Database!$B:$I,8,FALSE)=0,"",VLOOKUP($F$10&amp;$A111,PAB_CTB_Database!$B:$I,8,FALSE)))</f>
        <v/>
      </c>
      <c r="E111" s="398"/>
      <c r="F111" s="243" t="str">
        <f>IF($F$10=" &lt;&lt;&lt; Select Index &gt;&gt;&gt;","",IF(VLOOKUP($F$10&amp;$A111,PAB_CTB_Database!$B:$J,9,FALSE)=0,"",VLOOKUP($F$10&amp;$A111,PAB_CTB_Database!$B:$J,9,FALSE)))</f>
        <v/>
      </c>
      <c r="G111" s="243">
        <f>IF($F$10=" &lt;&lt;&lt; Select Index &gt;&gt;&gt;","",IF(VLOOKUP($F$10&amp;$A111,PAB_CTB_Database!$B:$K,10,FALSE)=0,"",VLOOKUP($F$10&amp;$A111,PAB_CTB_Database!$B:$K,10,FALSE)))</f>
        <v>1427716120.30199</v>
      </c>
      <c r="H111" s="111" t="str">
        <f>IF($F$10=" &lt;&lt;&lt; Select Index &gt;&gt;&gt;","",IF(F111="","",IF(VLOOKUP($F$10&amp;$A111,PAB_CTB_Database!$B:$L,11,FALSE)=0,"",VLOOKUP($F$10&amp;$A111,PAB_CTB_Database!$B:$L,11,FALSE))))</f>
        <v/>
      </c>
      <c r="I111" s="244" t="str">
        <f>IF($F$10=" &lt;&lt;&lt; Select Index &gt;&gt;&gt;","",IF(F111="","",IF(VLOOKUP($F$10&amp;$A111,PAB_CTB_Database!$B:$M,12,FALSE)=0,"",VLOOKUP($F$10&amp;$A111,PAB_CTB_Database!$B:$M,12,FALSE))))</f>
        <v/>
      </c>
      <c r="J111" s="112" t="str">
        <f>IF($F$10=" &lt;&lt;&lt; Select Index &gt;&gt;&gt;","",IF(VLOOKUP($F$10&amp;$A111,PAB_CTB_Database!$B:$N,13,FALSE)=0,"",VLOOKUP($F$10&amp;$A111,PAB_CTB_Database!$B:$N,13,FALSE)))</f>
        <v/>
      </c>
      <c r="K111" s="245" t="str">
        <f t="shared" si="6"/>
        <v/>
      </c>
      <c r="L111" s="97" t="str">
        <f t="shared" si="7"/>
        <v/>
      </c>
      <c r="M111" s="246" t="str">
        <f t="shared" si="8"/>
        <v/>
      </c>
      <c r="N111" s="97" t="str">
        <f t="shared" si="9"/>
        <v/>
      </c>
      <c r="O111" s="247" t="str">
        <f t="shared" si="10"/>
        <v/>
      </c>
      <c r="P111" s="95"/>
      <c r="Q111" s="241" t="str">
        <f>IF($F$10=" &lt;&lt;&lt; Select Index &gt;&gt;&gt;","",IF(D111="","",IF(VLOOKUP($F$10&amp;$A111,PAB_CTB_Database!$B:$O,14,FALSE)=0,"",VLOOKUP($F$10&amp;$A111,PAB_CTB_Database!$B:$O,14,FALSE))))</f>
        <v/>
      </c>
      <c r="R111" s="242" t="str">
        <f t="shared" si="11"/>
        <v/>
      </c>
      <c r="S111" s="208"/>
      <c r="T111" s="207"/>
      <c r="U111" s="207"/>
      <c r="V111" s="212"/>
    </row>
    <row r="112" spans="1:22" x14ac:dyDescent="0.25">
      <c r="A112" s="74">
        <v>85</v>
      </c>
      <c r="B112" s="44"/>
      <c r="C112" s="78">
        <f>IF($F$10=" &lt;&lt;&lt; Select Index &gt;&gt;&gt;","",VLOOKUP(_xlfn.CONCAT($F$10,A112),PAB_CTB_Database!B:H,7,FALSE))</f>
        <v>47391</v>
      </c>
      <c r="D112" s="397" t="str">
        <f>IF($F$10=" &lt;&lt;&lt; Select Index &gt;&gt;&gt;","",IF(VLOOKUP($F$10&amp;$A112,PAB_CTB_Database!$B:$I,8,FALSE)=0,"",VLOOKUP($F$10&amp;$A112,PAB_CTB_Database!$B:$I,8,FALSE)))</f>
        <v/>
      </c>
      <c r="E112" s="398"/>
      <c r="F112" s="243" t="str">
        <f>IF($F$10=" &lt;&lt;&lt; Select Index &gt;&gt;&gt;","",IF(VLOOKUP($F$10&amp;$A112,PAB_CTB_Database!$B:$J,9,FALSE)=0,"",VLOOKUP($F$10&amp;$A112,PAB_CTB_Database!$B:$J,9,FALSE)))</f>
        <v/>
      </c>
      <c r="G112" s="243">
        <f>IF($F$10=" &lt;&lt;&lt; Select Index &gt;&gt;&gt;","",IF(VLOOKUP($F$10&amp;$A112,PAB_CTB_Database!$B:$K,10,FALSE)=0,"",VLOOKUP($F$10&amp;$A112,PAB_CTB_Database!$B:$K,10,FALSE)))</f>
        <v>1419387776.2668951</v>
      </c>
      <c r="H112" s="111" t="str">
        <f>IF($F$10=" &lt;&lt;&lt; Select Index &gt;&gt;&gt;","",IF(F112="","",IF(VLOOKUP($F$10&amp;$A112,PAB_CTB_Database!$B:$L,11,FALSE)=0,"",VLOOKUP($F$10&amp;$A112,PAB_CTB_Database!$B:$L,11,FALSE))))</f>
        <v/>
      </c>
      <c r="I112" s="244" t="str">
        <f>IF($F$10=" &lt;&lt;&lt; Select Index &gt;&gt;&gt;","",IF(F112="","",IF(VLOOKUP($F$10&amp;$A112,PAB_CTB_Database!$B:$M,12,FALSE)=0,"",VLOOKUP($F$10&amp;$A112,PAB_CTB_Database!$B:$M,12,FALSE))))</f>
        <v/>
      </c>
      <c r="J112" s="112" t="str">
        <f>IF($F$10=" &lt;&lt;&lt; Select Index &gt;&gt;&gt;","",IF(VLOOKUP($F$10&amp;$A112,PAB_CTB_Database!$B:$N,13,FALSE)=0,"",VLOOKUP($F$10&amp;$A112,PAB_CTB_Database!$B:$N,13,FALSE)))</f>
        <v/>
      </c>
      <c r="K112" s="245" t="str">
        <f t="shared" si="6"/>
        <v/>
      </c>
      <c r="L112" s="97" t="str">
        <f t="shared" si="7"/>
        <v/>
      </c>
      <c r="M112" s="246" t="str">
        <f t="shared" si="8"/>
        <v/>
      </c>
      <c r="N112" s="97" t="str">
        <f t="shared" si="9"/>
        <v/>
      </c>
      <c r="O112" s="247" t="str">
        <f t="shared" si="10"/>
        <v/>
      </c>
      <c r="P112" s="95"/>
      <c r="Q112" s="241" t="str">
        <f>IF($F$10=" &lt;&lt;&lt; Select Index &gt;&gt;&gt;","",IF(D112="","",IF(VLOOKUP($F$10&amp;$A112,PAB_CTB_Database!$B:$O,14,FALSE)=0,"",VLOOKUP($F$10&amp;$A112,PAB_CTB_Database!$B:$O,14,FALSE))))</f>
        <v/>
      </c>
      <c r="R112" s="242" t="str">
        <f t="shared" si="11"/>
        <v/>
      </c>
      <c r="S112" s="208"/>
      <c r="T112" s="207"/>
      <c r="U112" s="207"/>
      <c r="V112" s="212"/>
    </row>
    <row r="113" spans="1:22" x14ac:dyDescent="0.25">
      <c r="A113" s="74">
        <v>86</v>
      </c>
      <c r="B113" s="44"/>
      <c r="C113" s="78">
        <f>IF($F$10=" &lt;&lt;&lt; Select Index &gt;&gt;&gt;","",VLOOKUP(_xlfn.CONCAT($F$10,A113),PAB_CTB_Database!B:H,7,FALSE))</f>
        <v>47422</v>
      </c>
      <c r="D113" s="397" t="str">
        <f>IF($F$10=" &lt;&lt;&lt; Select Index &gt;&gt;&gt;","",IF(VLOOKUP($F$10&amp;$A113,PAB_CTB_Database!$B:$I,8,FALSE)=0,"",VLOOKUP($F$10&amp;$A113,PAB_CTB_Database!$B:$I,8,FALSE)))</f>
        <v/>
      </c>
      <c r="E113" s="398"/>
      <c r="F113" s="243" t="str">
        <f>IF($F$10=" &lt;&lt;&lt; Select Index &gt;&gt;&gt;","",IF(VLOOKUP($F$10&amp;$A113,PAB_CTB_Database!$B:$J,9,FALSE)=0,"",VLOOKUP($F$10&amp;$A113,PAB_CTB_Database!$B:$J,9,FALSE)))</f>
        <v/>
      </c>
      <c r="G113" s="243">
        <f>IF($F$10=" &lt;&lt;&lt; Select Index &gt;&gt;&gt;","",IF(VLOOKUP($F$10&amp;$A113,PAB_CTB_Database!$B:$K,10,FALSE)=0,"",VLOOKUP($F$10&amp;$A113,PAB_CTB_Database!$B:$K,10,FALSE)))</f>
        <v>1411108014.2386713</v>
      </c>
      <c r="H113" s="111" t="str">
        <f>IF($F$10=" &lt;&lt;&lt; Select Index &gt;&gt;&gt;","",IF(F113="","",IF(VLOOKUP($F$10&amp;$A113,PAB_CTB_Database!$B:$L,11,FALSE)=0,"",VLOOKUP($F$10&amp;$A113,PAB_CTB_Database!$B:$L,11,FALSE))))</f>
        <v/>
      </c>
      <c r="I113" s="244" t="str">
        <f>IF($F$10=" &lt;&lt;&lt; Select Index &gt;&gt;&gt;","",IF(F113="","",IF(VLOOKUP($F$10&amp;$A113,PAB_CTB_Database!$B:$M,12,FALSE)=0,"",VLOOKUP($F$10&amp;$A113,PAB_CTB_Database!$B:$M,12,FALSE))))</f>
        <v/>
      </c>
      <c r="J113" s="112" t="str">
        <f>IF($F$10=" &lt;&lt;&lt; Select Index &gt;&gt;&gt;","",IF(VLOOKUP($F$10&amp;$A113,PAB_CTB_Database!$B:$N,13,FALSE)=0,"",VLOOKUP($F$10&amp;$A113,PAB_CTB_Database!$B:$N,13,FALSE)))</f>
        <v/>
      </c>
      <c r="K113" s="245" t="str">
        <f t="shared" si="6"/>
        <v/>
      </c>
      <c r="L113" s="97" t="str">
        <f t="shared" si="7"/>
        <v/>
      </c>
      <c r="M113" s="246" t="str">
        <f t="shared" si="8"/>
        <v/>
      </c>
      <c r="N113" s="97" t="str">
        <f t="shared" si="9"/>
        <v/>
      </c>
      <c r="O113" s="247" t="str">
        <f t="shared" si="10"/>
        <v/>
      </c>
      <c r="P113" s="95"/>
      <c r="Q113" s="241" t="str">
        <f>IF($F$10=" &lt;&lt;&lt; Select Index &gt;&gt;&gt;","",IF(D113="","",IF(VLOOKUP($F$10&amp;$A113,PAB_CTB_Database!$B:$O,14,FALSE)=0,"",VLOOKUP($F$10&amp;$A113,PAB_CTB_Database!$B:$O,14,FALSE))))</f>
        <v/>
      </c>
      <c r="R113" s="242" t="str">
        <f t="shared" si="11"/>
        <v/>
      </c>
      <c r="S113" s="208"/>
      <c r="T113" s="207"/>
      <c r="U113" s="207"/>
      <c r="V113" s="212"/>
    </row>
    <row r="114" spans="1:22" x14ac:dyDescent="0.25">
      <c r="A114" s="74">
        <v>87</v>
      </c>
      <c r="B114" s="44"/>
      <c r="C114" s="78">
        <f>IF($F$10=" &lt;&lt;&lt; Select Index &gt;&gt;&gt;","",VLOOKUP(_xlfn.CONCAT($F$10,A114),PAB_CTB_Database!B:H,7,FALSE))</f>
        <v>47452</v>
      </c>
      <c r="D114" s="397" t="str">
        <f>IF($F$10=" &lt;&lt;&lt; Select Index &gt;&gt;&gt;","",IF(VLOOKUP($F$10&amp;$A114,PAB_CTB_Database!$B:$I,8,FALSE)=0,"",VLOOKUP($F$10&amp;$A114,PAB_CTB_Database!$B:$I,8,FALSE)))</f>
        <v/>
      </c>
      <c r="E114" s="398"/>
      <c r="F114" s="243" t="str">
        <f>IF($F$10=" &lt;&lt;&lt; Select Index &gt;&gt;&gt;","",IF(VLOOKUP($F$10&amp;$A114,PAB_CTB_Database!$B:$J,9,FALSE)=0,"",VLOOKUP($F$10&amp;$A114,PAB_CTB_Database!$B:$J,9,FALSE)))</f>
        <v/>
      </c>
      <c r="G114" s="243">
        <f>IF($F$10=" &lt;&lt;&lt; Select Index &gt;&gt;&gt;","",IF(VLOOKUP($F$10&amp;$A114,PAB_CTB_Database!$B:$K,10,FALSE)=0,"",VLOOKUP($F$10&amp;$A114,PAB_CTB_Database!$B:$K,10,FALSE)))</f>
        <v>1402876550.822279</v>
      </c>
      <c r="H114" s="111" t="str">
        <f>IF($F$10=" &lt;&lt;&lt; Select Index &gt;&gt;&gt;","",IF(F114="","",IF(VLOOKUP($F$10&amp;$A114,PAB_CTB_Database!$B:$L,11,FALSE)=0,"",VLOOKUP($F$10&amp;$A114,PAB_CTB_Database!$B:$L,11,FALSE))))</f>
        <v/>
      </c>
      <c r="I114" s="244" t="str">
        <f>IF($F$10=" &lt;&lt;&lt; Select Index &gt;&gt;&gt;","",IF(F114="","",IF(VLOOKUP($F$10&amp;$A114,PAB_CTB_Database!$B:$M,12,FALSE)=0,"",VLOOKUP($F$10&amp;$A114,PAB_CTB_Database!$B:$M,12,FALSE))))</f>
        <v/>
      </c>
      <c r="J114" s="112" t="str">
        <f>IF($F$10=" &lt;&lt;&lt; Select Index &gt;&gt;&gt;","",IF(VLOOKUP($F$10&amp;$A114,PAB_CTB_Database!$B:$N,13,FALSE)=0,"",VLOOKUP($F$10&amp;$A114,PAB_CTB_Database!$B:$N,13,FALSE)))</f>
        <v/>
      </c>
      <c r="K114" s="245" t="str">
        <f t="shared" si="6"/>
        <v/>
      </c>
      <c r="L114" s="97" t="str">
        <f t="shared" si="7"/>
        <v/>
      </c>
      <c r="M114" s="246" t="str">
        <f t="shared" si="8"/>
        <v/>
      </c>
      <c r="N114" s="97" t="str">
        <f t="shared" si="9"/>
        <v/>
      </c>
      <c r="O114" s="247" t="str">
        <f t="shared" si="10"/>
        <v/>
      </c>
      <c r="P114" s="95"/>
      <c r="Q114" s="241" t="str">
        <f>IF($F$10=" &lt;&lt;&lt; Select Index &gt;&gt;&gt;","",IF(D114="","",IF(VLOOKUP($F$10&amp;$A114,PAB_CTB_Database!$B:$O,14,FALSE)=0,"",VLOOKUP($F$10&amp;$A114,PAB_CTB_Database!$B:$O,14,FALSE))))</f>
        <v/>
      </c>
      <c r="R114" s="242" t="str">
        <f t="shared" si="11"/>
        <v/>
      </c>
      <c r="S114" s="208"/>
      <c r="T114" s="207"/>
      <c r="U114" s="207"/>
      <c r="V114" s="212"/>
    </row>
    <row r="115" spans="1:22" x14ac:dyDescent="0.25">
      <c r="A115" s="74">
        <v>88</v>
      </c>
      <c r="B115" s="44"/>
      <c r="C115" s="78">
        <f>IF($F$10=" &lt;&lt;&lt; Select Index &gt;&gt;&gt;","",VLOOKUP(_xlfn.CONCAT($F$10,A115),PAB_CTB_Database!B:H,7,FALSE))</f>
        <v>47483</v>
      </c>
      <c r="D115" s="397" t="str">
        <f>IF($F$10=" &lt;&lt;&lt; Select Index &gt;&gt;&gt;","",IF(VLOOKUP($F$10&amp;$A115,PAB_CTB_Database!$B:$I,8,FALSE)=0,"",VLOOKUP($F$10&amp;$A115,PAB_CTB_Database!$B:$I,8,FALSE)))</f>
        <v/>
      </c>
      <c r="E115" s="398"/>
      <c r="F115" s="243" t="str">
        <f>IF($F$10=" &lt;&lt;&lt; Select Index &gt;&gt;&gt;","",IF(VLOOKUP($F$10&amp;$A115,PAB_CTB_Database!$B:$J,9,FALSE)=0,"",VLOOKUP($F$10&amp;$A115,PAB_CTB_Database!$B:$J,9,FALSE)))</f>
        <v/>
      </c>
      <c r="G115" s="243">
        <f>IF($F$10=" &lt;&lt;&lt; Select Index &gt;&gt;&gt;","",IF(VLOOKUP($F$10&amp;$A115,PAB_CTB_Database!$B:$K,10,FALSE)=0,"",VLOOKUP($F$10&amp;$A115,PAB_CTB_Database!$B:$K,10,FALSE)))</f>
        <v>1394693104.275816</v>
      </c>
      <c r="H115" s="111" t="str">
        <f>IF($F$10=" &lt;&lt;&lt; Select Index &gt;&gt;&gt;","",IF(F115="","",IF(VLOOKUP($F$10&amp;$A115,PAB_CTB_Database!$B:$L,11,FALSE)=0,"",VLOOKUP($F$10&amp;$A115,PAB_CTB_Database!$B:$L,11,FALSE))))</f>
        <v/>
      </c>
      <c r="I115" s="244" t="str">
        <f>IF($F$10=" &lt;&lt;&lt; Select Index &gt;&gt;&gt;","",IF(F115="","",IF(VLOOKUP($F$10&amp;$A115,PAB_CTB_Database!$B:$M,12,FALSE)=0,"",VLOOKUP($F$10&amp;$A115,PAB_CTB_Database!$B:$M,12,FALSE))))</f>
        <v/>
      </c>
      <c r="J115" s="112" t="str">
        <f>IF($F$10=" &lt;&lt;&lt; Select Index &gt;&gt;&gt;","",IF(VLOOKUP($F$10&amp;$A115,PAB_CTB_Database!$B:$N,13,FALSE)=0,"",VLOOKUP($F$10&amp;$A115,PAB_CTB_Database!$B:$N,13,FALSE)))</f>
        <v/>
      </c>
      <c r="K115" s="245" t="str">
        <f t="shared" si="6"/>
        <v/>
      </c>
      <c r="L115" s="97" t="str">
        <f t="shared" si="7"/>
        <v/>
      </c>
      <c r="M115" s="246" t="str">
        <f t="shared" si="8"/>
        <v/>
      </c>
      <c r="N115" s="97" t="str">
        <f t="shared" si="9"/>
        <v/>
      </c>
      <c r="O115" s="247" t="str">
        <f t="shared" si="10"/>
        <v/>
      </c>
      <c r="P115" s="95"/>
      <c r="Q115" s="241" t="str">
        <f>IF($F$10=" &lt;&lt;&lt; Select Index &gt;&gt;&gt;","",IF(D115="","",IF(VLOOKUP($F$10&amp;$A115,PAB_CTB_Database!$B:$O,14,FALSE)=0,"",VLOOKUP($F$10&amp;$A115,PAB_CTB_Database!$B:$O,14,FALSE))))</f>
        <v/>
      </c>
      <c r="R115" s="242" t="str">
        <f t="shared" si="11"/>
        <v/>
      </c>
      <c r="S115" s="208"/>
      <c r="T115" s="207"/>
      <c r="U115" s="207"/>
      <c r="V115" s="212"/>
    </row>
    <row r="116" spans="1:22" x14ac:dyDescent="0.25">
      <c r="A116" s="74">
        <v>89</v>
      </c>
      <c r="B116" s="44"/>
      <c r="C116" s="78">
        <f>IF($F$10=" &lt;&lt;&lt; Select Index &gt;&gt;&gt;","",VLOOKUP(_xlfn.CONCAT($F$10,A116),PAB_CTB_Database!B:H,7,FALSE))</f>
        <v>47514</v>
      </c>
      <c r="D116" s="397" t="str">
        <f>IF($F$10=" &lt;&lt;&lt; Select Index &gt;&gt;&gt;","",IF(VLOOKUP($F$10&amp;$A116,PAB_CTB_Database!$B:$I,8,FALSE)=0,"",VLOOKUP($F$10&amp;$A116,PAB_CTB_Database!$B:$I,8,FALSE)))</f>
        <v/>
      </c>
      <c r="E116" s="398"/>
      <c r="F116" s="243" t="str">
        <f>IF($F$10=" &lt;&lt;&lt; Select Index &gt;&gt;&gt;","",IF(VLOOKUP($F$10&amp;$A116,PAB_CTB_Database!$B:$J,9,FALSE)=0,"",VLOOKUP($F$10&amp;$A116,PAB_CTB_Database!$B:$J,9,FALSE)))</f>
        <v/>
      </c>
      <c r="G116" s="243">
        <f>IF($F$10=" &lt;&lt;&lt; Select Index &gt;&gt;&gt;","",IF(VLOOKUP($F$10&amp;$A116,PAB_CTB_Database!$B:$K,10,FALSE)=0,"",VLOOKUP($F$10&amp;$A116,PAB_CTB_Database!$B:$K,10,FALSE)))</f>
        <v>1386557394.5008736</v>
      </c>
      <c r="H116" s="111" t="str">
        <f>IF($F$10=" &lt;&lt;&lt; Select Index &gt;&gt;&gt;","",IF(F116="","",IF(VLOOKUP($F$10&amp;$A116,PAB_CTB_Database!$B:$L,11,FALSE)=0,"",VLOOKUP($F$10&amp;$A116,PAB_CTB_Database!$B:$L,11,FALSE))))</f>
        <v/>
      </c>
      <c r="I116" s="244" t="str">
        <f>IF($F$10=" &lt;&lt;&lt; Select Index &gt;&gt;&gt;","",IF(F116="","",IF(VLOOKUP($F$10&amp;$A116,PAB_CTB_Database!$B:$M,12,FALSE)=0,"",VLOOKUP($F$10&amp;$A116,PAB_CTB_Database!$B:$M,12,FALSE))))</f>
        <v/>
      </c>
      <c r="J116" s="112" t="str">
        <f>IF($F$10=" &lt;&lt;&lt; Select Index &gt;&gt;&gt;","",IF(VLOOKUP($F$10&amp;$A116,PAB_CTB_Database!$B:$N,13,FALSE)=0,"",VLOOKUP($F$10&amp;$A116,PAB_CTB_Database!$B:$N,13,FALSE)))</f>
        <v/>
      </c>
      <c r="K116" s="245" t="str">
        <f t="shared" si="6"/>
        <v/>
      </c>
      <c r="L116" s="97" t="str">
        <f t="shared" si="7"/>
        <v/>
      </c>
      <c r="M116" s="246" t="str">
        <f t="shared" si="8"/>
        <v/>
      </c>
      <c r="N116" s="97" t="str">
        <f t="shared" si="9"/>
        <v/>
      </c>
      <c r="O116" s="247" t="str">
        <f t="shared" si="10"/>
        <v/>
      </c>
      <c r="P116" s="95"/>
      <c r="Q116" s="241" t="str">
        <f>IF($F$10=" &lt;&lt;&lt; Select Index &gt;&gt;&gt;","",IF(D116="","",IF(VLOOKUP($F$10&amp;$A116,PAB_CTB_Database!$B:$O,14,FALSE)=0,"",VLOOKUP($F$10&amp;$A116,PAB_CTB_Database!$B:$O,14,FALSE))))</f>
        <v/>
      </c>
      <c r="R116" s="242" t="str">
        <f t="shared" si="11"/>
        <v/>
      </c>
      <c r="S116" s="208"/>
      <c r="T116" s="207"/>
      <c r="U116" s="207"/>
      <c r="V116" s="207"/>
    </row>
    <row r="117" spans="1:22" x14ac:dyDescent="0.25">
      <c r="A117" s="74">
        <v>90</v>
      </c>
      <c r="B117" s="44"/>
      <c r="C117" s="78">
        <f>IF($F$10=" &lt;&lt;&lt; Select Index &gt;&gt;&gt;","",VLOOKUP(_xlfn.CONCAT($F$10,A117),PAB_CTB_Database!B:H,7,FALSE))</f>
        <v>47542</v>
      </c>
      <c r="D117" s="397" t="str">
        <f>IF($F$10=" &lt;&lt;&lt; Select Index &gt;&gt;&gt;","",IF(VLOOKUP($F$10&amp;$A117,PAB_CTB_Database!$B:$I,8,FALSE)=0,"",VLOOKUP($F$10&amp;$A117,PAB_CTB_Database!$B:$I,8,FALSE)))</f>
        <v/>
      </c>
      <c r="E117" s="398"/>
      <c r="F117" s="243" t="str">
        <f>IF($F$10=" &lt;&lt;&lt; Select Index &gt;&gt;&gt;","",IF(VLOOKUP($F$10&amp;$A117,PAB_CTB_Database!$B:$J,9,FALSE)=0,"",VLOOKUP($F$10&amp;$A117,PAB_CTB_Database!$B:$J,9,FALSE)))</f>
        <v/>
      </c>
      <c r="G117" s="243">
        <f>IF($F$10=" &lt;&lt;&lt; Select Index &gt;&gt;&gt;","",IF(VLOOKUP($F$10&amp;$A117,PAB_CTB_Database!$B:$K,10,FALSE)=0,"",VLOOKUP($F$10&amp;$A117,PAB_CTB_Database!$B:$K,10,FALSE)))</f>
        <v>1378469143.0329518</v>
      </c>
      <c r="H117" s="111" t="str">
        <f>IF($F$10=" &lt;&lt;&lt; Select Index &gt;&gt;&gt;","",IF(F117="","",IF(VLOOKUP($F$10&amp;$A117,PAB_CTB_Database!$B:$L,11,FALSE)=0,"",VLOOKUP($F$10&amp;$A117,PAB_CTB_Database!$B:$L,11,FALSE))))</f>
        <v/>
      </c>
      <c r="I117" s="244" t="str">
        <f>IF($F$10=" &lt;&lt;&lt; Select Index &gt;&gt;&gt;","",IF(F117="","",IF(VLOOKUP($F$10&amp;$A117,PAB_CTB_Database!$B:$M,12,FALSE)=0,"",VLOOKUP($F$10&amp;$A117,PAB_CTB_Database!$B:$M,12,FALSE))))</f>
        <v/>
      </c>
      <c r="J117" s="112" t="str">
        <f>IF($F$10=" &lt;&lt;&lt; Select Index &gt;&gt;&gt;","",IF(VLOOKUP($F$10&amp;$A117,PAB_CTB_Database!$B:$N,13,FALSE)=0,"",VLOOKUP($F$10&amp;$A117,PAB_CTB_Database!$B:$N,13,FALSE)))</f>
        <v/>
      </c>
      <c r="K117" s="245" t="str">
        <f t="shared" si="6"/>
        <v/>
      </c>
      <c r="L117" s="97" t="str">
        <f t="shared" si="7"/>
        <v/>
      </c>
      <c r="M117" s="246" t="str">
        <f t="shared" si="8"/>
        <v/>
      </c>
      <c r="N117" s="97" t="str">
        <f t="shared" si="9"/>
        <v/>
      </c>
      <c r="O117" s="247" t="str">
        <f t="shared" si="10"/>
        <v/>
      </c>
      <c r="P117" s="95"/>
      <c r="Q117" s="241" t="str">
        <f>IF($F$10=" &lt;&lt;&lt; Select Index &gt;&gt;&gt;","",IF(D117="","",IF(VLOOKUP($F$10&amp;$A117,PAB_CTB_Database!$B:$O,14,FALSE)=0,"",VLOOKUP($F$10&amp;$A117,PAB_CTB_Database!$B:$O,14,FALSE))))</f>
        <v/>
      </c>
      <c r="R117" s="242" t="str">
        <f t="shared" si="11"/>
        <v/>
      </c>
      <c r="S117" s="208"/>
      <c r="T117" s="207"/>
      <c r="U117" s="207"/>
      <c r="V117" s="207"/>
    </row>
    <row r="118" spans="1:22" x14ac:dyDescent="0.25">
      <c r="A118" s="74">
        <v>91</v>
      </c>
      <c r="B118" s="44"/>
      <c r="C118" s="78">
        <f>IF($F$10=" &lt;&lt;&lt; Select Index &gt;&gt;&gt;","",VLOOKUP(_xlfn.CONCAT($F$10,A118),PAB_CTB_Database!B:H,7,FALSE))</f>
        <v>47573</v>
      </c>
      <c r="D118" s="397" t="str">
        <f>IF($F$10=" &lt;&lt;&lt; Select Index &gt;&gt;&gt;","",IF(VLOOKUP($F$10&amp;$A118,PAB_CTB_Database!$B:$I,8,FALSE)=0,"",VLOOKUP($F$10&amp;$A118,PAB_CTB_Database!$B:$I,8,FALSE)))</f>
        <v/>
      </c>
      <c r="E118" s="398"/>
      <c r="F118" s="243" t="str">
        <f>IF($F$10=" &lt;&lt;&lt; Select Index &gt;&gt;&gt;","",IF(VLOOKUP($F$10&amp;$A118,PAB_CTB_Database!$B:$J,9,FALSE)=0,"",VLOOKUP($F$10&amp;$A118,PAB_CTB_Database!$B:$J,9,FALSE)))</f>
        <v/>
      </c>
      <c r="G118" s="243">
        <f>IF($F$10=" &lt;&lt;&lt; Select Index &gt;&gt;&gt;","",IF(VLOOKUP($F$10&amp;$A118,PAB_CTB_Database!$B:$K,10,FALSE)=0,"",VLOOKUP($F$10&amp;$A118,PAB_CTB_Database!$B:$K,10,FALSE)))</f>
        <v>1370428073.0319262</v>
      </c>
      <c r="H118" s="111" t="str">
        <f>IF($F$10=" &lt;&lt;&lt; Select Index &gt;&gt;&gt;","",IF(F118="","",IF(VLOOKUP($F$10&amp;$A118,PAB_CTB_Database!$B:$L,11,FALSE)=0,"",VLOOKUP($F$10&amp;$A118,PAB_CTB_Database!$B:$L,11,FALSE))))</f>
        <v/>
      </c>
      <c r="I118" s="244" t="str">
        <f>IF($F$10=" &lt;&lt;&lt; Select Index &gt;&gt;&gt;","",IF(F118="","",IF(VLOOKUP($F$10&amp;$A118,PAB_CTB_Database!$B:$M,12,FALSE)=0,"",VLOOKUP($F$10&amp;$A118,PAB_CTB_Database!$B:$M,12,FALSE))))</f>
        <v/>
      </c>
      <c r="J118" s="112" t="str">
        <f>IF($F$10=" &lt;&lt;&lt; Select Index &gt;&gt;&gt;","",IF(VLOOKUP($F$10&amp;$A118,PAB_CTB_Database!$B:$N,13,FALSE)=0,"",VLOOKUP($F$10&amp;$A118,PAB_CTB_Database!$B:$N,13,FALSE)))</f>
        <v/>
      </c>
      <c r="K118" s="245" t="str">
        <f t="shared" si="6"/>
        <v/>
      </c>
      <c r="L118" s="97" t="str">
        <f t="shared" si="7"/>
        <v/>
      </c>
      <c r="M118" s="246" t="str">
        <f t="shared" si="8"/>
        <v/>
      </c>
      <c r="N118" s="97" t="str">
        <f t="shared" si="9"/>
        <v/>
      </c>
      <c r="O118" s="247" t="str">
        <f t="shared" si="10"/>
        <v/>
      </c>
      <c r="P118" s="95"/>
      <c r="Q118" s="241" t="str">
        <f>IF($F$10=" &lt;&lt;&lt; Select Index &gt;&gt;&gt;","",IF(D118="","",IF(VLOOKUP($F$10&amp;$A118,PAB_CTB_Database!$B:$O,14,FALSE)=0,"",VLOOKUP($F$10&amp;$A118,PAB_CTB_Database!$B:$O,14,FALSE))))</f>
        <v/>
      </c>
      <c r="R118" s="242" t="str">
        <f t="shared" si="11"/>
        <v/>
      </c>
      <c r="S118" s="208"/>
      <c r="T118" s="207"/>
      <c r="U118" s="207"/>
      <c r="V118" s="207"/>
    </row>
    <row r="119" spans="1:22" x14ac:dyDescent="0.25">
      <c r="A119" s="74">
        <v>92</v>
      </c>
      <c r="B119" s="44"/>
      <c r="C119" s="78">
        <f>IF($F$10=" &lt;&lt;&lt; Select Index &gt;&gt;&gt;","",VLOOKUP(_xlfn.CONCAT($F$10,A119),PAB_CTB_Database!B:H,7,FALSE))</f>
        <v>47603</v>
      </c>
      <c r="D119" s="397" t="str">
        <f>IF($F$10=" &lt;&lt;&lt; Select Index &gt;&gt;&gt;","",IF(VLOOKUP($F$10&amp;$A119,PAB_CTB_Database!$B:$I,8,FALSE)=0,"",VLOOKUP($F$10&amp;$A119,PAB_CTB_Database!$B:$I,8,FALSE)))</f>
        <v/>
      </c>
      <c r="E119" s="398"/>
      <c r="F119" s="243" t="str">
        <f>IF($F$10=" &lt;&lt;&lt; Select Index &gt;&gt;&gt;","",IF(VLOOKUP($F$10&amp;$A119,PAB_CTB_Database!$B:$J,9,FALSE)=0,"",VLOOKUP($F$10&amp;$A119,PAB_CTB_Database!$B:$J,9,FALSE)))</f>
        <v/>
      </c>
      <c r="G119" s="243">
        <f>IF($F$10=" &lt;&lt;&lt; Select Index &gt;&gt;&gt;","",IF(VLOOKUP($F$10&amp;$A119,PAB_CTB_Database!$B:$K,10,FALSE)=0,"",VLOOKUP($F$10&amp;$A119,PAB_CTB_Database!$B:$K,10,FALSE)))</f>
        <v>1362433909.2725732</v>
      </c>
      <c r="H119" s="111" t="str">
        <f>IF($F$10=" &lt;&lt;&lt; Select Index &gt;&gt;&gt;","",IF(F119="","",IF(VLOOKUP($F$10&amp;$A119,PAB_CTB_Database!$B:$L,11,FALSE)=0,"",VLOOKUP($F$10&amp;$A119,PAB_CTB_Database!$B:$L,11,FALSE))))</f>
        <v/>
      </c>
      <c r="I119" s="244" t="str">
        <f>IF($F$10=" &lt;&lt;&lt; Select Index &gt;&gt;&gt;","",IF(F119="","",IF(VLOOKUP($F$10&amp;$A119,PAB_CTB_Database!$B:$M,12,FALSE)=0,"",VLOOKUP($F$10&amp;$A119,PAB_CTB_Database!$B:$M,12,FALSE))))</f>
        <v/>
      </c>
      <c r="J119" s="112" t="str">
        <f>IF($F$10=" &lt;&lt;&lt; Select Index &gt;&gt;&gt;","",IF(VLOOKUP($F$10&amp;$A119,PAB_CTB_Database!$B:$N,13,FALSE)=0,"",VLOOKUP($F$10&amp;$A119,PAB_CTB_Database!$B:$N,13,FALSE)))</f>
        <v/>
      </c>
      <c r="K119" s="245" t="str">
        <f t="shared" si="6"/>
        <v/>
      </c>
      <c r="L119" s="97" t="str">
        <f t="shared" si="7"/>
        <v/>
      </c>
      <c r="M119" s="246" t="str">
        <f t="shared" si="8"/>
        <v/>
      </c>
      <c r="N119" s="97" t="str">
        <f t="shared" si="9"/>
        <v/>
      </c>
      <c r="O119" s="247" t="str">
        <f t="shared" si="10"/>
        <v/>
      </c>
      <c r="P119" s="95"/>
      <c r="Q119" s="241" t="str">
        <f>IF($F$10=" &lt;&lt;&lt; Select Index &gt;&gt;&gt;","",IF(D119="","",IF(VLOOKUP($F$10&amp;$A119,PAB_CTB_Database!$B:$O,14,FALSE)=0,"",VLOOKUP($F$10&amp;$A119,PAB_CTB_Database!$B:$O,14,FALSE))))</f>
        <v/>
      </c>
      <c r="R119" s="242" t="str">
        <f t="shared" si="11"/>
        <v/>
      </c>
      <c r="S119" s="208"/>
      <c r="T119" s="207"/>
      <c r="U119" s="207"/>
      <c r="V119" s="207"/>
    </row>
    <row r="120" spans="1:22" x14ac:dyDescent="0.25">
      <c r="A120" s="74">
        <v>93</v>
      </c>
      <c r="B120" s="44"/>
      <c r="C120" s="78">
        <f>IF($F$10=" &lt;&lt;&lt; Select Index &gt;&gt;&gt;","",VLOOKUP(_xlfn.CONCAT($F$10,A120),PAB_CTB_Database!B:H,7,FALSE))</f>
        <v>47634</v>
      </c>
      <c r="D120" s="397" t="str">
        <f>IF($F$10=" &lt;&lt;&lt; Select Index &gt;&gt;&gt;","",IF(VLOOKUP($F$10&amp;$A120,PAB_CTB_Database!$B:$I,8,FALSE)=0,"",VLOOKUP($F$10&amp;$A120,PAB_CTB_Database!$B:$I,8,FALSE)))</f>
        <v/>
      </c>
      <c r="E120" s="398"/>
      <c r="F120" s="243" t="str">
        <f>IF($F$10=" &lt;&lt;&lt; Select Index &gt;&gt;&gt;","",IF(VLOOKUP($F$10&amp;$A120,PAB_CTB_Database!$B:$J,9,FALSE)=0,"",VLOOKUP($F$10&amp;$A120,PAB_CTB_Database!$B:$J,9,FALSE)))</f>
        <v/>
      </c>
      <c r="G120" s="243">
        <f>IF($F$10=" &lt;&lt;&lt; Select Index &gt;&gt;&gt;","",IF(VLOOKUP($F$10&amp;$A120,PAB_CTB_Database!$B:$K,10,FALSE)=0,"",VLOOKUP($F$10&amp;$A120,PAB_CTB_Database!$B:$K,10,FALSE)))</f>
        <v>1354486378.1351497</v>
      </c>
      <c r="H120" s="111" t="str">
        <f>IF($F$10=" &lt;&lt;&lt; Select Index &gt;&gt;&gt;","",IF(F120="","",IF(VLOOKUP($F$10&amp;$A120,PAB_CTB_Database!$B:$L,11,FALSE)=0,"",VLOOKUP($F$10&amp;$A120,PAB_CTB_Database!$B:$L,11,FALSE))))</f>
        <v/>
      </c>
      <c r="I120" s="244" t="str">
        <f>IF($F$10=" &lt;&lt;&lt; Select Index &gt;&gt;&gt;","",IF(F120="","",IF(VLOOKUP($F$10&amp;$A120,PAB_CTB_Database!$B:$M,12,FALSE)=0,"",VLOOKUP($F$10&amp;$A120,PAB_CTB_Database!$B:$M,12,FALSE))))</f>
        <v/>
      </c>
      <c r="J120" s="112" t="str">
        <f>IF($F$10=" &lt;&lt;&lt; Select Index &gt;&gt;&gt;","",IF(VLOOKUP($F$10&amp;$A120,PAB_CTB_Database!$B:$N,13,FALSE)=0,"",VLOOKUP($F$10&amp;$A120,PAB_CTB_Database!$B:$N,13,FALSE)))</f>
        <v/>
      </c>
      <c r="K120" s="245" t="str">
        <f t="shared" si="6"/>
        <v/>
      </c>
      <c r="L120" s="97" t="str">
        <f t="shared" si="7"/>
        <v/>
      </c>
      <c r="M120" s="246" t="str">
        <f t="shared" si="8"/>
        <v/>
      </c>
      <c r="N120" s="97" t="str">
        <f t="shared" si="9"/>
        <v/>
      </c>
      <c r="O120" s="247" t="str">
        <f t="shared" si="10"/>
        <v/>
      </c>
      <c r="P120" s="95"/>
      <c r="Q120" s="241" t="str">
        <f>IF($F$10=" &lt;&lt;&lt; Select Index &gt;&gt;&gt;","",IF(D120="","",IF(VLOOKUP($F$10&amp;$A120,PAB_CTB_Database!$B:$O,14,FALSE)=0,"",VLOOKUP($F$10&amp;$A120,PAB_CTB_Database!$B:$O,14,FALSE))))</f>
        <v/>
      </c>
      <c r="R120" s="242" t="str">
        <f t="shared" si="11"/>
        <v/>
      </c>
      <c r="S120" s="208"/>
      <c r="T120" s="207"/>
      <c r="U120" s="207"/>
      <c r="V120" s="207"/>
    </row>
    <row r="121" spans="1:22" x14ac:dyDescent="0.25">
      <c r="A121" s="74">
        <v>94</v>
      </c>
      <c r="B121" s="44"/>
      <c r="C121" s="78">
        <f>IF($F$10=" &lt;&lt;&lt; Select Index &gt;&gt;&gt;","",VLOOKUP(_xlfn.CONCAT($F$10,A121),PAB_CTB_Database!B:H,7,FALSE))</f>
        <v>47664</v>
      </c>
      <c r="D121" s="397" t="str">
        <f>IF($F$10=" &lt;&lt;&lt; Select Index &gt;&gt;&gt;","",IF(VLOOKUP($F$10&amp;$A121,PAB_CTB_Database!$B:$I,8,FALSE)=0,"",VLOOKUP($F$10&amp;$A121,PAB_CTB_Database!$B:$I,8,FALSE)))</f>
        <v/>
      </c>
      <c r="E121" s="398"/>
      <c r="F121" s="243" t="str">
        <f>IF($F$10=" &lt;&lt;&lt; Select Index &gt;&gt;&gt;","",IF(VLOOKUP($F$10&amp;$A121,PAB_CTB_Database!$B:$J,9,FALSE)=0,"",VLOOKUP($F$10&amp;$A121,PAB_CTB_Database!$B:$J,9,FALSE)))</f>
        <v/>
      </c>
      <c r="G121" s="243">
        <f>IF($F$10=" &lt;&lt;&lt; Select Index &gt;&gt;&gt;","",IF(VLOOKUP($F$10&amp;$A121,PAB_CTB_Database!$B:$K,10,FALSE)=0,"",VLOOKUP($F$10&amp;$A121,PAB_CTB_Database!$B:$K,10,FALSE)))</f>
        <v>1346585207.5960281</v>
      </c>
      <c r="H121" s="111" t="str">
        <f>IF($F$10=" &lt;&lt;&lt; Select Index &gt;&gt;&gt;","",IF(F121="","",IF(VLOOKUP($F$10&amp;$A121,PAB_CTB_Database!$B:$L,11,FALSE)=0,"",VLOOKUP($F$10&amp;$A121,PAB_CTB_Database!$B:$L,11,FALSE))))</f>
        <v/>
      </c>
      <c r="I121" s="244" t="str">
        <f>IF($F$10=" &lt;&lt;&lt; Select Index &gt;&gt;&gt;","",IF(F121="","",IF(VLOOKUP($F$10&amp;$A121,PAB_CTB_Database!$B:$M,12,FALSE)=0,"",VLOOKUP($F$10&amp;$A121,PAB_CTB_Database!$B:$M,12,FALSE))))</f>
        <v/>
      </c>
      <c r="J121" s="112" t="str">
        <f>IF($F$10=" &lt;&lt;&lt; Select Index &gt;&gt;&gt;","",IF(VLOOKUP($F$10&amp;$A121,PAB_CTB_Database!$B:$N,13,FALSE)=0,"",VLOOKUP($F$10&amp;$A121,PAB_CTB_Database!$B:$N,13,FALSE)))</f>
        <v/>
      </c>
      <c r="K121" s="245" t="str">
        <f t="shared" si="6"/>
        <v/>
      </c>
      <c r="L121" s="97" t="str">
        <f t="shared" si="7"/>
        <v/>
      </c>
      <c r="M121" s="246" t="str">
        <f t="shared" si="8"/>
        <v/>
      </c>
      <c r="N121" s="97" t="str">
        <f t="shared" si="9"/>
        <v/>
      </c>
      <c r="O121" s="247" t="str">
        <f t="shared" si="10"/>
        <v/>
      </c>
      <c r="P121" s="95"/>
      <c r="Q121" s="241" t="str">
        <f>IF($F$10=" &lt;&lt;&lt; Select Index &gt;&gt;&gt;","",IF(D121="","",IF(VLOOKUP($F$10&amp;$A121,PAB_CTB_Database!$B:$O,14,FALSE)=0,"",VLOOKUP($F$10&amp;$A121,PAB_CTB_Database!$B:$O,14,FALSE))))</f>
        <v/>
      </c>
      <c r="R121" s="242" t="str">
        <f t="shared" si="11"/>
        <v/>
      </c>
      <c r="S121" s="208"/>
      <c r="T121" s="207"/>
      <c r="U121" s="207"/>
      <c r="V121" s="207"/>
    </row>
    <row r="122" spans="1:22" x14ac:dyDescent="0.25">
      <c r="A122" s="74">
        <v>95</v>
      </c>
      <c r="B122" s="44"/>
      <c r="C122" s="78">
        <f>IF($F$10=" &lt;&lt;&lt; Select Index &gt;&gt;&gt;","",VLOOKUP(_xlfn.CONCAT($F$10,A122),PAB_CTB_Database!B:H,7,FALSE))</f>
        <v>47695</v>
      </c>
      <c r="D122" s="397" t="str">
        <f>IF($F$10=" &lt;&lt;&lt; Select Index &gt;&gt;&gt;","",IF(VLOOKUP($F$10&amp;$A122,PAB_CTB_Database!$B:$I,8,FALSE)=0,"",VLOOKUP($F$10&amp;$A122,PAB_CTB_Database!$B:$I,8,FALSE)))</f>
        <v/>
      </c>
      <c r="E122" s="398"/>
      <c r="F122" s="243" t="str">
        <f>IF($F$10=" &lt;&lt;&lt; Select Index &gt;&gt;&gt;","",IF(VLOOKUP($F$10&amp;$A122,PAB_CTB_Database!$B:$J,9,FALSE)=0,"",VLOOKUP($F$10&amp;$A122,PAB_CTB_Database!$B:$J,9,FALSE)))</f>
        <v/>
      </c>
      <c r="G122" s="243">
        <f>IF($F$10=" &lt;&lt;&lt; Select Index &gt;&gt;&gt;","",IF(VLOOKUP($F$10&amp;$A122,PAB_CTB_Database!$B:$K,10,FALSE)=0,"",VLOOKUP($F$10&amp;$A122,PAB_CTB_Database!$B:$K,10,FALSE)))</f>
        <v>1338730127.2183843</v>
      </c>
      <c r="H122" s="111" t="str">
        <f>IF($F$10=" &lt;&lt;&lt; Select Index &gt;&gt;&gt;","",IF(F122="","",IF(VLOOKUP($F$10&amp;$A122,PAB_CTB_Database!$B:$L,11,FALSE)=0,"",VLOOKUP($F$10&amp;$A122,PAB_CTB_Database!$B:$L,11,FALSE))))</f>
        <v/>
      </c>
      <c r="I122" s="244" t="str">
        <f>IF($F$10=" &lt;&lt;&lt; Select Index &gt;&gt;&gt;","",IF(F122="","",IF(VLOOKUP($F$10&amp;$A122,PAB_CTB_Database!$B:$M,12,FALSE)=0,"",VLOOKUP($F$10&amp;$A122,PAB_CTB_Database!$B:$M,12,FALSE))))</f>
        <v/>
      </c>
      <c r="J122" s="112" t="str">
        <f>IF($F$10=" &lt;&lt;&lt; Select Index &gt;&gt;&gt;","",IF(VLOOKUP($F$10&amp;$A122,PAB_CTB_Database!$B:$N,13,FALSE)=0,"",VLOOKUP($F$10&amp;$A122,PAB_CTB_Database!$B:$N,13,FALSE)))</f>
        <v/>
      </c>
      <c r="K122" s="245" t="str">
        <f t="shared" si="6"/>
        <v/>
      </c>
      <c r="L122" s="97" t="str">
        <f t="shared" si="7"/>
        <v/>
      </c>
      <c r="M122" s="246" t="str">
        <f t="shared" si="8"/>
        <v/>
      </c>
      <c r="N122" s="97" t="str">
        <f t="shared" si="9"/>
        <v/>
      </c>
      <c r="O122" s="247" t="str">
        <f t="shared" si="10"/>
        <v/>
      </c>
      <c r="P122" s="95"/>
      <c r="Q122" s="241" t="str">
        <f>IF($F$10=" &lt;&lt;&lt; Select Index &gt;&gt;&gt;","",IF(D122="","",IF(VLOOKUP($F$10&amp;$A122,PAB_CTB_Database!$B:$O,14,FALSE)=0,"",VLOOKUP($F$10&amp;$A122,PAB_CTB_Database!$B:$O,14,FALSE))))</f>
        <v/>
      </c>
      <c r="R122" s="242" t="str">
        <f t="shared" si="11"/>
        <v/>
      </c>
      <c r="S122" s="208"/>
      <c r="T122" s="207"/>
      <c r="U122" s="207"/>
      <c r="V122" s="207"/>
    </row>
    <row r="123" spans="1:22" x14ac:dyDescent="0.25">
      <c r="A123" s="74">
        <v>96</v>
      </c>
      <c r="B123" s="44"/>
      <c r="C123" s="78">
        <f>IF($F$10=" &lt;&lt;&lt; Select Index &gt;&gt;&gt;","",VLOOKUP(_xlfn.CONCAT($F$10,A123),PAB_CTB_Database!B:H,7,FALSE))</f>
        <v>47726</v>
      </c>
      <c r="D123" s="397" t="str">
        <f>IF($F$10=" &lt;&lt;&lt; Select Index &gt;&gt;&gt;","",IF(VLOOKUP($F$10&amp;$A123,PAB_CTB_Database!$B:$I,8,FALSE)=0,"",VLOOKUP($F$10&amp;$A123,PAB_CTB_Database!$B:$I,8,FALSE)))</f>
        <v/>
      </c>
      <c r="E123" s="398"/>
      <c r="F123" s="243" t="str">
        <f>IF($F$10=" &lt;&lt;&lt; Select Index &gt;&gt;&gt;","",IF(VLOOKUP($F$10&amp;$A123,PAB_CTB_Database!$B:$J,9,FALSE)=0,"",VLOOKUP($F$10&amp;$A123,PAB_CTB_Database!$B:$J,9,FALSE)))</f>
        <v/>
      </c>
      <c r="G123" s="243">
        <f>IF($F$10=" &lt;&lt;&lt; Select Index &gt;&gt;&gt;","",IF(VLOOKUP($F$10&amp;$A123,PAB_CTB_Database!$B:$K,10,FALSE)=0,"",VLOOKUP($F$10&amp;$A123,PAB_CTB_Database!$B:$K,10,FALSE)))</f>
        <v>1330920868.1429439</v>
      </c>
      <c r="H123" s="111" t="str">
        <f>IF($F$10=" &lt;&lt;&lt; Select Index &gt;&gt;&gt;","",IF(F123="","",IF(VLOOKUP($F$10&amp;$A123,PAB_CTB_Database!$B:$L,11,FALSE)=0,"",VLOOKUP($F$10&amp;$A123,PAB_CTB_Database!$B:$L,11,FALSE))))</f>
        <v/>
      </c>
      <c r="I123" s="244" t="str">
        <f>IF($F$10=" &lt;&lt;&lt; Select Index &gt;&gt;&gt;","",IF(F123="","",IF(VLOOKUP($F$10&amp;$A123,PAB_CTB_Database!$B:$M,12,FALSE)=0,"",VLOOKUP($F$10&amp;$A123,PAB_CTB_Database!$B:$M,12,FALSE))))</f>
        <v/>
      </c>
      <c r="J123" s="112" t="str">
        <f>IF($F$10=" &lt;&lt;&lt; Select Index &gt;&gt;&gt;","",IF(VLOOKUP($F$10&amp;$A123,PAB_CTB_Database!$B:$N,13,FALSE)=0,"",VLOOKUP($F$10&amp;$A123,PAB_CTB_Database!$B:$N,13,FALSE)))</f>
        <v/>
      </c>
      <c r="K123" s="245" t="str">
        <f t="shared" si="6"/>
        <v/>
      </c>
      <c r="L123" s="97" t="str">
        <f t="shared" si="7"/>
        <v/>
      </c>
      <c r="M123" s="246" t="str">
        <f t="shared" si="8"/>
        <v/>
      </c>
      <c r="N123" s="97" t="str">
        <f t="shared" si="9"/>
        <v/>
      </c>
      <c r="O123" s="247" t="str">
        <f t="shared" si="10"/>
        <v/>
      </c>
      <c r="P123" s="95"/>
      <c r="Q123" s="241" t="str">
        <f>IF($F$10=" &lt;&lt;&lt; Select Index &gt;&gt;&gt;","",IF(D123="","",IF(VLOOKUP($F$10&amp;$A123,PAB_CTB_Database!$B:$O,14,FALSE)=0,"",VLOOKUP($F$10&amp;$A123,PAB_CTB_Database!$B:$O,14,FALSE))))</f>
        <v/>
      </c>
      <c r="R123" s="242" t="str">
        <f t="shared" si="11"/>
        <v/>
      </c>
      <c r="S123" s="208"/>
      <c r="T123" s="207"/>
      <c r="U123" s="207"/>
      <c r="V123" s="207"/>
    </row>
    <row r="124" spans="1:22" x14ac:dyDescent="0.25">
      <c r="A124" s="74">
        <v>97</v>
      </c>
      <c r="B124" s="44"/>
      <c r="C124" s="78">
        <f>IF($F$10=" &lt;&lt;&lt; Select Index &gt;&gt;&gt;","",VLOOKUP(_xlfn.CONCAT($F$10,A124),PAB_CTB_Database!B:H,7,FALSE))</f>
        <v>47756</v>
      </c>
      <c r="D124" s="397" t="str">
        <f>IF($F$10=" &lt;&lt;&lt; Select Index &gt;&gt;&gt;","",IF(VLOOKUP($F$10&amp;$A124,PAB_CTB_Database!$B:$I,8,FALSE)=0,"",VLOOKUP($F$10&amp;$A124,PAB_CTB_Database!$B:$I,8,FALSE)))</f>
        <v/>
      </c>
      <c r="E124" s="398"/>
      <c r="F124" s="243" t="str">
        <f>IF($F$10=" &lt;&lt;&lt; Select Index &gt;&gt;&gt;","",IF(VLOOKUP($F$10&amp;$A124,PAB_CTB_Database!$B:$J,9,FALSE)=0,"",VLOOKUP($F$10&amp;$A124,PAB_CTB_Database!$B:$J,9,FALSE)))</f>
        <v/>
      </c>
      <c r="G124" s="243">
        <f>IF($F$10=" &lt;&lt;&lt; Select Index &gt;&gt;&gt;","",IF(VLOOKUP($F$10&amp;$A124,PAB_CTB_Database!$B:$K,10,FALSE)=0,"",VLOOKUP($F$10&amp;$A124,PAB_CTB_Database!$B:$K,10,FALSE)))</f>
        <v>1323157163.0787766</v>
      </c>
      <c r="H124" s="111" t="str">
        <f>IF($F$10=" &lt;&lt;&lt; Select Index &gt;&gt;&gt;","",IF(F124="","",IF(VLOOKUP($F$10&amp;$A124,PAB_CTB_Database!$B:$L,11,FALSE)=0,"",VLOOKUP($F$10&amp;$A124,PAB_CTB_Database!$B:$L,11,FALSE))))</f>
        <v/>
      </c>
      <c r="I124" s="244" t="str">
        <f>IF($F$10=" &lt;&lt;&lt; Select Index &gt;&gt;&gt;","",IF(F124="","",IF(VLOOKUP($F$10&amp;$A124,PAB_CTB_Database!$B:$M,12,FALSE)=0,"",VLOOKUP($F$10&amp;$A124,PAB_CTB_Database!$B:$M,12,FALSE))))</f>
        <v/>
      </c>
      <c r="J124" s="112" t="str">
        <f>IF($F$10=" &lt;&lt;&lt; Select Index &gt;&gt;&gt;","",IF(VLOOKUP($F$10&amp;$A124,PAB_CTB_Database!$B:$N,13,FALSE)=0,"",VLOOKUP($F$10&amp;$A124,PAB_CTB_Database!$B:$N,13,FALSE)))</f>
        <v/>
      </c>
      <c r="K124" s="245" t="str">
        <f t="shared" si="6"/>
        <v/>
      </c>
      <c r="L124" s="97" t="str">
        <f t="shared" si="7"/>
        <v/>
      </c>
      <c r="M124" s="246" t="str">
        <f t="shared" si="8"/>
        <v/>
      </c>
      <c r="N124" s="97" t="str">
        <f t="shared" si="9"/>
        <v/>
      </c>
      <c r="O124" s="247" t="str">
        <f t="shared" si="10"/>
        <v/>
      </c>
      <c r="P124" s="95"/>
      <c r="Q124" s="241" t="str">
        <f>IF($F$10=" &lt;&lt;&lt; Select Index &gt;&gt;&gt;","",IF(D124="","",IF(VLOOKUP($F$10&amp;$A124,PAB_CTB_Database!$B:$O,14,FALSE)=0,"",VLOOKUP($F$10&amp;$A124,PAB_CTB_Database!$B:$O,14,FALSE))))</f>
        <v/>
      </c>
      <c r="R124" s="242" t="str">
        <f t="shared" si="11"/>
        <v/>
      </c>
      <c r="S124" s="208"/>
      <c r="T124" s="207"/>
      <c r="U124" s="207"/>
      <c r="V124" s="207"/>
    </row>
    <row r="125" spans="1:22" x14ac:dyDescent="0.25">
      <c r="A125" s="74">
        <v>98</v>
      </c>
      <c r="B125" s="44"/>
      <c r="C125" s="78">
        <f>IF($F$10=" &lt;&lt;&lt; Select Index &gt;&gt;&gt;","",VLOOKUP(_xlfn.CONCAT($F$10,A125),PAB_CTB_Database!B:H,7,FALSE))</f>
        <v>47787</v>
      </c>
      <c r="D125" s="397" t="str">
        <f>IF($F$10=" &lt;&lt;&lt; Select Index &gt;&gt;&gt;","",IF(VLOOKUP($F$10&amp;$A125,PAB_CTB_Database!$B:$I,8,FALSE)=0,"",VLOOKUP($F$10&amp;$A125,PAB_CTB_Database!$B:$I,8,FALSE)))</f>
        <v/>
      </c>
      <c r="E125" s="398"/>
      <c r="F125" s="243" t="str">
        <f>IF($F$10=" &lt;&lt;&lt; Select Index &gt;&gt;&gt;","",IF(VLOOKUP($F$10&amp;$A125,PAB_CTB_Database!$B:$J,9,FALSE)=0,"",VLOOKUP($F$10&amp;$A125,PAB_CTB_Database!$B:$J,9,FALSE)))</f>
        <v/>
      </c>
      <c r="G125" s="243">
        <f>IF($F$10=" &lt;&lt;&lt; Select Index &gt;&gt;&gt;","",IF(VLOOKUP($F$10&amp;$A125,PAB_CTB_Database!$B:$K,10,FALSE)=0,"",VLOOKUP($F$10&amp;$A125,PAB_CTB_Database!$B:$K,10,FALSE)))</f>
        <v>1315438746.2941504</v>
      </c>
      <c r="H125" s="111" t="str">
        <f>IF($F$10=" &lt;&lt;&lt; Select Index &gt;&gt;&gt;","",IF(F125="","",IF(VLOOKUP($F$10&amp;$A125,PAB_CTB_Database!$B:$L,11,FALSE)=0,"",VLOOKUP($F$10&amp;$A125,PAB_CTB_Database!$B:$L,11,FALSE))))</f>
        <v/>
      </c>
      <c r="I125" s="244" t="str">
        <f>IF($F$10=" &lt;&lt;&lt; Select Index &gt;&gt;&gt;","",IF(F125="","",IF(VLOOKUP($F$10&amp;$A125,PAB_CTB_Database!$B:$M,12,FALSE)=0,"",VLOOKUP($F$10&amp;$A125,PAB_CTB_Database!$B:$M,12,FALSE))))</f>
        <v/>
      </c>
      <c r="J125" s="112" t="str">
        <f>IF($F$10=" &lt;&lt;&lt; Select Index &gt;&gt;&gt;","",IF(VLOOKUP($F$10&amp;$A125,PAB_CTB_Database!$B:$N,13,FALSE)=0,"",VLOOKUP($F$10&amp;$A125,PAB_CTB_Database!$B:$N,13,FALSE)))</f>
        <v/>
      </c>
      <c r="K125" s="245" t="str">
        <f t="shared" si="6"/>
        <v/>
      </c>
      <c r="L125" s="97" t="str">
        <f t="shared" si="7"/>
        <v/>
      </c>
      <c r="M125" s="246" t="str">
        <f t="shared" si="8"/>
        <v/>
      </c>
      <c r="N125" s="97" t="str">
        <f t="shared" si="9"/>
        <v/>
      </c>
      <c r="O125" s="247" t="str">
        <f t="shared" si="10"/>
        <v/>
      </c>
      <c r="P125" s="95"/>
      <c r="Q125" s="241" t="str">
        <f>IF($F$10=" &lt;&lt;&lt; Select Index &gt;&gt;&gt;","",IF(D125="","",IF(VLOOKUP($F$10&amp;$A125,PAB_CTB_Database!$B:$O,14,FALSE)=0,"",VLOOKUP($F$10&amp;$A125,PAB_CTB_Database!$B:$O,14,FALSE))))</f>
        <v/>
      </c>
      <c r="R125" s="242" t="str">
        <f t="shared" si="11"/>
        <v/>
      </c>
      <c r="S125" s="208"/>
      <c r="T125" s="207"/>
      <c r="U125" s="207"/>
      <c r="V125" s="207"/>
    </row>
    <row r="126" spans="1:22" x14ac:dyDescent="0.25">
      <c r="A126" s="74">
        <v>99</v>
      </c>
      <c r="B126" s="44"/>
      <c r="C126" s="78">
        <f>IF($F$10=" &lt;&lt;&lt; Select Index &gt;&gt;&gt;","",VLOOKUP(_xlfn.CONCAT($F$10,A126),PAB_CTB_Database!B:H,7,FALSE))</f>
        <v>47817</v>
      </c>
      <c r="D126" s="397" t="str">
        <f>IF($F$10=" &lt;&lt;&lt; Select Index &gt;&gt;&gt;","",IF(VLOOKUP($F$10&amp;$A126,PAB_CTB_Database!$B:$I,8,FALSE)=0,"",VLOOKUP($F$10&amp;$A126,PAB_CTB_Database!$B:$I,8,FALSE)))</f>
        <v/>
      </c>
      <c r="E126" s="398"/>
      <c r="F126" s="243" t="str">
        <f>IF($F$10=" &lt;&lt;&lt; Select Index &gt;&gt;&gt;","",IF(VLOOKUP($F$10&amp;$A126,PAB_CTB_Database!$B:$J,9,FALSE)=0,"",VLOOKUP($F$10&amp;$A126,PAB_CTB_Database!$B:$J,9,FALSE)))</f>
        <v/>
      </c>
      <c r="G126" s="243">
        <f>IF($F$10=" &lt;&lt;&lt; Select Index &gt;&gt;&gt;","",IF(VLOOKUP($F$10&amp;$A126,PAB_CTB_Database!$B:$K,10,FALSE)=0,"",VLOOKUP($F$10&amp;$A126,PAB_CTB_Database!$B:$K,10,FALSE)))</f>
        <v>1307765353.6074345</v>
      </c>
      <c r="H126" s="111" t="str">
        <f>IF($F$10=" &lt;&lt;&lt; Select Index &gt;&gt;&gt;","",IF(F126="","",IF(VLOOKUP($F$10&amp;$A126,PAB_CTB_Database!$B:$L,11,FALSE)=0,"",VLOOKUP($F$10&amp;$A126,PAB_CTB_Database!$B:$L,11,FALSE))))</f>
        <v/>
      </c>
      <c r="I126" s="244" t="str">
        <f>IF($F$10=" &lt;&lt;&lt; Select Index &gt;&gt;&gt;","",IF(F126="","",IF(VLOOKUP($F$10&amp;$A126,PAB_CTB_Database!$B:$M,12,FALSE)=0,"",VLOOKUP($F$10&amp;$A126,PAB_CTB_Database!$B:$M,12,FALSE))))</f>
        <v/>
      </c>
      <c r="J126" s="112" t="str">
        <f>IF($F$10=" &lt;&lt;&lt; Select Index &gt;&gt;&gt;","",IF(VLOOKUP($F$10&amp;$A126,PAB_CTB_Database!$B:$N,13,FALSE)=0,"",VLOOKUP($F$10&amp;$A126,PAB_CTB_Database!$B:$N,13,FALSE)))</f>
        <v/>
      </c>
      <c r="K126" s="245" t="str">
        <f t="shared" si="6"/>
        <v/>
      </c>
      <c r="L126" s="97" t="str">
        <f t="shared" si="7"/>
        <v/>
      </c>
      <c r="M126" s="246" t="str">
        <f t="shared" si="8"/>
        <v/>
      </c>
      <c r="N126" s="97" t="str">
        <f t="shared" si="9"/>
        <v/>
      </c>
      <c r="O126" s="247" t="str">
        <f t="shared" si="10"/>
        <v/>
      </c>
      <c r="P126" s="95"/>
      <c r="Q126" s="241" t="str">
        <f>IF($F$10=" &lt;&lt;&lt; Select Index &gt;&gt;&gt;","",IF(D126="","",IF(VLOOKUP($F$10&amp;$A126,PAB_CTB_Database!$B:$O,14,FALSE)=0,"",VLOOKUP($F$10&amp;$A126,PAB_CTB_Database!$B:$O,14,FALSE))))</f>
        <v/>
      </c>
      <c r="R126" s="242" t="str">
        <f t="shared" si="11"/>
        <v/>
      </c>
      <c r="S126" s="208"/>
      <c r="T126" s="207"/>
      <c r="U126" s="207"/>
      <c r="V126" s="207"/>
    </row>
    <row r="127" spans="1:22" x14ac:dyDescent="0.25">
      <c r="A127" s="74">
        <v>100</v>
      </c>
      <c r="B127" s="44"/>
      <c r="C127" s="78" t="e">
        <f>IF($F$10=" &lt;&lt;&lt; Select Index &gt;&gt;&gt;","",VLOOKUP(_xlfn.CONCAT($F$10,A127),PAB_CTB_Database!B:H,7,FALSE))</f>
        <v>#N/A</v>
      </c>
      <c r="D127" s="397" t="e">
        <f>IF($F$10=" &lt;&lt;&lt; Select Index &gt;&gt;&gt;","",IF(VLOOKUP($F$10&amp;$A127,PAB_CTB_Database!$B:$I,8,FALSE)=0,"",VLOOKUP($F$10&amp;$A127,PAB_CTB_Database!$B:$I,8,FALSE)))</f>
        <v>#N/A</v>
      </c>
      <c r="E127" s="398"/>
      <c r="F127" s="243" t="e">
        <f>IF($F$10=" &lt;&lt;&lt; Select Index &gt;&gt;&gt;","",IF(VLOOKUP($F$10&amp;$A127,PAB_CTB_Database!$B:$J,9,FALSE)=0,"",VLOOKUP($F$10&amp;$A127,PAB_CTB_Database!$B:$J,9,FALSE)))</f>
        <v>#N/A</v>
      </c>
      <c r="G127" s="243" t="e">
        <f>IF($F$10=" &lt;&lt;&lt; Select Index &gt;&gt;&gt;","",IF(VLOOKUP($F$10&amp;$A127,PAB_CTB_Database!$B:$K,10,FALSE)=0,"",VLOOKUP($F$10&amp;$A127,PAB_CTB_Database!$B:$K,10,FALSE)))</f>
        <v>#N/A</v>
      </c>
      <c r="H127" s="111" t="e">
        <f>IF($F$10=" &lt;&lt;&lt; Select Index &gt;&gt;&gt;","",IF(F127="","",IF(VLOOKUP($F$10&amp;$A127,PAB_CTB_Database!$B:$L,11,FALSE)=0,"",VLOOKUP($F$10&amp;$A127,PAB_CTB_Database!$B:$L,11,FALSE))))</f>
        <v>#N/A</v>
      </c>
      <c r="I127" s="244" t="e">
        <f>IF($F$10=" &lt;&lt;&lt; Select Index &gt;&gt;&gt;","",IF(F127="","",IF(VLOOKUP($F$10&amp;$A127,PAB_CTB_Database!$B:$M,12,FALSE)=0,"",VLOOKUP($F$10&amp;$A127,PAB_CTB_Database!$B:$M,12,FALSE))))</f>
        <v>#N/A</v>
      </c>
      <c r="J127" s="112" t="e">
        <f>IF($F$10=" &lt;&lt;&lt; Select Index &gt;&gt;&gt;","",IF(VLOOKUP($F$10&amp;$A127,PAB_CTB_Database!$B:$N,13,FALSE)=0,"",VLOOKUP($F$10&amp;$A127,PAB_CTB_Database!$B:$N,13,FALSE)))</f>
        <v>#N/A</v>
      </c>
      <c r="K127" s="245" t="str">
        <f t="shared" si="6"/>
        <v/>
      </c>
      <c r="L127" s="97" t="str">
        <f t="shared" si="7"/>
        <v/>
      </c>
      <c r="M127" s="246" t="e">
        <f t="shared" si="8"/>
        <v>#N/A</v>
      </c>
      <c r="N127" s="97" t="e">
        <f t="shared" si="9"/>
        <v>#N/A</v>
      </c>
      <c r="O127" s="247" t="str">
        <f t="shared" si="10"/>
        <v/>
      </c>
      <c r="P127" s="95"/>
      <c r="Q127" s="241" t="e">
        <f>IF($F$10=" &lt;&lt;&lt; Select Index &gt;&gt;&gt;","",IF(D127="","",IF(VLOOKUP($F$10&amp;$A127,PAB_CTB_Database!$B:$O,14,FALSE)=0,"",VLOOKUP($F$10&amp;$A127,PAB_CTB_Database!$B:$O,14,FALSE))))</f>
        <v>#N/A</v>
      </c>
      <c r="R127" s="242" t="e">
        <f t="shared" si="11"/>
        <v>#N/A</v>
      </c>
      <c r="S127" s="208"/>
      <c r="T127" s="207"/>
      <c r="U127" s="207"/>
      <c r="V127" s="207"/>
    </row>
    <row r="128" spans="1:22" x14ac:dyDescent="0.25">
      <c r="A128" s="74">
        <v>101</v>
      </c>
      <c r="B128" s="44"/>
      <c r="C128" s="78" t="e">
        <f>IF($F$10=" &lt;&lt;&lt; Select Index &gt;&gt;&gt;","",VLOOKUP(_xlfn.CONCAT($F$10,A128),PAB_CTB_Database!B:H,7,FALSE))</f>
        <v>#N/A</v>
      </c>
      <c r="D128" s="397" t="e">
        <f>IF($F$10=" &lt;&lt;&lt; Select Index &gt;&gt;&gt;","",IF(VLOOKUP($F$10&amp;$A128,PAB_CTB_Database!$B:$I,8,FALSE)=0,"",VLOOKUP($F$10&amp;$A128,PAB_CTB_Database!$B:$I,8,FALSE)))</f>
        <v>#N/A</v>
      </c>
      <c r="E128" s="398"/>
      <c r="F128" s="243" t="e">
        <f>IF($F$10=" &lt;&lt;&lt; Select Index &gt;&gt;&gt;","",IF(VLOOKUP($F$10&amp;$A128,PAB_CTB_Database!$B:$J,9,FALSE)=0,"",VLOOKUP($F$10&amp;$A128,PAB_CTB_Database!$B:$J,9,FALSE)))</f>
        <v>#N/A</v>
      </c>
      <c r="G128" s="243" t="e">
        <f>IF($F$10=" &lt;&lt;&lt; Select Index &gt;&gt;&gt;","",IF(VLOOKUP($F$10&amp;$A128,PAB_CTB_Database!$B:$K,10,FALSE)=0,"",VLOOKUP($F$10&amp;$A128,PAB_CTB_Database!$B:$K,10,FALSE)))</f>
        <v>#N/A</v>
      </c>
      <c r="H128" s="111" t="e">
        <f>IF($F$10=" &lt;&lt;&lt; Select Index &gt;&gt;&gt;","",IF(F128="","",IF(VLOOKUP($F$10&amp;$A128,PAB_CTB_Database!$B:$L,11,FALSE)=0,"",VLOOKUP($F$10&amp;$A128,PAB_CTB_Database!$B:$L,11,FALSE))))</f>
        <v>#N/A</v>
      </c>
      <c r="I128" s="244" t="e">
        <f>IF($F$10=" &lt;&lt;&lt; Select Index &gt;&gt;&gt;","",IF(F128="","",IF(VLOOKUP($F$10&amp;$A128,PAB_CTB_Database!$B:$M,12,FALSE)=0,"",VLOOKUP($F$10&amp;$A128,PAB_CTB_Database!$B:$M,12,FALSE))))</f>
        <v>#N/A</v>
      </c>
      <c r="J128" s="112" t="e">
        <f>IF($F$10=" &lt;&lt;&lt; Select Index &gt;&gt;&gt;","",IF(VLOOKUP($F$10&amp;$A128,PAB_CTB_Database!$B:$N,13,FALSE)=0,"",VLOOKUP($F$10&amp;$A128,PAB_CTB_Database!$B:$N,13,FALSE)))</f>
        <v>#N/A</v>
      </c>
      <c r="K128" s="245" t="str">
        <f t="shared" si="6"/>
        <v/>
      </c>
      <c r="L128" s="97" t="str">
        <f t="shared" si="7"/>
        <v/>
      </c>
      <c r="M128" s="246" t="e">
        <f t="shared" si="8"/>
        <v>#N/A</v>
      </c>
      <c r="N128" s="97" t="e">
        <f t="shared" si="9"/>
        <v>#N/A</v>
      </c>
      <c r="O128" s="247" t="str">
        <f t="shared" si="10"/>
        <v/>
      </c>
      <c r="P128" s="95"/>
      <c r="Q128" s="241" t="e">
        <f>IF($F$10=" &lt;&lt;&lt; Select Index &gt;&gt;&gt;","",IF(D128="","",IF(VLOOKUP($F$10&amp;$A128,PAB_CTB_Database!$B:$O,14,FALSE)=0,"",VLOOKUP($F$10&amp;$A128,PAB_CTB_Database!$B:$O,14,FALSE))))</f>
        <v>#N/A</v>
      </c>
      <c r="R128" s="242" t="e">
        <f t="shared" si="11"/>
        <v>#N/A</v>
      </c>
      <c r="S128" s="208"/>
      <c r="T128" s="207"/>
      <c r="U128" s="207"/>
      <c r="V128" s="207"/>
    </row>
    <row r="129" spans="1:19" x14ac:dyDescent="0.25">
      <c r="A129" s="74">
        <v>102</v>
      </c>
      <c r="B129" s="44"/>
      <c r="C129" s="78" t="e">
        <f>IF($F$10=" &lt;&lt;&lt; Select Index &gt;&gt;&gt;","",VLOOKUP(_xlfn.CONCAT($F$10,A129),PAB_CTB_Database!B:H,7,FALSE))</f>
        <v>#N/A</v>
      </c>
      <c r="D129" s="397" t="e">
        <f>IF($F$10=" &lt;&lt;&lt; Select Index &gt;&gt;&gt;","",IF(VLOOKUP($F$10&amp;$A129,PAB_CTB_Database!$B:$I,8,FALSE)=0,"",VLOOKUP($F$10&amp;$A129,PAB_CTB_Database!$B:$I,8,FALSE)))</f>
        <v>#N/A</v>
      </c>
      <c r="E129" s="398"/>
      <c r="F129" s="243" t="e">
        <f>IF($F$10=" &lt;&lt;&lt; Select Index &gt;&gt;&gt;","",IF(VLOOKUP($F$10&amp;$A129,PAB_CTB_Database!$B:$J,9,FALSE)=0,"",VLOOKUP($F$10&amp;$A129,PAB_CTB_Database!$B:$J,9,FALSE)))</f>
        <v>#N/A</v>
      </c>
      <c r="G129" s="243" t="e">
        <f>IF($F$10=" &lt;&lt;&lt; Select Index &gt;&gt;&gt;","",IF(VLOOKUP($F$10&amp;$A129,PAB_CTB_Database!$B:$K,10,FALSE)=0,"",VLOOKUP($F$10&amp;$A129,PAB_CTB_Database!$B:$K,10,FALSE)))</f>
        <v>#N/A</v>
      </c>
      <c r="H129" s="111" t="e">
        <f>IF($F$10=" &lt;&lt;&lt; Select Index &gt;&gt;&gt;","",IF(F129="","",IF(VLOOKUP($F$10&amp;$A129,PAB_CTB_Database!$B:$L,11,FALSE)=0,"",VLOOKUP($F$10&amp;$A129,PAB_CTB_Database!$B:$L,11,FALSE))))</f>
        <v>#N/A</v>
      </c>
      <c r="I129" s="244" t="e">
        <f>IF($F$10=" &lt;&lt;&lt; Select Index &gt;&gt;&gt;","",IF(F129="","",IF(VLOOKUP($F$10&amp;$A129,PAB_CTB_Database!$B:$M,12,FALSE)=0,"",VLOOKUP($F$10&amp;$A129,PAB_CTB_Database!$B:$M,12,FALSE))))</f>
        <v>#N/A</v>
      </c>
      <c r="J129" s="112" t="e">
        <f>IF($F$10=" &lt;&lt;&lt; Select Index &gt;&gt;&gt;","",IF(VLOOKUP($F$10&amp;$A129,PAB_CTB_Database!$B:$N,13,FALSE)=0,"",VLOOKUP($F$10&amp;$A129,PAB_CTB_Database!$B:$N,13,FALSE)))</f>
        <v>#N/A</v>
      </c>
      <c r="K129" s="245" t="str">
        <f t="shared" si="6"/>
        <v/>
      </c>
      <c r="L129" s="97" t="str">
        <f t="shared" si="7"/>
        <v/>
      </c>
      <c r="M129" s="246" t="e">
        <f t="shared" si="8"/>
        <v>#N/A</v>
      </c>
      <c r="N129" s="97" t="e">
        <f t="shared" si="9"/>
        <v>#N/A</v>
      </c>
      <c r="O129" s="247" t="str">
        <f t="shared" si="10"/>
        <v/>
      </c>
      <c r="P129" s="95"/>
      <c r="Q129" s="241" t="e">
        <f>IF($F$10=" &lt;&lt;&lt; Select Index &gt;&gt;&gt;","",IF(D129="","",IF(VLOOKUP($F$10&amp;$A129,PAB_CTB_Database!$B:$O,14,FALSE)=0,"",VLOOKUP($F$10&amp;$A129,PAB_CTB_Database!$B:$O,14,FALSE))))</f>
        <v>#N/A</v>
      </c>
      <c r="R129" s="242" t="e">
        <f t="shared" si="11"/>
        <v>#N/A</v>
      </c>
      <c r="S129" s="208"/>
    </row>
    <row r="130" spans="1:19" x14ac:dyDescent="0.25">
      <c r="A130" s="74">
        <v>103</v>
      </c>
      <c r="B130" s="44"/>
      <c r="C130" s="78" t="e">
        <f>IF($F$10=" &lt;&lt;&lt; Select Index &gt;&gt;&gt;","",VLOOKUP(_xlfn.CONCAT($F$10,A130),PAB_CTB_Database!B:H,7,FALSE))</f>
        <v>#N/A</v>
      </c>
      <c r="D130" s="397" t="e">
        <f>IF($F$10=" &lt;&lt;&lt; Select Index &gt;&gt;&gt;","",IF(VLOOKUP($F$10&amp;$A130,PAB_CTB_Database!$B:$I,8,FALSE)=0,"",VLOOKUP($F$10&amp;$A130,PAB_CTB_Database!$B:$I,8,FALSE)))</f>
        <v>#N/A</v>
      </c>
      <c r="E130" s="398"/>
      <c r="F130" s="243" t="e">
        <f>IF($F$10=" &lt;&lt;&lt; Select Index &gt;&gt;&gt;","",IF(VLOOKUP($F$10&amp;$A130,PAB_CTB_Database!$B:$J,9,FALSE)=0,"",VLOOKUP($F$10&amp;$A130,PAB_CTB_Database!$B:$J,9,FALSE)))</f>
        <v>#N/A</v>
      </c>
      <c r="G130" s="243" t="e">
        <f>IF($F$10=" &lt;&lt;&lt; Select Index &gt;&gt;&gt;","",IF(VLOOKUP($F$10&amp;$A130,PAB_CTB_Database!$B:$K,10,FALSE)=0,"",VLOOKUP($F$10&amp;$A130,PAB_CTB_Database!$B:$K,10,FALSE)))</f>
        <v>#N/A</v>
      </c>
      <c r="H130" s="111" t="e">
        <f>IF($F$10=" &lt;&lt;&lt; Select Index &gt;&gt;&gt;","",IF(F130="","",IF(VLOOKUP($F$10&amp;$A130,PAB_CTB_Database!$B:$L,11,FALSE)=0,"",VLOOKUP($F$10&amp;$A130,PAB_CTB_Database!$B:$L,11,FALSE))))</f>
        <v>#N/A</v>
      </c>
      <c r="I130" s="244" t="e">
        <f>IF($F$10=" &lt;&lt;&lt; Select Index &gt;&gt;&gt;","",IF(F130="","",IF(VLOOKUP($F$10&amp;$A130,PAB_CTB_Database!$B:$M,12,FALSE)=0,"",VLOOKUP($F$10&amp;$A130,PAB_CTB_Database!$B:$M,12,FALSE))))</f>
        <v>#N/A</v>
      </c>
      <c r="J130" s="112" t="e">
        <f>IF($F$10=" &lt;&lt;&lt; Select Index &gt;&gt;&gt;","",IF(VLOOKUP($F$10&amp;$A130,PAB_CTB_Database!$B:$N,13,FALSE)=0,"",VLOOKUP($F$10&amp;$A130,PAB_CTB_Database!$B:$N,13,FALSE)))</f>
        <v>#N/A</v>
      </c>
      <c r="K130" s="245" t="str">
        <f t="shared" si="6"/>
        <v/>
      </c>
      <c r="L130" s="97" t="str">
        <f t="shared" si="7"/>
        <v/>
      </c>
      <c r="M130" s="246" t="e">
        <f t="shared" si="8"/>
        <v>#N/A</v>
      </c>
      <c r="N130" s="97" t="e">
        <f t="shared" si="9"/>
        <v>#N/A</v>
      </c>
      <c r="O130" s="247" t="str">
        <f t="shared" si="10"/>
        <v/>
      </c>
      <c r="P130" s="95"/>
      <c r="Q130" s="241" t="e">
        <f>IF($F$10=" &lt;&lt;&lt; Select Index &gt;&gt;&gt;","",IF(D130="","",IF(VLOOKUP($F$10&amp;$A130,PAB_CTB_Database!$B:$O,14,FALSE)=0,"",VLOOKUP($F$10&amp;$A130,PAB_CTB_Database!$B:$O,14,FALSE))))</f>
        <v>#N/A</v>
      </c>
      <c r="R130" s="242" t="e">
        <f t="shared" si="11"/>
        <v>#N/A</v>
      </c>
      <c r="S130" s="208"/>
    </row>
    <row r="131" spans="1:19" x14ac:dyDescent="0.25">
      <c r="A131" s="74">
        <v>104</v>
      </c>
      <c r="B131" s="44"/>
      <c r="C131" s="78" t="e">
        <f>IF($F$10=" &lt;&lt;&lt; Select Index &gt;&gt;&gt;","",VLOOKUP(_xlfn.CONCAT($F$10,A131),PAB_CTB_Database!B:H,7,FALSE))</f>
        <v>#N/A</v>
      </c>
      <c r="D131" s="397" t="e">
        <f>IF($F$10=" &lt;&lt;&lt; Select Index &gt;&gt;&gt;","",IF(VLOOKUP($F$10&amp;$A131,PAB_CTB_Database!$B:$I,8,FALSE)=0,"",VLOOKUP($F$10&amp;$A131,PAB_CTB_Database!$B:$I,8,FALSE)))</f>
        <v>#N/A</v>
      </c>
      <c r="E131" s="398"/>
      <c r="F131" s="243" t="e">
        <f>IF($F$10=" &lt;&lt;&lt; Select Index &gt;&gt;&gt;","",IF(VLOOKUP($F$10&amp;$A131,PAB_CTB_Database!$B:$J,9,FALSE)=0,"",VLOOKUP($F$10&amp;$A131,PAB_CTB_Database!$B:$J,9,FALSE)))</f>
        <v>#N/A</v>
      </c>
      <c r="G131" s="243" t="e">
        <f>IF($F$10=" &lt;&lt;&lt; Select Index &gt;&gt;&gt;","",IF(VLOOKUP($F$10&amp;$A131,PAB_CTB_Database!$B:$K,10,FALSE)=0,"",VLOOKUP($F$10&amp;$A131,PAB_CTB_Database!$B:$K,10,FALSE)))</f>
        <v>#N/A</v>
      </c>
      <c r="H131" s="111" t="e">
        <f>IF($F$10=" &lt;&lt;&lt; Select Index &gt;&gt;&gt;","",IF(F131="","",IF(VLOOKUP($F$10&amp;$A131,PAB_CTB_Database!$B:$L,11,FALSE)=0,"",VLOOKUP($F$10&amp;$A131,PAB_CTB_Database!$B:$L,11,FALSE))))</f>
        <v>#N/A</v>
      </c>
      <c r="I131" s="244" t="e">
        <f>IF($F$10=" &lt;&lt;&lt; Select Index &gt;&gt;&gt;","",IF(F131="","",IF(VLOOKUP($F$10&amp;$A131,PAB_CTB_Database!$B:$M,12,FALSE)=0,"",VLOOKUP($F$10&amp;$A131,PAB_CTB_Database!$B:$M,12,FALSE))))</f>
        <v>#N/A</v>
      </c>
      <c r="J131" s="112" t="e">
        <f>IF($F$10=" &lt;&lt;&lt; Select Index &gt;&gt;&gt;","",IF(VLOOKUP($F$10&amp;$A131,PAB_CTB_Database!$B:$N,13,FALSE)=0,"",VLOOKUP($F$10&amp;$A131,PAB_CTB_Database!$B:$N,13,FALSE)))</f>
        <v>#N/A</v>
      </c>
      <c r="K131" s="245" t="str">
        <f t="shared" si="6"/>
        <v/>
      </c>
      <c r="L131" s="97" t="str">
        <f t="shared" si="7"/>
        <v/>
      </c>
      <c r="M131" s="246" t="e">
        <f t="shared" si="8"/>
        <v>#N/A</v>
      </c>
      <c r="N131" s="97" t="e">
        <f t="shared" si="9"/>
        <v>#N/A</v>
      </c>
      <c r="O131" s="247" t="str">
        <f t="shared" si="10"/>
        <v/>
      </c>
      <c r="P131" s="95"/>
      <c r="Q131" s="241" t="e">
        <f>IF($F$10=" &lt;&lt;&lt; Select Index &gt;&gt;&gt;","",IF(D131="","",IF(VLOOKUP($F$10&amp;$A131,PAB_CTB_Database!$B:$O,14,FALSE)=0,"",VLOOKUP($F$10&amp;$A131,PAB_CTB_Database!$B:$O,14,FALSE))))</f>
        <v>#N/A</v>
      </c>
      <c r="R131" s="242" t="e">
        <f t="shared" si="11"/>
        <v>#N/A</v>
      </c>
      <c r="S131" s="208"/>
    </row>
    <row r="132" spans="1:19" x14ac:dyDescent="0.25">
      <c r="A132" s="74">
        <v>105</v>
      </c>
      <c r="B132" s="44"/>
      <c r="C132" s="78" t="e">
        <f>IF($F$10=" &lt;&lt;&lt; Select Index &gt;&gt;&gt;","",VLOOKUP(_xlfn.CONCAT($F$10,A132),PAB_CTB_Database!B:H,7,FALSE))</f>
        <v>#N/A</v>
      </c>
      <c r="D132" s="397" t="e">
        <f>IF($F$10=" &lt;&lt;&lt; Select Index &gt;&gt;&gt;","",IF(VLOOKUP($F$10&amp;$A132,PAB_CTB_Database!$B:$I,8,FALSE)=0,"",VLOOKUP($F$10&amp;$A132,PAB_CTB_Database!$B:$I,8,FALSE)))</f>
        <v>#N/A</v>
      </c>
      <c r="E132" s="398"/>
      <c r="F132" s="243" t="e">
        <f>IF($F$10=" &lt;&lt;&lt; Select Index &gt;&gt;&gt;","",IF(VLOOKUP($F$10&amp;$A132,PAB_CTB_Database!$B:$J,9,FALSE)=0,"",VLOOKUP($F$10&amp;$A132,PAB_CTB_Database!$B:$J,9,FALSE)))</f>
        <v>#N/A</v>
      </c>
      <c r="G132" s="243" t="e">
        <f>IF($F$10=" &lt;&lt;&lt; Select Index &gt;&gt;&gt;","",IF(VLOOKUP($F$10&amp;$A132,PAB_CTB_Database!$B:$K,10,FALSE)=0,"",VLOOKUP($F$10&amp;$A132,PAB_CTB_Database!$B:$K,10,FALSE)))</f>
        <v>#N/A</v>
      </c>
      <c r="H132" s="111" t="e">
        <f>IF($F$10=" &lt;&lt;&lt; Select Index &gt;&gt;&gt;","",IF(F132="","",IF(VLOOKUP($F$10&amp;$A132,PAB_CTB_Database!$B:$L,11,FALSE)=0,"",VLOOKUP($F$10&amp;$A132,PAB_CTB_Database!$B:$L,11,FALSE))))</f>
        <v>#N/A</v>
      </c>
      <c r="I132" s="244" t="e">
        <f>IF($F$10=" &lt;&lt;&lt; Select Index &gt;&gt;&gt;","",IF(F132="","",IF(VLOOKUP($F$10&amp;$A132,PAB_CTB_Database!$B:$M,12,FALSE)=0,"",VLOOKUP($F$10&amp;$A132,PAB_CTB_Database!$B:$M,12,FALSE))))</f>
        <v>#N/A</v>
      </c>
      <c r="J132" s="112" t="e">
        <f>IF($F$10=" &lt;&lt;&lt; Select Index &gt;&gt;&gt;","",IF(VLOOKUP($F$10&amp;$A132,PAB_CTB_Database!$B:$N,13,FALSE)=0,"",VLOOKUP($F$10&amp;$A132,PAB_CTB_Database!$B:$N,13,FALSE)))</f>
        <v>#N/A</v>
      </c>
      <c r="K132" s="245" t="str">
        <f t="shared" si="6"/>
        <v/>
      </c>
      <c r="L132" s="97" t="str">
        <f t="shared" si="7"/>
        <v/>
      </c>
      <c r="M132" s="246" t="e">
        <f t="shared" si="8"/>
        <v>#N/A</v>
      </c>
      <c r="N132" s="97" t="e">
        <f t="shared" si="9"/>
        <v>#N/A</v>
      </c>
      <c r="O132" s="247" t="str">
        <f t="shared" si="10"/>
        <v/>
      </c>
      <c r="P132" s="95"/>
      <c r="Q132" s="241" t="e">
        <f>IF($F$10=" &lt;&lt;&lt; Select Index &gt;&gt;&gt;","",IF(D132="","",IF(VLOOKUP($F$10&amp;$A132,PAB_CTB_Database!$B:$O,14,FALSE)=0,"",VLOOKUP($F$10&amp;$A132,PAB_CTB_Database!$B:$O,14,FALSE))))</f>
        <v>#N/A</v>
      </c>
      <c r="R132" s="242" t="e">
        <f t="shared" si="11"/>
        <v>#N/A</v>
      </c>
      <c r="S132" s="208"/>
    </row>
    <row r="133" spans="1:19" x14ac:dyDescent="0.25">
      <c r="A133" s="74">
        <v>106</v>
      </c>
      <c r="B133" s="44"/>
      <c r="C133" s="78" t="e">
        <f>IF($F$10=" &lt;&lt;&lt; Select Index &gt;&gt;&gt;","",VLOOKUP(_xlfn.CONCAT($F$10,A133),PAB_CTB_Database!B:H,7,FALSE))</f>
        <v>#N/A</v>
      </c>
      <c r="D133" s="397" t="e">
        <f>IF($F$10=" &lt;&lt;&lt; Select Index &gt;&gt;&gt;","",IF(VLOOKUP($F$10&amp;$A133,PAB_CTB_Database!$B:$I,8,FALSE)=0,"",VLOOKUP($F$10&amp;$A133,PAB_CTB_Database!$B:$I,8,FALSE)))</f>
        <v>#N/A</v>
      </c>
      <c r="E133" s="398"/>
      <c r="F133" s="243" t="e">
        <f>IF($F$10=" &lt;&lt;&lt; Select Index &gt;&gt;&gt;","",IF(VLOOKUP($F$10&amp;$A133,PAB_CTB_Database!$B:$J,9,FALSE)=0,"",VLOOKUP($F$10&amp;$A133,PAB_CTB_Database!$B:$J,9,FALSE)))</f>
        <v>#N/A</v>
      </c>
      <c r="G133" s="243" t="e">
        <f>IF($F$10=" &lt;&lt;&lt; Select Index &gt;&gt;&gt;","",IF(VLOOKUP($F$10&amp;$A133,PAB_CTB_Database!$B:$K,10,FALSE)=0,"",VLOOKUP($F$10&amp;$A133,PAB_CTB_Database!$B:$K,10,FALSE)))</f>
        <v>#N/A</v>
      </c>
      <c r="H133" s="111" t="e">
        <f>IF($F$10=" &lt;&lt;&lt; Select Index &gt;&gt;&gt;","",IF(F133="","",IF(VLOOKUP($F$10&amp;$A133,PAB_CTB_Database!$B:$L,11,FALSE)=0,"",VLOOKUP($F$10&amp;$A133,PAB_CTB_Database!$B:$L,11,FALSE))))</f>
        <v>#N/A</v>
      </c>
      <c r="I133" s="244" t="e">
        <f>IF($F$10=" &lt;&lt;&lt; Select Index &gt;&gt;&gt;","",IF(F133="","",IF(VLOOKUP($F$10&amp;$A133,PAB_CTB_Database!$B:$M,12,FALSE)=0,"",VLOOKUP($F$10&amp;$A133,PAB_CTB_Database!$B:$M,12,FALSE))))</f>
        <v>#N/A</v>
      </c>
      <c r="J133" s="112" t="e">
        <f>IF($F$10=" &lt;&lt;&lt; Select Index &gt;&gt;&gt;","",IF(VLOOKUP($F$10&amp;$A133,PAB_CTB_Database!$B:$N,13,FALSE)=0,"",VLOOKUP($F$10&amp;$A133,PAB_CTB_Database!$B:$N,13,FALSE)))</f>
        <v>#N/A</v>
      </c>
      <c r="K133" s="245" t="str">
        <f t="shared" si="6"/>
        <v/>
      </c>
      <c r="L133" s="97" t="str">
        <f t="shared" si="7"/>
        <v/>
      </c>
      <c r="M133" s="246" t="e">
        <f t="shared" si="8"/>
        <v>#N/A</v>
      </c>
      <c r="N133" s="97" t="e">
        <f t="shared" si="9"/>
        <v>#N/A</v>
      </c>
      <c r="O133" s="247" t="str">
        <f t="shared" si="10"/>
        <v/>
      </c>
      <c r="P133" s="95"/>
      <c r="Q133" s="241" t="e">
        <f>IF($F$10=" &lt;&lt;&lt; Select Index &gt;&gt;&gt;","",IF(D133="","",IF(VLOOKUP($F$10&amp;$A133,PAB_CTB_Database!$B:$O,14,FALSE)=0,"",VLOOKUP($F$10&amp;$A133,PAB_CTB_Database!$B:$O,14,FALSE))))</f>
        <v>#N/A</v>
      </c>
      <c r="R133" s="242" t="e">
        <f t="shared" si="11"/>
        <v>#N/A</v>
      </c>
      <c r="S133" s="208"/>
    </row>
    <row r="134" spans="1:19" x14ac:dyDescent="0.25">
      <c r="A134" s="74">
        <v>107</v>
      </c>
      <c r="B134" s="44"/>
      <c r="C134" s="78" t="e">
        <f>IF($F$10=" &lt;&lt;&lt; Select Index &gt;&gt;&gt;","",VLOOKUP(_xlfn.CONCAT($F$10,A134),PAB_CTB_Database!B:H,7,FALSE))</f>
        <v>#N/A</v>
      </c>
      <c r="D134" s="397" t="e">
        <f>IF($F$10=" &lt;&lt;&lt; Select Index &gt;&gt;&gt;","",IF(VLOOKUP($F$10&amp;$A134,PAB_CTB_Database!$B:$I,8,FALSE)=0,"",VLOOKUP($F$10&amp;$A134,PAB_CTB_Database!$B:$I,8,FALSE)))</f>
        <v>#N/A</v>
      </c>
      <c r="E134" s="398"/>
      <c r="F134" s="243" t="e">
        <f>IF($F$10=" &lt;&lt;&lt; Select Index &gt;&gt;&gt;","",IF(VLOOKUP($F$10&amp;$A134,PAB_CTB_Database!$B:$J,9,FALSE)=0,"",VLOOKUP($F$10&amp;$A134,PAB_CTB_Database!$B:$J,9,FALSE)))</f>
        <v>#N/A</v>
      </c>
      <c r="G134" s="243" t="e">
        <f>IF($F$10=" &lt;&lt;&lt; Select Index &gt;&gt;&gt;","",IF(VLOOKUP($F$10&amp;$A134,PAB_CTB_Database!$B:$K,10,FALSE)=0,"",VLOOKUP($F$10&amp;$A134,PAB_CTB_Database!$B:$K,10,FALSE)))</f>
        <v>#N/A</v>
      </c>
      <c r="H134" s="111" t="e">
        <f>IF($F$10=" &lt;&lt;&lt; Select Index &gt;&gt;&gt;","",IF(F134="","",IF(VLOOKUP($F$10&amp;$A134,PAB_CTB_Database!$B:$L,11,FALSE)=0,"",VLOOKUP($F$10&amp;$A134,PAB_CTB_Database!$B:$L,11,FALSE))))</f>
        <v>#N/A</v>
      </c>
      <c r="I134" s="244" t="e">
        <f>IF($F$10=" &lt;&lt;&lt; Select Index &gt;&gt;&gt;","",IF(F134="","",IF(VLOOKUP($F$10&amp;$A134,PAB_CTB_Database!$B:$M,12,FALSE)=0,"",VLOOKUP($F$10&amp;$A134,PAB_CTB_Database!$B:$M,12,FALSE))))</f>
        <v>#N/A</v>
      </c>
      <c r="J134" s="112" t="e">
        <f>IF($F$10=" &lt;&lt;&lt; Select Index &gt;&gt;&gt;","",IF(VLOOKUP($F$10&amp;$A134,PAB_CTB_Database!$B:$N,13,FALSE)=0,"",VLOOKUP($F$10&amp;$A134,PAB_CTB_Database!$B:$N,13,FALSE)))</f>
        <v>#N/A</v>
      </c>
      <c r="K134" s="245" t="str">
        <f t="shared" si="6"/>
        <v/>
      </c>
      <c r="L134" s="97" t="str">
        <f t="shared" si="7"/>
        <v/>
      </c>
      <c r="M134" s="246" t="e">
        <f t="shared" si="8"/>
        <v>#N/A</v>
      </c>
      <c r="N134" s="97" t="e">
        <f t="shared" si="9"/>
        <v>#N/A</v>
      </c>
      <c r="O134" s="247" t="str">
        <f t="shared" si="10"/>
        <v/>
      </c>
      <c r="P134" s="95"/>
      <c r="Q134" s="241" t="e">
        <f>IF($F$10=" &lt;&lt;&lt; Select Index &gt;&gt;&gt;","",IF(D134="","",IF(VLOOKUP($F$10&amp;$A134,PAB_CTB_Database!$B:$O,14,FALSE)=0,"",VLOOKUP($F$10&amp;$A134,PAB_CTB_Database!$B:$O,14,FALSE))))</f>
        <v>#N/A</v>
      </c>
      <c r="R134" s="242" t="e">
        <f t="shared" si="11"/>
        <v>#N/A</v>
      </c>
      <c r="S134" s="208"/>
    </row>
    <row r="135" spans="1:19" x14ac:dyDescent="0.25">
      <c r="A135" s="74">
        <v>108</v>
      </c>
      <c r="B135" s="44"/>
      <c r="C135" s="78" t="e">
        <f>IF($F$10=" &lt;&lt;&lt; Select Index &gt;&gt;&gt;","",VLOOKUP(_xlfn.CONCAT($F$10,A135),PAB_CTB_Database!B:H,7,FALSE))</f>
        <v>#N/A</v>
      </c>
      <c r="D135" s="397" t="e">
        <f>IF($F$10=" &lt;&lt;&lt; Select Index &gt;&gt;&gt;","",IF(VLOOKUP($F$10&amp;$A135,PAB_CTB_Database!$B:$I,8,FALSE)=0,"",VLOOKUP($F$10&amp;$A135,PAB_CTB_Database!$B:$I,8,FALSE)))</f>
        <v>#N/A</v>
      </c>
      <c r="E135" s="398"/>
      <c r="F135" s="243" t="e">
        <f>IF($F$10=" &lt;&lt;&lt; Select Index &gt;&gt;&gt;","",IF(VLOOKUP($F$10&amp;$A135,PAB_CTB_Database!$B:$J,9,FALSE)=0,"",VLOOKUP($F$10&amp;$A135,PAB_CTB_Database!$B:$J,9,FALSE)))</f>
        <v>#N/A</v>
      </c>
      <c r="G135" s="243" t="e">
        <f>IF($F$10=" &lt;&lt;&lt; Select Index &gt;&gt;&gt;","",IF(VLOOKUP($F$10&amp;$A135,PAB_CTB_Database!$B:$K,10,FALSE)=0,"",VLOOKUP($F$10&amp;$A135,PAB_CTB_Database!$B:$K,10,FALSE)))</f>
        <v>#N/A</v>
      </c>
      <c r="H135" s="111" t="e">
        <f>IF($F$10=" &lt;&lt;&lt; Select Index &gt;&gt;&gt;","",IF(F135="","",IF(VLOOKUP($F$10&amp;$A135,PAB_CTB_Database!$B:$L,11,FALSE)=0,"",VLOOKUP($F$10&amp;$A135,PAB_CTB_Database!$B:$L,11,FALSE))))</f>
        <v>#N/A</v>
      </c>
      <c r="I135" s="244" t="e">
        <f>IF($F$10=" &lt;&lt;&lt; Select Index &gt;&gt;&gt;","",IF(F135="","",IF(VLOOKUP($F$10&amp;$A135,PAB_CTB_Database!$B:$M,12,FALSE)=0,"",VLOOKUP($F$10&amp;$A135,PAB_CTB_Database!$B:$M,12,FALSE))))</f>
        <v>#N/A</v>
      </c>
      <c r="J135" s="112" t="e">
        <f>IF($F$10=" &lt;&lt;&lt; Select Index &gt;&gt;&gt;","",IF(VLOOKUP($F$10&amp;$A135,PAB_CTB_Database!$B:$N,13,FALSE)=0,"",VLOOKUP($F$10&amp;$A135,PAB_CTB_Database!$B:$N,13,FALSE)))</f>
        <v>#N/A</v>
      </c>
      <c r="K135" s="245" t="str">
        <f t="shared" si="6"/>
        <v/>
      </c>
      <c r="L135" s="97" t="str">
        <f t="shared" si="7"/>
        <v/>
      </c>
      <c r="M135" s="246" t="e">
        <f t="shared" si="8"/>
        <v>#N/A</v>
      </c>
      <c r="N135" s="97" t="e">
        <f t="shared" si="9"/>
        <v>#N/A</v>
      </c>
      <c r="O135" s="247" t="str">
        <f t="shared" si="10"/>
        <v/>
      </c>
      <c r="P135" s="95"/>
      <c r="Q135" s="241" t="e">
        <f>IF($F$10=" &lt;&lt;&lt; Select Index &gt;&gt;&gt;","",IF(D135="","",IF(VLOOKUP($F$10&amp;$A135,PAB_CTB_Database!$B:$O,14,FALSE)=0,"",VLOOKUP($F$10&amp;$A135,PAB_CTB_Database!$B:$O,14,FALSE))))</f>
        <v>#N/A</v>
      </c>
      <c r="R135" s="242" t="e">
        <f t="shared" si="11"/>
        <v>#N/A</v>
      </c>
      <c r="S135" s="208"/>
    </row>
    <row r="136" spans="1:19" x14ac:dyDescent="0.25">
      <c r="A136" s="74">
        <v>109</v>
      </c>
      <c r="B136" s="44"/>
      <c r="C136" s="78" t="e">
        <f>IF($F$10=" &lt;&lt;&lt; Select Index &gt;&gt;&gt;","",VLOOKUP(_xlfn.CONCAT($F$10,A136),PAB_CTB_Database!B:H,7,FALSE))</f>
        <v>#N/A</v>
      </c>
      <c r="D136" s="397" t="e">
        <f>IF($F$10=" &lt;&lt;&lt; Select Index &gt;&gt;&gt;","",IF(VLOOKUP($F$10&amp;$A136,PAB_CTB_Database!$B:$I,8,FALSE)=0,"",VLOOKUP($F$10&amp;$A136,PAB_CTB_Database!$B:$I,8,FALSE)))</f>
        <v>#N/A</v>
      </c>
      <c r="E136" s="398"/>
      <c r="F136" s="243" t="e">
        <f>IF($F$10=" &lt;&lt;&lt; Select Index &gt;&gt;&gt;","",IF(VLOOKUP($F$10&amp;$A136,PAB_CTB_Database!$B:$J,9,FALSE)=0,"",VLOOKUP($F$10&amp;$A136,PAB_CTB_Database!$B:$J,9,FALSE)))</f>
        <v>#N/A</v>
      </c>
      <c r="G136" s="243" t="e">
        <f>IF($F$10=" &lt;&lt;&lt; Select Index &gt;&gt;&gt;","",IF(VLOOKUP($F$10&amp;$A136,PAB_CTB_Database!$B:$K,10,FALSE)=0,"",VLOOKUP($F$10&amp;$A136,PAB_CTB_Database!$B:$K,10,FALSE)))</f>
        <v>#N/A</v>
      </c>
      <c r="H136" s="111" t="e">
        <f>IF($F$10=" &lt;&lt;&lt; Select Index &gt;&gt;&gt;","",IF(F136="","",IF(VLOOKUP($F$10&amp;$A136,PAB_CTB_Database!$B:$L,11,FALSE)=0,"",VLOOKUP($F$10&amp;$A136,PAB_CTB_Database!$B:$L,11,FALSE))))</f>
        <v>#N/A</v>
      </c>
      <c r="I136" s="244" t="e">
        <f>IF($F$10=" &lt;&lt;&lt; Select Index &gt;&gt;&gt;","",IF(F136="","",IF(VLOOKUP($F$10&amp;$A136,PAB_CTB_Database!$B:$M,12,FALSE)=0,"",VLOOKUP($F$10&amp;$A136,PAB_CTB_Database!$B:$M,12,FALSE))))</f>
        <v>#N/A</v>
      </c>
      <c r="J136" s="112" t="e">
        <f>IF($F$10=" &lt;&lt;&lt; Select Index &gt;&gt;&gt;","",IF(VLOOKUP($F$10&amp;$A136,PAB_CTB_Database!$B:$N,13,FALSE)=0,"",VLOOKUP($F$10&amp;$A136,PAB_CTB_Database!$B:$N,13,FALSE)))</f>
        <v>#N/A</v>
      </c>
      <c r="K136" s="245" t="str">
        <f t="shared" si="6"/>
        <v/>
      </c>
      <c r="L136" s="97" t="str">
        <f t="shared" si="7"/>
        <v/>
      </c>
      <c r="M136" s="246" t="e">
        <f t="shared" si="8"/>
        <v>#N/A</v>
      </c>
      <c r="N136" s="97" t="e">
        <f t="shared" si="9"/>
        <v>#N/A</v>
      </c>
      <c r="O136" s="247" t="str">
        <f t="shared" si="10"/>
        <v/>
      </c>
      <c r="P136" s="95"/>
      <c r="Q136" s="241" t="e">
        <f>IF($F$10=" &lt;&lt;&lt; Select Index &gt;&gt;&gt;","",IF(D136="","",IF(VLOOKUP($F$10&amp;$A136,PAB_CTB_Database!$B:$O,14,FALSE)=0,"",VLOOKUP($F$10&amp;$A136,PAB_CTB_Database!$B:$O,14,FALSE))))</f>
        <v>#N/A</v>
      </c>
      <c r="R136" s="242" t="e">
        <f t="shared" si="11"/>
        <v>#N/A</v>
      </c>
      <c r="S136" s="208"/>
    </row>
    <row r="137" spans="1:19" x14ac:dyDescent="0.25">
      <c r="A137" s="74">
        <v>110</v>
      </c>
      <c r="B137" s="44"/>
      <c r="C137" s="78" t="e">
        <f>IF($F$10=" &lt;&lt;&lt; Select Index &gt;&gt;&gt;","",VLOOKUP(_xlfn.CONCAT($F$10,A137),PAB_CTB_Database!B:H,7,FALSE))</f>
        <v>#N/A</v>
      </c>
      <c r="D137" s="397" t="e">
        <f>IF($F$10=" &lt;&lt;&lt; Select Index &gt;&gt;&gt;","",IF(VLOOKUP($F$10&amp;$A137,PAB_CTB_Database!$B:$I,8,FALSE)=0,"",VLOOKUP($F$10&amp;$A137,PAB_CTB_Database!$B:$I,8,FALSE)))</f>
        <v>#N/A</v>
      </c>
      <c r="E137" s="398"/>
      <c r="F137" s="243" t="e">
        <f>IF($F$10=" &lt;&lt;&lt; Select Index &gt;&gt;&gt;","",IF(VLOOKUP($F$10&amp;$A137,PAB_CTB_Database!$B:$J,9,FALSE)=0,"",VLOOKUP($F$10&amp;$A137,PAB_CTB_Database!$B:$J,9,FALSE)))</f>
        <v>#N/A</v>
      </c>
      <c r="G137" s="243" t="e">
        <f>IF($F$10=" &lt;&lt;&lt; Select Index &gt;&gt;&gt;","",IF(VLOOKUP($F$10&amp;$A137,PAB_CTB_Database!$B:$K,10,FALSE)=0,"",VLOOKUP($F$10&amp;$A137,PAB_CTB_Database!$B:$K,10,FALSE)))</f>
        <v>#N/A</v>
      </c>
      <c r="H137" s="111" t="e">
        <f>IF($F$10=" &lt;&lt;&lt; Select Index &gt;&gt;&gt;","",IF(F137="","",IF(VLOOKUP($F$10&amp;$A137,PAB_CTB_Database!$B:$L,11,FALSE)=0,"",VLOOKUP($F$10&amp;$A137,PAB_CTB_Database!$B:$L,11,FALSE))))</f>
        <v>#N/A</v>
      </c>
      <c r="I137" s="244" t="e">
        <f>IF($F$10=" &lt;&lt;&lt; Select Index &gt;&gt;&gt;","",IF(F137="","",IF(VLOOKUP($F$10&amp;$A137,PAB_CTB_Database!$B:$M,12,FALSE)=0,"",VLOOKUP($F$10&amp;$A137,PAB_CTB_Database!$B:$M,12,FALSE))))</f>
        <v>#N/A</v>
      </c>
      <c r="J137" s="112" t="e">
        <f>IF($F$10=" &lt;&lt;&lt; Select Index &gt;&gt;&gt;","",IF(VLOOKUP($F$10&amp;$A137,PAB_CTB_Database!$B:$N,13,FALSE)=0,"",VLOOKUP($F$10&amp;$A137,PAB_CTB_Database!$B:$N,13,FALSE)))</f>
        <v>#N/A</v>
      </c>
      <c r="K137" s="245" t="str">
        <f t="shared" si="6"/>
        <v/>
      </c>
      <c r="L137" s="97" t="str">
        <f t="shared" si="7"/>
        <v/>
      </c>
      <c r="M137" s="246" t="e">
        <f t="shared" si="8"/>
        <v>#N/A</v>
      </c>
      <c r="N137" s="97" t="e">
        <f t="shared" si="9"/>
        <v>#N/A</v>
      </c>
      <c r="O137" s="247" t="str">
        <f t="shared" si="10"/>
        <v/>
      </c>
      <c r="P137" s="95"/>
      <c r="Q137" s="241" t="e">
        <f>IF($F$10=" &lt;&lt;&lt; Select Index &gt;&gt;&gt;","",IF(D137="","",IF(VLOOKUP($F$10&amp;$A137,PAB_CTB_Database!$B:$O,14,FALSE)=0,"",VLOOKUP($F$10&amp;$A137,PAB_CTB_Database!$B:$O,14,FALSE))))</f>
        <v>#N/A</v>
      </c>
      <c r="R137" s="242" t="e">
        <f t="shared" si="11"/>
        <v>#N/A</v>
      </c>
      <c r="S137" s="208"/>
    </row>
    <row r="138" spans="1:19" x14ac:dyDescent="0.25">
      <c r="A138" s="74">
        <v>111</v>
      </c>
      <c r="B138" s="44"/>
      <c r="C138" s="78" t="e">
        <f>IF($F$10=" &lt;&lt;&lt; Select Index &gt;&gt;&gt;","",VLOOKUP(_xlfn.CONCAT($F$10,A138),PAB_CTB_Database!B:H,7,FALSE))</f>
        <v>#N/A</v>
      </c>
      <c r="D138" s="397" t="e">
        <f>IF($F$10=" &lt;&lt;&lt; Select Index &gt;&gt;&gt;","",IF(VLOOKUP($F$10&amp;$A138,PAB_CTB_Database!$B:$I,8,FALSE)=0,"",VLOOKUP($F$10&amp;$A138,PAB_CTB_Database!$B:$I,8,FALSE)))</f>
        <v>#N/A</v>
      </c>
      <c r="E138" s="398"/>
      <c r="F138" s="243" t="e">
        <f>IF($F$10=" &lt;&lt;&lt; Select Index &gt;&gt;&gt;","",IF(VLOOKUP($F$10&amp;$A138,PAB_CTB_Database!$B:$J,9,FALSE)=0,"",VLOOKUP($F$10&amp;$A138,PAB_CTB_Database!$B:$J,9,FALSE)))</f>
        <v>#N/A</v>
      </c>
      <c r="G138" s="243" t="e">
        <f>IF($F$10=" &lt;&lt;&lt; Select Index &gt;&gt;&gt;","",IF(VLOOKUP($F$10&amp;$A138,PAB_CTB_Database!$B:$K,10,FALSE)=0,"",VLOOKUP($F$10&amp;$A138,PAB_CTB_Database!$B:$K,10,FALSE)))</f>
        <v>#N/A</v>
      </c>
      <c r="H138" s="111" t="e">
        <f>IF($F$10=" &lt;&lt;&lt; Select Index &gt;&gt;&gt;","",IF(F138="","",IF(VLOOKUP($F$10&amp;$A138,PAB_CTB_Database!$B:$L,11,FALSE)=0,"",VLOOKUP($F$10&amp;$A138,PAB_CTB_Database!$B:$L,11,FALSE))))</f>
        <v>#N/A</v>
      </c>
      <c r="I138" s="244" t="e">
        <f>IF($F$10=" &lt;&lt;&lt; Select Index &gt;&gt;&gt;","",IF(F138="","",IF(VLOOKUP($F$10&amp;$A138,PAB_CTB_Database!$B:$M,12,FALSE)=0,"",VLOOKUP($F$10&amp;$A138,PAB_CTB_Database!$B:$M,12,FALSE))))</f>
        <v>#N/A</v>
      </c>
      <c r="J138" s="112" t="e">
        <f>IF($F$10=" &lt;&lt;&lt; Select Index &gt;&gt;&gt;","",IF(VLOOKUP($F$10&amp;$A138,PAB_CTB_Database!$B:$N,13,FALSE)=0,"",VLOOKUP($F$10&amp;$A138,PAB_CTB_Database!$B:$N,13,FALSE)))</f>
        <v>#N/A</v>
      </c>
      <c r="K138" s="245" t="str">
        <f t="shared" si="6"/>
        <v/>
      </c>
      <c r="L138" s="97" t="str">
        <f t="shared" si="7"/>
        <v/>
      </c>
      <c r="M138" s="246" t="e">
        <f t="shared" si="8"/>
        <v>#N/A</v>
      </c>
      <c r="N138" s="97" t="e">
        <f t="shared" si="9"/>
        <v>#N/A</v>
      </c>
      <c r="O138" s="247" t="str">
        <f t="shared" si="10"/>
        <v/>
      </c>
      <c r="P138" s="95"/>
      <c r="Q138" s="241" t="e">
        <f>IF($F$10=" &lt;&lt;&lt; Select Index &gt;&gt;&gt;","",IF(D138="","",IF(VLOOKUP($F$10&amp;$A138,PAB_CTB_Database!$B:$O,14,FALSE)=0,"",VLOOKUP($F$10&amp;$A138,PAB_CTB_Database!$B:$O,14,FALSE))))</f>
        <v>#N/A</v>
      </c>
      <c r="R138" s="242" t="e">
        <f t="shared" si="11"/>
        <v>#N/A</v>
      </c>
      <c r="S138" s="208"/>
    </row>
    <row r="139" spans="1:19" x14ac:dyDescent="0.25">
      <c r="A139" s="74">
        <v>112</v>
      </c>
      <c r="B139" s="44"/>
      <c r="C139" s="78" t="e">
        <f>IF($F$10=" &lt;&lt;&lt; Select Index &gt;&gt;&gt;","",VLOOKUP(_xlfn.CONCAT($F$10,A139),PAB_CTB_Database!B:H,7,FALSE))</f>
        <v>#N/A</v>
      </c>
      <c r="D139" s="397" t="e">
        <f>IF($F$10=" &lt;&lt;&lt; Select Index &gt;&gt;&gt;","",IF(VLOOKUP($F$10&amp;$A139,PAB_CTB_Database!$B:$I,8,FALSE)=0,"",VLOOKUP($F$10&amp;$A139,PAB_CTB_Database!$B:$I,8,FALSE)))</f>
        <v>#N/A</v>
      </c>
      <c r="E139" s="398"/>
      <c r="F139" s="243" t="e">
        <f>IF($F$10=" &lt;&lt;&lt; Select Index &gt;&gt;&gt;","",IF(VLOOKUP($F$10&amp;$A139,PAB_CTB_Database!$B:$J,9,FALSE)=0,"",VLOOKUP($F$10&amp;$A139,PAB_CTB_Database!$B:$J,9,FALSE)))</f>
        <v>#N/A</v>
      </c>
      <c r="G139" s="243" t="e">
        <f>IF($F$10=" &lt;&lt;&lt; Select Index &gt;&gt;&gt;","",IF(VLOOKUP($F$10&amp;$A139,PAB_CTB_Database!$B:$K,10,FALSE)=0,"",VLOOKUP($F$10&amp;$A139,PAB_CTB_Database!$B:$K,10,FALSE)))</f>
        <v>#N/A</v>
      </c>
      <c r="H139" s="111" t="e">
        <f>IF($F$10=" &lt;&lt;&lt; Select Index &gt;&gt;&gt;","",IF(F139="","",IF(VLOOKUP($F$10&amp;$A139,PAB_CTB_Database!$B:$L,11,FALSE)=0,"",VLOOKUP($F$10&amp;$A139,PAB_CTB_Database!$B:$L,11,FALSE))))</f>
        <v>#N/A</v>
      </c>
      <c r="I139" s="244" t="e">
        <f>IF($F$10=" &lt;&lt;&lt; Select Index &gt;&gt;&gt;","",IF(F139="","",IF(VLOOKUP($F$10&amp;$A139,PAB_CTB_Database!$B:$M,12,FALSE)=0,"",VLOOKUP($F$10&amp;$A139,PAB_CTB_Database!$B:$M,12,FALSE))))</f>
        <v>#N/A</v>
      </c>
      <c r="J139" s="112" t="e">
        <f>IF($F$10=" &lt;&lt;&lt; Select Index &gt;&gt;&gt;","",IF(VLOOKUP($F$10&amp;$A139,PAB_CTB_Database!$B:$N,13,FALSE)=0,"",VLOOKUP($F$10&amp;$A139,PAB_CTB_Database!$B:$N,13,FALSE)))</f>
        <v>#N/A</v>
      </c>
      <c r="K139" s="245" t="str">
        <f t="shared" si="6"/>
        <v/>
      </c>
      <c r="L139" s="97" t="str">
        <f t="shared" si="7"/>
        <v/>
      </c>
      <c r="M139" s="246" t="e">
        <f t="shared" si="8"/>
        <v>#N/A</v>
      </c>
      <c r="N139" s="97" t="e">
        <f t="shared" si="9"/>
        <v>#N/A</v>
      </c>
      <c r="O139" s="247" t="str">
        <f t="shared" si="10"/>
        <v/>
      </c>
      <c r="P139" s="95"/>
      <c r="Q139" s="241" t="e">
        <f>IF($F$10=" &lt;&lt;&lt; Select Index &gt;&gt;&gt;","",IF(D139="","",IF(VLOOKUP($F$10&amp;$A139,PAB_CTB_Database!$B:$O,14,FALSE)=0,"",VLOOKUP($F$10&amp;$A139,PAB_CTB_Database!$B:$O,14,FALSE))))</f>
        <v>#N/A</v>
      </c>
      <c r="R139" s="242" t="e">
        <f t="shared" si="11"/>
        <v>#N/A</v>
      </c>
      <c r="S139" s="208"/>
    </row>
    <row r="140" spans="1:19" x14ac:dyDescent="0.25">
      <c r="A140" s="74">
        <v>113</v>
      </c>
      <c r="B140" s="44"/>
      <c r="C140" s="78" t="e">
        <f>IF($F$10=" &lt;&lt;&lt; Select Index &gt;&gt;&gt;","",VLOOKUP(_xlfn.CONCAT($F$10,A140),PAB_CTB_Database!B:H,7,FALSE))</f>
        <v>#N/A</v>
      </c>
      <c r="D140" s="397" t="e">
        <f>IF($F$10=" &lt;&lt;&lt; Select Index &gt;&gt;&gt;","",IF(VLOOKUP($F$10&amp;$A140,PAB_CTB_Database!$B:$I,8,FALSE)=0,"",VLOOKUP($F$10&amp;$A140,PAB_CTB_Database!$B:$I,8,FALSE)))</f>
        <v>#N/A</v>
      </c>
      <c r="E140" s="398"/>
      <c r="F140" s="243" t="e">
        <f>IF($F$10=" &lt;&lt;&lt; Select Index &gt;&gt;&gt;","",IF(VLOOKUP($F$10&amp;$A140,PAB_CTB_Database!$B:$J,9,FALSE)=0,"",VLOOKUP($F$10&amp;$A140,PAB_CTB_Database!$B:$J,9,FALSE)))</f>
        <v>#N/A</v>
      </c>
      <c r="G140" s="243" t="e">
        <f>IF($F$10=" &lt;&lt;&lt; Select Index &gt;&gt;&gt;","",IF(VLOOKUP($F$10&amp;$A140,PAB_CTB_Database!$B:$K,10,FALSE)=0,"",VLOOKUP($F$10&amp;$A140,PAB_CTB_Database!$B:$K,10,FALSE)))</f>
        <v>#N/A</v>
      </c>
      <c r="H140" s="111" t="e">
        <f>IF($F$10=" &lt;&lt;&lt; Select Index &gt;&gt;&gt;","",IF(F140="","",IF(VLOOKUP($F$10&amp;$A140,PAB_CTB_Database!$B:$L,11,FALSE)=0,"",VLOOKUP($F$10&amp;$A140,PAB_CTB_Database!$B:$L,11,FALSE))))</f>
        <v>#N/A</v>
      </c>
      <c r="I140" s="244" t="e">
        <f>IF($F$10=" &lt;&lt;&lt; Select Index &gt;&gt;&gt;","",IF(F140="","",IF(VLOOKUP($F$10&amp;$A140,PAB_CTB_Database!$B:$M,12,FALSE)=0,"",VLOOKUP($F$10&amp;$A140,PAB_CTB_Database!$B:$M,12,FALSE))))</f>
        <v>#N/A</v>
      </c>
      <c r="J140" s="112" t="e">
        <f>IF($F$10=" &lt;&lt;&lt; Select Index &gt;&gt;&gt;","",IF(VLOOKUP($F$10&amp;$A140,PAB_CTB_Database!$B:$N,13,FALSE)=0,"",VLOOKUP($F$10&amp;$A140,PAB_CTB_Database!$B:$N,13,FALSE)))</f>
        <v>#N/A</v>
      </c>
      <c r="K140" s="245" t="str">
        <f t="shared" si="6"/>
        <v/>
      </c>
      <c r="L140" s="97" t="str">
        <f t="shared" si="7"/>
        <v/>
      </c>
      <c r="M140" s="246" t="e">
        <f t="shared" si="8"/>
        <v>#N/A</v>
      </c>
      <c r="N140" s="97" t="e">
        <f t="shared" si="9"/>
        <v>#N/A</v>
      </c>
      <c r="O140" s="247" t="str">
        <f t="shared" si="10"/>
        <v/>
      </c>
      <c r="P140" s="95"/>
      <c r="Q140" s="241" t="e">
        <f>IF($F$10=" &lt;&lt;&lt; Select Index &gt;&gt;&gt;","",IF(D140="","",IF(VLOOKUP($F$10&amp;$A140,PAB_CTB_Database!$B:$O,14,FALSE)=0,"",VLOOKUP($F$10&amp;$A140,PAB_CTB_Database!$B:$O,14,FALSE))))</f>
        <v>#N/A</v>
      </c>
      <c r="R140" s="242" t="e">
        <f t="shared" si="11"/>
        <v>#N/A</v>
      </c>
      <c r="S140" s="208"/>
    </row>
    <row r="141" spans="1:19" x14ac:dyDescent="0.25">
      <c r="A141" s="74">
        <v>114</v>
      </c>
      <c r="B141" s="44"/>
      <c r="C141" s="78" t="e">
        <f>IF($F$10=" &lt;&lt;&lt; Select Index &gt;&gt;&gt;","",VLOOKUP(_xlfn.CONCAT($F$10,A141),PAB_CTB_Database!B:H,7,FALSE))</f>
        <v>#N/A</v>
      </c>
      <c r="D141" s="397" t="e">
        <f>IF($F$10=" &lt;&lt;&lt; Select Index &gt;&gt;&gt;","",IF(VLOOKUP($F$10&amp;$A141,PAB_CTB_Database!$B:$I,8,FALSE)=0,"",VLOOKUP($F$10&amp;$A141,PAB_CTB_Database!$B:$I,8,FALSE)))</f>
        <v>#N/A</v>
      </c>
      <c r="E141" s="398"/>
      <c r="F141" s="243" t="e">
        <f>IF($F$10=" &lt;&lt;&lt; Select Index &gt;&gt;&gt;","",IF(VLOOKUP($F$10&amp;$A141,PAB_CTB_Database!$B:$J,9,FALSE)=0,"",VLOOKUP($F$10&amp;$A141,PAB_CTB_Database!$B:$J,9,FALSE)))</f>
        <v>#N/A</v>
      </c>
      <c r="G141" s="243" t="e">
        <f>IF($F$10=" &lt;&lt;&lt; Select Index &gt;&gt;&gt;","",IF(VLOOKUP($F$10&amp;$A141,PAB_CTB_Database!$B:$K,10,FALSE)=0,"",VLOOKUP($F$10&amp;$A141,PAB_CTB_Database!$B:$K,10,FALSE)))</f>
        <v>#N/A</v>
      </c>
      <c r="H141" s="111" t="e">
        <f>IF($F$10=" &lt;&lt;&lt; Select Index &gt;&gt;&gt;","",IF(F141="","",IF(VLOOKUP($F$10&amp;$A141,PAB_CTB_Database!$B:$L,11,FALSE)=0,"",VLOOKUP($F$10&amp;$A141,PAB_CTB_Database!$B:$L,11,FALSE))))</f>
        <v>#N/A</v>
      </c>
      <c r="I141" s="244" t="e">
        <f>IF($F$10=" &lt;&lt;&lt; Select Index &gt;&gt;&gt;","",IF(F141="","",IF(VLOOKUP($F$10&amp;$A141,PAB_CTB_Database!$B:$M,12,FALSE)=0,"",VLOOKUP($F$10&amp;$A141,PAB_CTB_Database!$B:$M,12,FALSE))))</f>
        <v>#N/A</v>
      </c>
      <c r="J141" s="112" t="e">
        <f>IF($F$10=" &lt;&lt;&lt; Select Index &gt;&gt;&gt;","",IF(VLOOKUP($F$10&amp;$A141,PAB_CTB_Database!$B:$N,13,FALSE)=0,"",VLOOKUP($F$10&amp;$A141,PAB_CTB_Database!$B:$N,13,FALSE)))</f>
        <v>#N/A</v>
      </c>
      <c r="K141" s="245" t="str">
        <f t="shared" si="6"/>
        <v/>
      </c>
      <c r="L141" s="97" t="str">
        <f t="shared" si="7"/>
        <v/>
      </c>
      <c r="M141" s="246" t="e">
        <f t="shared" si="8"/>
        <v>#N/A</v>
      </c>
      <c r="N141" s="97" t="e">
        <f t="shared" si="9"/>
        <v>#N/A</v>
      </c>
      <c r="O141" s="247" t="str">
        <f t="shared" si="10"/>
        <v/>
      </c>
      <c r="P141" s="95"/>
      <c r="Q141" s="241" t="e">
        <f>IF($F$10=" &lt;&lt;&lt; Select Index &gt;&gt;&gt;","",IF(D141="","",IF(VLOOKUP($F$10&amp;$A141,PAB_CTB_Database!$B:$O,14,FALSE)=0,"",VLOOKUP($F$10&amp;$A141,PAB_CTB_Database!$B:$O,14,FALSE))))</f>
        <v>#N/A</v>
      </c>
      <c r="R141" s="242" t="e">
        <f t="shared" si="11"/>
        <v>#N/A</v>
      </c>
      <c r="S141" s="208"/>
    </row>
    <row r="142" spans="1:19" x14ac:dyDescent="0.25">
      <c r="A142" s="74">
        <v>115</v>
      </c>
      <c r="B142" s="44"/>
      <c r="C142" s="78" t="e">
        <f>IF($F$10=" &lt;&lt;&lt; Select Index &gt;&gt;&gt;","",VLOOKUP(_xlfn.CONCAT($F$10,A142),PAB_CTB_Database!B:H,7,FALSE))</f>
        <v>#N/A</v>
      </c>
      <c r="D142" s="397" t="e">
        <f>IF($F$10=" &lt;&lt;&lt; Select Index &gt;&gt;&gt;","",IF(VLOOKUP($F$10&amp;$A142,PAB_CTB_Database!$B:$I,8,FALSE)=0,"",VLOOKUP($F$10&amp;$A142,PAB_CTB_Database!$B:$I,8,FALSE)))</f>
        <v>#N/A</v>
      </c>
      <c r="E142" s="398"/>
      <c r="F142" s="243" t="e">
        <f>IF($F$10=" &lt;&lt;&lt; Select Index &gt;&gt;&gt;","",IF(VLOOKUP($F$10&amp;$A142,PAB_CTB_Database!$B:$J,9,FALSE)=0,"",VLOOKUP($F$10&amp;$A142,PAB_CTB_Database!$B:$J,9,FALSE)))</f>
        <v>#N/A</v>
      </c>
      <c r="G142" s="243" t="e">
        <f>IF($F$10=" &lt;&lt;&lt; Select Index &gt;&gt;&gt;","",IF(VLOOKUP($F$10&amp;$A142,PAB_CTB_Database!$B:$K,10,FALSE)=0,"",VLOOKUP($F$10&amp;$A142,PAB_CTB_Database!$B:$K,10,FALSE)))</f>
        <v>#N/A</v>
      </c>
      <c r="H142" s="111" t="e">
        <f>IF($F$10=" &lt;&lt;&lt; Select Index &gt;&gt;&gt;","",IF(F142="","",IF(VLOOKUP($F$10&amp;$A142,PAB_CTB_Database!$B:$L,11,FALSE)=0,"",VLOOKUP($F$10&amp;$A142,PAB_CTB_Database!$B:$L,11,FALSE))))</f>
        <v>#N/A</v>
      </c>
      <c r="I142" s="244" t="e">
        <f>IF($F$10=" &lt;&lt;&lt; Select Index &gt;&gt;&gt;","",IF(F142="","",IF(VLOOKUP($F$10&amp;$A142,PAB_CTB_Database!$B:$M,12,FALSE)=0,"",VLOOKUP($F$10&amp;$A142,PAB_CTB_Database!$B:$M,12,FALSE))))</f>
        <v>#N/A</v>
      </c>
      <c r="J142" s="112" t="e">
        <f>IF($F$10=" &lt;&lt;&lt; Select Index &gt;&gt;&gt;","",IF(VLOOKUP($F$10&amp;$A142,PAB_CTB_Database!$B:$N,13,FALSE)=0,"",VLOOKUP($F$10&amp;$A142,PAB_CTB_Database!$B:$N,13,FALSE)))</f>
        <v>#N/A</v>
      </c>
      <c r="K142" s="245" t="str">
        <f t="shared" si="6"/>
        <v/>
      </c>
      <c r="L142" s="97" t="str">
        <f t="shared" si="7"/>
        <v/>
      </c>
      <c r="M142" s="246" t="e">
        <f t="shared" si="8"/>
        <v>#N/A</v>
      </c>
      <c r="N142" s="97" t="e">
        <f t="shared" si="9"/>
        <v>#N/A</v>
      </c>
      <c r="O142" s="247" t="str">
        <f t="shared" si="10"/>
        <v/>
      </c>
      <c r="P142" s="95"/>
      <c r="Q142" s="241" t="e">
        <f>IF($F$10=" &lt;&lt;&lt; Select Index &gt;&gt;&gt;","",IF(D142="","",IF(VLOOKUP($F$10&amp;$A142,PAB_CTB_Database!$B:$O,14,FALSE)=0,"",VLOOKUP($F$10&amp;$A142,PAB_CTB_Database!$B:$O,14,FALSE))))</f>
        <v>#N/A</v>
      </c>
      <c r="R142" s="242" t="e">
        <f t="shared" si="11"/>
        <v>#N/A</v>
      </c>
      <c r="S142" s="208"/>
    </row>
    <row r="143" spans="1:19" x14ac:dyDescent="0.25">
      <c r="A143" s="74">
        <v>116</v>
      </c>
      <c r="B143" s="44"/>
      <c r="C143" s="78" t="e">
        <f>IF($F$10=" &lt;&lt;&lt; Select Index &gt;&gt;&gt;","",VLOOKUP(_xlfn.CONCAT($F$10,A143),PAB_CTB_Database!B:H,7,FALSE))</f>
        <v>#N/A</v>
      </c>
      <c r="D143" s="397" t="e">
        <f>IF($F$10=" &lt;&lt;&lt; Select Index &gt;&gt;&gt;","",IF(VLOOKUP($F$10&amp;$A143,PAB_CTB_Database!$B:$I,8,FALSE)=0,"",VLOOKUP($F$10&amp;$A143,PAB_CTB_Database!$B:$I,8,FALSE)))</f>
        <v>#N/A</v>
      </c>
      <c r="E143" s="398"/>
      <c r="F143" s="243" t="e">
        <f>IF($F$10=" &lt;&lt;&lt; Select Index &gt;&gt;&gt;","",IF(VLOOKUP($F$10&amp;$A143,PAB_CTB_Database!$B:$J,9,FALSE)=0,"",VLOOKUP($F$10&amp;$A143,PAB_CTB_Database!$B:$J,9,FALSE)))</f>
        <v>#N/A</v>
      </c>
      <c r="G143" s="243" t="e">
        <f>IF($F$10=" &lt;&lt;&lt; Select Index &gt;&gt;&gt;","",IF(VLOOKUP($F$10&amp;$A143,PAB_CTB_Database!$B:$K,10,FALSE)=0,"",VLOOKUP($F$10&amp;$A143,PAB_CTB_Database!$B:$K,10,FALSE)))</f>
        <v>#N/A</v>
      </c>
      <c r="H143" s="111" t="e">
        <f>IF($F$10=" &lt;&lt;&lt; Select Index &gt;&gt;&gt;","",IF(F143="","",IF(VLOOKUP($F$10&amp;$A143,PAB_CTB_Database!$B:$L,11,FALSE)=0,"",VLOOKUP($F$10&amp;$A143,PAB_CTB_Database!$B:$L,11,FALSE))))</f>
        <v>#N/A</v>
      </c>
      <c r="I143" s="244" t="e">
        <f>IF($F$10=" &lt;&lt;&lt; Select Index &gt;&gt;&gt;","",IF(F143="","",IF(VLOOKUP($F$10&amp;$A143,PAB_CTB_Database!$B:$M,12,FALSE)=0,"",VLOOKUP($F$10&amp;$A143,PAB_CTB_Database!$B:$M,12,FALSE))))</f>
        <v>#N/A</v>
      </c>
      <c r="J143" s="112" t="e">
        <f>IF($F$10=" &lt;&lt;&lt; Select Index &gt;&gt;&gt;","",IF(VLOOKUP($F$10&amp;$A143,PAB_CTB_Database!$B:$N,13,FALSE)=0,"",VLOOKUP($F$10&amp;$A143,PAB_CTB_Database!$B:$N,13,FALSE)))</f>
        <v>#N/A</v>
      </c>
      <c r="K143" s="245" t="str">
        <f t="shared" si="6"/>
        <v/>
      </c>
      <c r="L143" s="97" t="str">
        <f t="shared" si="7"/>
        <v/>
      </c>
      <c r="M143" s="246" t="e">
        <f t="shared" si="8"/>
        <v>#N/A</v>
      </c>
      <c r="N143" s="97" t="e">
        <f t="shared" si="9"/>
        <v>#N/A</v>
      </c>
      <c r="O143" s="247" t="str">
        <f t="shared" si="10"/>
        <v/>
      </c>
      <c r="P143" s="95"/>
      <c r="Q143" s="241" t="e">
        <f>IF($F$10=" &lt;&lt;&lt; Select Index &gt;&gt;&gt;","",IF(D143="","",IF(VLOOKUP($F$10&amp;$A143,PAB_CTB_Database!$B:$O,14,FALSE)=0,"",VLOOKUP($F$10&amp;$A143,PAB_CTB_Database!$B:$O,14,FALSE))))</f>
        <v>#N/A</v>
      </c>
      <c r="R143" s="242" t="e">
        <f t="shared" si="11"/>
        <v>#N/A</v>
      </c>
      <c r="S143" s="208"/>
    </row>
    <row r="144" spans="1:19" x14ac:dyDescent="0.25">
      <c r="A144" s="74">
        <v>117</v>
      </c>
      <c r="B144" s="44"/>
      <c r="C144" s="78" t="e">
        <f>IF($F$10=" &lt;&lt;&lt; Select Index &gt;&gt;&gt;","",VLOOKUP(_xlfn.CONCAT($F$10,A144),PAB_CTB_Database!B:H,7,FALSE))</f>
        <v>#N/A</v>
      </c>
      <c r="D144" s="397" t="e">
        <f>IF($F$10=" &lt;&lt;&lt; Select Index &gt;&gt;&gt;","",IF(VLOOKUP($F$10&amp;$A144,PAB_CTB_Database!$B:$I,8,FALSE)=0,"",VLOOKUP($F$10&amp;$A144,PAB_CTB_Database!$B:$I,8,FALSE)))</f>
        <v>#N/A</v>
      </c>
      <c r="E144" s="398"/>
      <c r="F144" s="243" t="e">
        <f>IF($F$10=" &lt;&lt;&lt; Select Index &gt;&gt;&gt;","",IF(VLOOKUP($F$10&amp;$A144,PAB_CTB_Database!$B:$J,9,FALSE)=0,"",VLOOKUP($F$10&amp;$A144,PAB_CTB_Database!$B:$J,9,FALSE)))</f>
        <v>#N/A</v>
      </c>
      <c r="G144" s="243" t="e">
        <f>IF($F$10=" &lt;&lt;&lt; Select Index &gt;&gt;&gt;","",IF(VLOOKUP($F$10&amp;$A144,PAB_CTB_Database!$B:$K,10,FALSE)=0,"",VLOOKUP($F$10&amp;$A144,PAB_CTB_Database!$B:$K,10,FALSE)))</f>
        <v>#N/A</v>
      </c>
      <c r="H144" s="111" t="e">
        <f>IF($F$10=" &lt;&lt;&lt; Select Index &gt;&gt;&gt;","",IF(F144="","",IF(VLOOKUP($F$10&amp;$A144,PAB_CTB_Database!$B:$L,11,FALSE)=0,"",VLOOKUP($F$10&amp;$A144,PAB_CTB_Database!$B:$L,11,FALSE))))</f>
        <v>#N/A</v>
      </c>
      <c r="I144" s="244" t="e">
        <f>IF($F$10=" &lt;&lt;&lt; Select Index &gt;&gt;&gt;","",IF(F144="","",IF(VLOOKUP($F$10&amp;$A144,PAB_CTB_Database!$B:$M,12,FALSE)=0,"",VLOOKUP($F$10&amp;$A144,PAB_CTB_Database!$B:$M,12,FALSE))))</f>
        <v>#N/A</v>
      </c>
      <c r="J144" s="112" t="e">
        <f>IF($F$10=" &lt;&lt;&lt; Select Index &gt;&gt;&gt;","",IF(VLOOKUP($F$10&amp;$A144,PAB_CTB_Database!$B:$N,13,FALSE)=0,"",VLOOKUP($F$10&amp;$A144,PAB_CTB_Database!$B:$N,13,FALSE)))</f>
        <v>#N/A</v>
      </c>
      <c r="K144" s="245" t="str">
        <f t="shared" si="6"/>
        <v/>
      </c>
      <c r="L144" s="97" t="str">
        <f t="shared" si="7"/>
        <v/>
      </c>
      <c r="M144" s="246" t="e">
        <f t="shared" si="8"/>
        <v>#N/A</v>
      </c>
      <c r="N144" s="97" t="e">
        <f t="shared" si="9"/>
        <v>#N/A</v>
      </c>
      <c r="O144" s="247" t="str">
        <f t="shared" si="10"/>
        <v/>
      </c>
      <c r="P144" s="95"/>
      <c r="Q144" s="241" t="e">
        <f>IF($F$10=" &lt;&lt;&lt; Select Index &gt;&gt;&gt;","",IF(D144="","",IF(VLOOKUP($F$10&amp;$A144,PAB_CTB_Database!$B:$O,14,FALSE)=0,"",VLOOKUP($F$10&amp;$A144,PAB_CTB_Database!$B:$O,14,FALSE))))</f>
        <v>#N/A</v>
      </c>
      <c r="R144" s="242" t="e">
        <f t="shared" si="11"/>
        <v>#N/A</v>
      </c>
      <c r="S144" s="208"/>
    </row>
    <row r="145" spans="1:19" x14ac:dyDescent="0.25">
      <c r="A145" s="74">
        <v>118</v>
      </c>
      <c r="B145" s="44"/>
      <c r="C145" s="78" t="e">
        <f>IF($F$10=" &lt;&lt;&lt; Select Index &gt;&gt;&gt;","",VLOOKUP(_xlfn.CONCAT($F$10,A145),PAB_CTB_Database!B:H,7,FALSE))</f>
        <v>#N/A</v>
      </c>
      <c r="D145" s="397" t="e">
        <f>IF($F$10=" &lt;&lt;&lt; Select Index &gt;&gt;&gt;","",IF(VLOOKUP($F$10&amp;$A145,PAB_CTB_Database!$B:$I,8,FALSE)=0,"",VLOOKUP($F$10&amp;$A145,PAB_CTB_Database!$B:$I,8,FALSE)))</f>
        <v>#N/A</v>
      </c>
      <c r="E145" s="398"/>
      <c r="F145" s="243" t="e">
        <f>IF($F$10=" &lt;&lt;&lt; Select Index &gt;&gt;&gt;","",IF(VLOOKUP($F$10&amp;$A145,PAB_CTB_Database!$B:$J,9,FALSE)=0,"",VLOOKUP($F$10&amp;$A145,PAB_CTB_Database!$B:$J,9,FALSE)))</f>
        <v>#N/A</v>
      </c>
      <c r="G145" s="243" t="e">
        <f>IF($F$10=" &lt;&lt;&lt; Select Index &gt;&gt;&gt;","",IF(VLOOKUP($F$10&amp;$A145,PAB_CTB_Database!$B:$K,10,FALSE)=0,"",VLOOKUP($F$10&amp;$A145,PAB_CTB_Database!$B:$K,10,FALSE)))</f>
        <v>#N/A</v>
      </c>
      <c r="H145" s="111" t="e">
        <f>IF($F$10=" &lt;&lt;&lt; Select Index &gt;&gt;&gt;","",IF(F145="","",IF(VLOOKUP($F$10&amp;$A145,PAB_CTB_Database!$B:$L,11,FALSE)=0,"",VLOOKUP($F$10&amp;$A145,PAB_CTB_Database!$B:$L,11,FALSE))))</f>
        <v>#N/A</v>
      </c>
      <c r="I145" s="244" t="e">
        <f>IF($F$10=" &lt;&lt;&lt; Select Index &gt;&gt;&gt;","",IF(F145="","",IF(VLOOKUP($F$10&amp;$A145,PAB_CTB_Database!$B:$M,12,FALSE)=0,"",VLOOKUP($F$10&amp;$A145,PAB_CTB_Database!$B:$M,12,FALSE))))</f>
        <v>#N/A</v>
      </c>
      <c r="J145" s="112" t="e">
        <f>IF($F$10=" &lt;&lt;&lt; Select Index &gt;&gt;&gt;","",IF(VLOOKUP($F$10&amp;$A145,PAB_CTB_Database!$B:$N,13,FALSE)=0,"",VLOOKUP($F$10&amp;$A145,PAB_CTB_Database!$B:$N,13,FALSE)))</f>
        <v>#N/A</v>
      </c>
      <c r="K145" s="245" t="str">
        <f t="shared" si="6"/>
        <v/>
      </c>
      <c r="L145" s="97" t="str">
        <f t="shared" si="7"/>
        <v/>
      </c>
      <c r="M145" s="246" t="e">
        <f t="shared" si="8"/>
        <v>#N/A</v>
      </c>
      <c r="N145" s="97" t="e">
        <f t="shared" si="9"/>
        <v>#N/A</v>
      </c>
      <c r="O145" s="247" t="str">
        <f t="shared" si="10"/>
        <v/>
      </c>
      <c r="P145" s="95"/>
      <c r="Q145" s="241" t="e">
        <f>IF($F$10=" &lt;&lt;&lt; Select Index &gt;&gt;&gt;","",IF(D145="","",IF(VLOOKUP($F$10&amp;$A145,PAB_CTB_Database!$B:$O,14,FALSE)=0,"",VLOOKUP($F$10&amp;$A145,PAB_CTB_Database!$B:$O,14,FALSE))))</f>
        <v>#N/A</v>
      </c>
      <c r="R145" s="242" t="e">
        <f t="shared" si="11"/>
        <v>#N/A</v>
      </c>
      <c r="S145" s="208"/>
    </row>
    <row r="146" spans="1:19" x14ac:dyDescent="0.25">
      <c r="A146" s="74">
        <v>119</v>
      </c>
      <c r="B146" s="45"/>
      <c r="C146" s="79" t="e">
        <f>IF($F$10=" &lt;&lt;&lt; Select Index &gt;&gt;&gt;","",VLOOKUP(_xlfn.CONCAT($F$10,A146),PAB_CTB_Database!B:H,7,FALSE))</f>
        <v>#N/A</v>
      </c>
      <c r="D146" s="400" t="e">
        <f>IF($F$10=" &lt;&lt;&lt; Select Index &gt;&gt;&gt;","",IF(VLOOKUP($F$10&amp;$A146,PAB_CTB_Database!$B:$I,8,FALSE)=0,"",VLOOKUP($F$10&amp;$A146,PAB_CTB_Database!$B:$I,8,FALSE)))</f>
        <v>#N/A</v>
      </c>
      <c r="E146" s="401"/>
      <c r="F146" s="249" t="e">
        <f>IF($F$10=" &lt;&lt;&lt; Select Index &gt;&gt;&gt;","",IF(VLOOKUP($F$10&amp;$A146,PAB_CTB_Database!$B:$J,9,FALSE)=0,"",VLOOKUP($F$10&amp;$A146,PAB_CTB_Database!$B:$J,9,FALSE)))</f>
        <v>#N/A</v>
      </c>
      <c r="G146" s="249" t="e">
        <f>IF($F$10=" &lt;&lt;&lt; Select Index &gt;&gt;&gt;","",IF(VLOOKUP($F$10&amp;$A146,PAB_CTB_Database!$B:$K,10,FALSE)=0,"",VLOOKUP($F$10&amp;$A146,PAB_CTB_Database!$B:$K,10,FALSE)))</f>
        <v>#N/A</v>
      </c>
      <c r="H146" s="113" t="e">
        <f>IF($F$10=" &lt;&lt;&lt; Select Index &gt;&gt;&gt;","",IF(F146="","",IF(VLOOKUP($F$10&amp;$A146,PAB_CTB_Database!$B:$L,11,FALSE)=0,"",VLOOKUP($F$10&amp;$A146,PAB_CTB_Database!$B:$L,11,FALSE))))</f>
        <v>#N/A</v>
      </c>
      <c r="I146" s="250" t="e">
        <f>IF($F$10=" &lt;&lt;&lt; Select Index &gt;&gt;&gt;","",IF(F146="","",IF(VLOOKUP($F$10&amp;$A146,PAB_CTB_Database!$B:$M,12,FALSE)=0,"",VLOOKUP($F$10&amp;$A146,PAB_CTB_Database!$B:$M,12,FALSE))))</f>
        <v>#N/A</v>
      </c>
      <c r="J146" s="114" t="e">
        <f>IF($F$10=" &lt;&lt;&lt; Select Index &gt;&gt;&gt;","",IF(VLOOKUP($F$10&amp;$A146,PAB_CTB_Database!$B:$N,13,FALSE)=0,"",VLOOKUP($F$10&amp;$A146,PAB_CTB_Database!$B:$N,13,FALSE)))</f>
        <v>#N/A</v>
      </c>
      <c r="K146" s="251" t="str">
        <f t="shared" si="6"/>
        <v/>
      </c>
      <c r="L146" s="98" t="str">
        <f t="shared" si="7"/>
        <v/>
      </c>
      <c r="M146" s="252" t="e">
        <f t="shared" si="8"/>
        <v>#N/A</v>
      </c>
      <c r="N146" s="98" t="e">
        <f t="shared" si="9"/>
        <v>#N/A</v>
      </c>
      <c r="O146" s="253" t="str">
        <f t="shared" si="10"/>
        <v/>
      </c>
      <c r="P146" s="95"/>
      <c r="Q146" s="254" t="e">
        <f>IF($F$10=" &lt;&lt;&lt; Select Index &gt;&gt;&gt;","",IF(D146="","",IF(VLOOKUP($F$10&amp;$A146,PAB_CTB_Database!$B:$O,14,FALSE)=0,"",VLOOKUP($F$10&amp;$A146,PAB_CTB_Database!$B:$O,14,FALSE))))</f>
        <v>#N/A</v>
      </c>
      <c r="R146" s="255" t="e">
        <f t="shared" si="11"/>
        <v>#N/A</v>
      </c>
      <c r="S146" s="208"/>
    </row>
    <row r="147" spans="1:19" ht="7.5" customHeight="1" x14ac:dyDescent="0.25">
      <c r="A147" s="208"/>
      <c r="B147" s="208"/>
      <c r="C147" s="7"/>
      <c r="D147" s="3"/>
      <c r="E147" s="3"/>
      <c r="F147" s="2"/>
      <c r="G147" s="2"/>
      <c r="H147" s="4"/>
      <c r="I147" s="5"/>
      <c r="J147" s="6"/>
      <c r="K147" s="208"/>
      <c r="L147" s="256"/>
      <c r="M147" s="208"/>
      <c r="N147" s="208"/>
      <c r="O147" s="208"/>
      <c r="P147" s="208"/>
      <c r="Q147" s="208"/>
      <c r="R147" s="208"/>
      <c r="S147" s="208"/>
    </row>
    <row r="148" spans="1:19" ht="7.5" customHeight="1" x14ac:dyDescent="0.25">
      <c r="A148" s="208"/>
      <c r="B148" s="208"/>
      <c r="C148" s="7"/>
      <c r="D148" s="3"/>
      <c r="E148" s="3"/>
      <c r="F148" s="2"/>
      <c r="G148" s="2"/>
      <c r="H148" s="4"/>
      <c r="I148" s="5"/>
      <c r="J148" s="6"/>
      <c r="K148" s="208"/>
      <c r="L148" s="256"/>
      <c r="M148" s="208"/>
      <c r="N148" s="208"/>
      <c r="O148" s="208"/>
      <c r="P148" s="208"/>
      <c r="Q148" s="208"/>
      <c r="R148" s="208"/>
      <c r="S148" s="208"/>
    </row>
    <row r="149" spans="1:19" ht="15" customHeight="1" x14ac:dyDescent="0.25">
      <c r="A149" s="208"/>
      <c r="B149" s="361" t="str">
        <f>IF(B3="S&amp;P Dow Jones Indices Climate Transition Index Historical Rebalance Results",REF!AE4,IF(B3="S&amp;P Dow Jones Indices Paris-Aligned Index Historical Rebalance Results",REF!AE5,REF!AE6))</f>
        <v>Source: S&amp;P Dow Jones Indices Limited; S&amp;P Global Sustainable1.  Data as of the date of publishing of this report. For the Climate Transition Index's launch date, please see the index's methodology.  All data prior to index launch date is back-tested hypothetical data.  Past performance is no guarantee of future results.  Table is provided for illustrative purposes and reflects hypothetical historical performance.  Please see the Performance Disclosure linked at the end of this post for more information regarding the inherent limitations associated with back-tested performance.</v>
      </c>
      <c r="C149" s="361"/>
      <c r="D149" s="361"/>
      <c r="E149" s="361"/>
      <c r="F149" s="361"/>
      <c r="G149" s="361"/>
      <c r="H149" s="361"/>
      <c r="I149" s="361"/>
      <c r="J149" s="361"/>
      <c r="K149" s="361"/>
      <c r="L149" s="361"/>
      <c r="M149" s="361"/>
      <c r="N149" s="361"/>
      <c r="O149" s="361"/>
      <c r="P149" s="361"/>
      <c r="Q149" s="361"/>
      <c r="R149" s="361"/>
      <c r="S149" s="208"/>
    </row>
    <row r="150" spans="1:19" ht="11.25" customHeight="1" x14ac:dyDescent="0.25">
      <c r="A150" s="208"/>
      <c r="B150" s="361"/>
      <c r="C150" s="361"/>
      <c r="D150" s="361"/>
      <c r="E150" s="361"/>
      <c r="F150" s="361"/>
      <c r="G150" s="361"/>
      <c r="H150" s="361"/>
      <c r="I150" s="361"/>
      <c r="J150" s="361"/>
      <c r="K150" s="361"/>
      <c r="L150" s="361"/>
      <c r="M150" s="361"/>
      <c r="N150" s="361"/>
      <c r="O150" s="361"/>
      <c r="P150" s="361"/>
      <c r="Q150" s="361"/>
      <c r="R150" s="361"/>
      <c r="S150" s="208"/>
    </row>
    <row r="151" spans="1:19" ht="72.75" customHeight="1" x14ac:dyDescent="0.25">
      <c r="A151" s="208"/>
      <c r="B151" s="399" t="s">
        <v>146</v>
      </c>
      <c r="C151" s="399"/>
      <c r="D151" s="399"/>
      <c r="E151" s="399"/>
      <c r="F151" s="399"/>
      <c r="G151" s="399"/>
      <c r="H151" s="399"/>
      <c r="I151" s="399"/>
      <c r="J151" s="399"/>
      <c r="K151" s="399"/>
      <c r="L151" s="399"/>
      <c r="M151" s="399"/>
      <c r="N151" s="399"/>
      <c r="O151" s="399"/>
      <c r="P151" s="399"/>
      <c r="Q151" s="399"/>
      <c r="R151" s="399"/>
      <c r="S151" s="208"/>
    </row>
    <row r="152" spans="1:19" ht="42.75" customHeight="1" x14ac:dyDescent="0.25">
      <c r="A152" s="208"/>
      <c r="B152" s="42"/>
      <c r="C152" s="42"/>
      <c r="D152" s="42"/>
      <c r="E152" s="42"/>
      <c r="F152" s="42"/>
      <c r="G152" s="42"/>
      <c r="H152" s="42"/>
      <c r="I152" s="42"/>
      <c r="J152" s="42"/>
      <c r="K152" s="42"/>
      <c r="L152" s="42"/>
      <c r="M152" s="42"/>
      <c r="N152" s="42"/>
      <c r="O152" s="42"/>
      <c r="P152" s="42"/>
      <c r="Q152" s="42"/>
      <c r="R152" s="42"/>
      <c r="S152" s="208"/>
    </row>
    <row r="153" spans="1:19" ht="57.75" customHeight="1" x14ac:dyDescent="0.25">
      <c r="A153" s="208"/>
      <c r="B153" s="42"/>
      <c r="C153" s="42"/>
      <c r="D153" s="42"/>
      <c r="E153" s="42"/>
      <c r="F153" s="42"/>
      <c r="G153" s="42"/>
      <c r="H153" s="42"/>
      <c r="I153" s="42"/>
      <c r="J153" s="42"/>
      <c r="K153" s="42"/>
      <c r="L153" s="42"/>
      <c r="M153" s="42"/>
      <c r="N153" s="42"/>
      <c r="O153" s="42"/>
      <c r="P153" s="42"/>
      <c r="Q153" s="42"/>
      <c r="R153" s="42"/>
      <c r="S153" s="208"/>
    </row>
    <row r="154" spans="1:19" ht="24.75" customHeight="1" x14ac:dyDescent="0.25">
      <c r="A154" s="208"/>
      <c r="B154" s="42"/>
      <c r="C154" s="42"/>
      <c r="D154" s="42"/>
      <c r="E154" s="42"/>
      <c r="F154" s="42"/>
      <c r="G154" s="42"/>
      <c r="H154" s="42"/>
      <c r="I154" s="42"/>
      <c r="J154" s="42"/>
      <c r="K154" s="42"/>
      <c r="L154" s="42"/>
      <c r="M154" s="42"/>
      <c r="N154" s="42"/>
      <c r="O154" s="42"/>
      <c r="P154" s="42"/>
      <c r="Q154" s="42"/>
      <c r="R154" s="42"/>
      <c r="S154" s="208"/>
    </row>
  </sheetData>
  <mergeCells count="143">
    <mergeCell ref="F6:J6"/>
    <mergeCell ref="F8:J8"/>
    <mergeCell ref="F10:J10"/>
    <mergeCell ref="H23:H26"/>
    <mergeCell ref="I23:I26"/>
    <mergeCell ref="B23:C26"/>
    <mergeCell ref="F24:F26"/>
    <mergeCell ref="G24:G26"/>
    <mergeCell ref="J23:J26"/>
    <mergeCell ref="B15:R15"/>
    <mergeCell ref="R23:R26"/>
    <mergeCell ref="O23:O26"/>
    <mergeCell ref="Q23:Q26"/>
    <mergeCell ref="D23:E26"/>
    <mergeCell ref="M23:M26"/>
    <mergeCell ref="N23:N26"/>
    <mergeCell ref="K23:K26"/>
    <mergeCell ref="L23:L26"/>
    <mergeCell ref="B6:D6"/>
    <mergeCell ref="B8:D8"/>
    <mergeCell ref="B10:D10"/>
    <mergeCell ref="D27:E27"/>
    <mergeCell ref="D28:E28"/>
    <mergeCell ref="D29:E29"/>
    <mergeCell ref="D30:E30"/>
    <mergeCell ref="D36:E36"/>
    <mergeCell ref="D32:E32"/>
    <mergeCell ref="D33:E33"/>
    <mergeCell ref="D34:E34"/>
    <mergeCell ref="D35:E35"/>
    <mergeCell ref="D31:E31"/>
    <mergeCell ref="D42:E42"/>
    <mergeCell ref="D37:E37"/>
    <mergeCell ref="D38:E38"/>
    <mergeCell ref="D39:E39"/>
    <mergeCell ref="D40:E40"/>
    <mergeCell ref="D41:E41"/>
    <mergeCell ref="D56:E56"/>
    <mergeCell ref="D57:E57"/>
    <mergeCell ref="D58:E58"/>
    <mergeCell ref="D43:E43"/>
    <mergeCell ref="D44:E44"/>
    <mergeCell ref="D45:E45"/>
    <mergeCell ref="D46:E46"/>
    <mergeCell ref="D47:E47"/>
    <mergeCell ref="D48:E48"/>
    <mergeCell ref="D49:E49"/>
    <mergeCell ref="D55:E55"/>
    <mergeCell ref="D50:E50"/>
    <mergeCell ref="D51:E51"/>
    <mergeCell ref="D52:E52"/>
    <mergeCell ref="D53:E53"/>
    <mergeCell ref="D54:E54"/>
    <mergeCell ref="D59:E59"/>
    <mergeCell ref="D60:E60"/>
    <mergeCell ref="D73:E73"/>
    <mergeCell ref="D74:E74"/>
    <mergeCell ref="D75:E75"/>
    <mergeCell ref="D76:E76"/>
    <mergeCell ref="D77:E77"/>
    <mergeCell ref="D78:E78"/>
    <mergeCell ref="D79:E79"/>
    <mergeCell ref="D66:E66"/>
    <mergeCell ref="D67:E67"/>
    <mergeCell ref="D68:E68"/>
    <mergeCell ref="D69:E69"/>
    <mergeCell ref="D70:E70"/>
    <mergeCell ref="D71:E71"/>
    <mergeCell ref="D72:E72"/>
    <mergeCell ref="D61:E61"/>
    <mergeCell ref="D62:E62"/>
    <mergeCell ref="D63:E63"/>
    <mergeCell ref="D64:E64"/>
    <mergeCell ref="D65:E65"/>
    <mergeCell ref="D86:E86"/>
    <mergeCell ref="D87:E87"/>
    <mergeCell ref="D83:E83"/>
    <mergeCell ref="D84:E84"/>
    <mergeCell ref="D85:E85"/>
    <mergeCell ref="D80:E80"/>
    <mergeCell ref="D81:E81"/>
    <mergeCell ref="D82:E82"/>
    <mergeCell ref="D88:E88"/>
    <mergeCell ref="D89:E89"/>
    <mergeCell ref="D90:E90"/>
    <mergeCell ref="D91:E91"/>
    <mergeCell ref="D92:E92"/>
    <mergeCell ref="D93:E93"/>
    <mergeCell ref="D94:E94"/>
    <mergeCell ref="D95:E95"/>
    <mergeCell ref="D96:E96"/>
    <mergeCell ref="D97:E97"/>
    <mergeCell ref="D98:E98"/>
    <mergeCell ref="D99:E99"/>
    <mergeCell ref="D100:E100"/>
    <mergeCell ref="D140:E140"/>
    <mergeCell ref="D133:E133"/>
    <mergeCell ref="D134:E134"/>
    <mergeCell ref="D135:E135"/>
    <mergeCell ref="D136:E136"/>
    <mergeCell ref="D137:E137"/>
    <mergeCell ref="D138:E138"/>
    <mergeCell ref="D139:E139"/>
    <mergeCell ref="D111:E111"/>
    <mergeCell ref="D112:E112"/>
    <mergeCell ref="D113:E113"/>
    <mergeCell ref="D114:E114"/>
    <mergeCell ref="D115:E115"/>
    <mergeCell ref="D117:E117"/>
    <mergeCell ref="D118:E118"/>
    <mergeCell ref="D119:E119"/>
    <mergeCell ref="D121:E121"/>
    <mergeCell ref="D120:E120"/>
    <mergeCell ref="D110:E110"/>
    <mergeCell ref="D107:E107"/>
    <mergeCell ref="D101:E101"/>
    <mergeCell ref="D141:E141"/>
    <mergeCell ref="D142:E142"/>
    <mergeCell ref="D143:E143"/>
    <mergeCell ref="D144:E144"/>
    <mergeCell ref="D145:E145"/>
    <mergeCell ref="B149:R150"/>
    <mergeCell ref="B151:R151"/>
    <mergeCell ref="D146:E146"/>
    <mergeCell ref="D128:E128"/>
    <mergeCell ref="D129:E129"/>
    <mergeCell ref="D130:E130"/>
    <mergeCell ref="D131:E131"/>
    <mergeCell ref="D132:E132"/>
    <mergeCell ref="D102:E102"/>
    <mergeCell ref="D103:E103"/>
    <mergeCell ref="D104:E104"/>
    <mergeCell ref="D123:E123"/>
    <mergeCell ref="D124:E124"/>
    <mergeCell ref="D125:E125"/>
    <mergeCell ref="D126:E126"/>
    <mergeCell ref="D127:E127"/>
    <mergeCell ref="D122:E122"/>
    <mergeCell ref="D116:E116"/>
    <mergeCell ref="D108:E108"/>
    <mergeCell ref="D109:E109"/>
    <mergeCell ref="D105:E105"/>
    <mergeCell ref="D106:E106"/>
  </mergeCells>
  <conditionalFormatting sqref="D27:R146">
    <cfRule type="cellIs" dxfId="1" priority="5" operator="equal">
      <formula>"***"</formula>
    </cfRule>
  </conditionalFormatting>
  <conditionalFormatting sqref="L27:L146 N27:N146 P27:Q146">
    <cfRule type="cellIs" dxfId="0" priority="4" operator="equal">
      <formula>"NOT MET"</formula>
    </cfRule>
  </conditionalFormatting>
  <printOptions gridLines="1"/>
  <pageMargins left="0" right="0" top="0" bottom="0" header="0.3" footer="0.3"/>
  <pageSetup scale="45" fitToHeight="0" orientation="landscape"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BF30F45B-B9F8-413E-8DAC-1DD8A4EF6CD8}">
          <x14:formula1>
            <xm:f>'PAB+CTB LISTS'!$O$4:$O$8</xm:f>
          </x14:formula1>
          <xm:sqref>F10:J10</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229FEE-BC8B-4FCE-9C99-6829B5617D8C}">
  <sheetPr codeName="Sheet6">
    <tabColor theme="1"/>
    <pageSetUpPr fitToPage="1"/>
  </sheetPr>
  <dimension ref="A1:AF180"/>
  <sheetViews>
    <sheetView topLeftCell="A4" zoomScale="80" zoomScaleNormal="80" workbookViewId="0">
      <selection activeCell="O53" sqref="O53"/>
    </sheetView>
  </sheetViews>
  <sheetFormatPr defaultColWidth="9.33203125" defaultRowHeight="13.8" x14ac:dyDescent="0.25"/>
  <cols>
    <col min="1" max="1" width="5.6640625" style="61" customWidth="1"/>
    <col min="2" max="4" width="5.44140625" style="61" customWidth="1"/>
    <col min="5" max="5" width="8.5546875" style="61" customWidth="1"/>
    <col min="6" max="6" width="15.6640625" style="61" customWidth="1"/>
    <col min="7" max="7" width="13.33203125" style="61" customWidth="1"/>
    <col min="8" max="8" width="1.5546875" style="61" customWidth="1"/>
    <col min="9" max="9" width="22.6640625" style="61" customWidth="1"/>
    <col min="10" max="10" width="2.33203125" style="61" customWidth="1"/>
    <col min="11" max="11" width="22.6640625" style="61" customWidth="1"/>
    <col min="12" max="12" width="1.44140625" style="61" customWidth="1"/>
    <col min="13" max="13" width="20.6640625" style="61" customWidth="1"/>
    <col min="14" max="14" width="5.6640625" style="61" customWidth="1"/>
    <col min="15" max="15" width="40.6640625" style="61" customWidth="1"/>
    <col min="16" max="16" width="2.6640625" style="61" customWidth="1"/>
    <col min="17" max="17" width="35.5546875" style="61" customWidth="1"/>
    <col min="18" max="18" width="2.6640625" style="61" customWidth="1"/>
    <col min="19" max="19" width="14.33203125" style="61" customWidth="1"/>
    <col min="20" max="20" width="2.6640625" style="61" customWidth="1"/>
    <col min="21" max="21" width="11.44140625" style="61" customWidth="1"/>
    <col min="22" max="22" width="2.6640625" style="61" customWidth="1"/>
    <col min="23" max="24" width="16.33203125" style="61" customWidth="1"/>
    <col min="25" max="25" width="27.5546875" style="61" customWidth="1"/>
    <col min="26" max="26" width="5.6640625" style="61" customWidth="1"/>
    <col min="27" max="27" width="9.33203125" style="61"/>
    <col min="28" max="28" width="14" style="61" customWidth="1"/>
    <col min="29" max="29" width="22.6640625" style="61" customWidth="1"/>
    <col min="30" max="30" width="16.44140625" style="61" customWidth="1"/>
    <col min="31" max="31" width="9.33203125" style="61"/>
    <col min="32" max="32" width="13" style="61" customWidth="1"/>
    <col min="33" max="33" width="9.33203125" style="61"/>
    <col min="34" max="34" width="11" style="61" customWidth="1"/>
    <col min="35" max="16384" width="9.33203125" style="61"/>
  </cols>
  <sheetData>
    <row r="1" spans="1:32" ht="75" customHeight="1" x14ac:dyDescent="0.25">
      <c r="A1" s="60"/>
      <c r="B1" s="60"/>
      <c r="C1" s="60"/>
      <c r="D1" s="60"/>
      <c r="E1" s="60"/>
      <c r="F1" s="60"/>
      <c r="G1" s="60"/>
      <c r="H1" s="60"/>
      <c r="I1" s="60"/>
      <c r="J1" s="60"/>
      <c r="K1" s="60"/>
      <c r="L1" s="60"/>
      <c r="M1" s="60"/>
      <c r="N1" s="60"/>
      <c r="O1" s="60"/>
      <c r="P1" s="60"/>
      <c r="Q1" s="60"/>
      <c r="R1" s="60"/>
      <c r="S1" s="60"/>
      <c r="T1" s="60"/>
      <c r="U1" s="60"/>
      <c r="V1" s="60"/>
      <c r="W1" s="60"/>
      <c r="X1" s="60"/>
      <c r="Y1" s="60"/>
      <c r="Z1" s="60"/>
      <c r="AA1" s="207"/>
      <c r="AB1" s="207"/>
      <c r="AC1" s="207"/>
      <c r="AD1" s="207"/>
      <c r="AE1" s="207"/>
      <c r="AF1" s="207"/>
    </row>
    <row r="2" spans="1:32" ht="15" customHeight="1" x14ac:dyDescent="0.25">
      <c r="A2" s="208"/>
      <c r="B2" s="208"/>
      <c r="C2" s="208"/>
      <c r="D2" s="208"/>
      <c r="E2" s="208"/>
      <c r="F2" s="208"/>
      <c r="G2" s="208"/>
      <c r="H2" s="208"/>
      <c r="I2" s="208"/>
      <c r="J2" s="208"/>
      <c r="K2" s="208"/>
      <c r="L2" s="208"/>
      <c r="M2" s="208"/>
      <c r="N2" s="208"/>
      <c r="O2" s="208"/>
      <c r="P2" s="208"/>
      <c r="Q2" s="208"/>
      <c r="R2" s="208"/>
      <c r="S2" s="208"/>
      <c r="T2" s="208"/>
      <c r="U2" s="208"/>
      <c r="V2" s="208"/>
      <c r="W2" s="208"/>
      <c r="X2" s="208"/>
      <c r="Y2" s="208"/>
      <c r="Z2" s="208"/>
      <c r="AA2" s="207"/>
      <c r="AB2" s="207"/>
      <c r="AC2" s="207"/>
      <c r="AD2" s="207"/>
      <c r="AE2" s="207"/>
      <c r="AF2" s="207"/>
    </row>
    <row r="3" spans="1:32" ht="30.75" customHeight="1" x14ac:dyDescent="0.25">
      <c r="A3" s="208"/>
      <c r="B3" s="84" t="s">
        <v>0</v>
      </c>
      <c r="C3" s="32"/>
      <c r="D3" s="32"/>
      <c r="E3" s="208"/>
      <c r="F3" s="208"/>
      <c r="G3" s="208"/>
      <c r="H3" s="208"/>
      <c r="I3" s="208"/>
      <c r="J3" s="208"/>
      <c r="K3" s="208"/>
      <c r="L3" s="208"/>
      <c r="M3" s="208"/>
      <c r="N3" s="208"/>
      <c r="O3" s="208"/>
      <c r="P3" s="208"/>
      <c r="Q3" s="208"/>
      <c r="R3" s="208"/>
      <c r="S3" s="208"/>
      <c r="T3" s="208"/>
      <c r="U3" s="208"/>
      <c r="V3" s="208"/>
      <c r="W3" s="208"/>
      <c r="X3" s="208"/>
      <c r="Y3" s="186" t="s">
        <v>147</v>
      </c>
      <c r="Z3" s="208"/>
      <c r="AA3" s="207"/>
      <c r="AB3" s="207"/>
      <c r="AC3" s="207"/>
      <c r="AD3" s="207"/>
      <c r="AE3" s="207"/>
      <c r="AF3" s="207"/>
    </row>
    <row r="4" spans="1:32" ht="15" customHeight="1" x14ac:dyDescent="0.25">
      <c r="A4" s="208"/>
      <c r="B4" s="32"/>
      <c r="C4" s="32"/>
      <c r="D4" s="32"/>
      <c r="E4" s="208"/>
      <c r="F4" s="208"/>
      <c r="G4" s="208"/>
      <c r="H4" s="208"/>
      <c r="I4" s="208"/>
      <c r="J4" s="208"/>
      <c r="K4" s="208"/>
      <c r="L4" s="208"/>
      <c r="M4" s="208"/>
      <c r="N4" s="208"/>
      <c r="O4" s="208"/>
      <c r="P4" s="208"/>
      <c r="Q4" s="208"/>
      <c r="R4" s="208"/>
      <c r="S4" s="208"/>
      <c r="T4" s="208"/>
      <c r="U4" s="208"/>
      <c r="V4" s="208"/>
      <c r="W4" s="208"/>
      <c r="X4" s="208"/>
      <c r="Y4" s="208"/>
      <c r="Z4" s="208"/>
      <c r="AA4" s="207"/>
      <c r="AB4" s="207"/>
      <c r="AC4" s="207"/>
      <c r="AD4" s="207"/>
      <c r="AE4" s="207"/>
      <c r="AF4" s="207"/>
    </row>
    <row r="5" spans="1:32" ht="39" customHeight="1" x14ac:dyDescent="0.4">
      <c r="A5" s="208"/>
      <c r="B5" s="158" t="s">
        <v>1</v>
      </c>
      <c r="C5" s="14"/>
      <c r="D5" s="14"/>
      <c r="E5" s="208"/>
      <c r="F5" s="208"/>
      <c r="G5" s="208"/>
      <c r="H5" s="208"/>
      <c r="I5" s="208"/>
      <c r="J5" s="208"/>
      <c r="K5" s="208"/>
      <c r="L5" s="208"/>
      <c r="M5" s="208"/>
      <c r="N5" s="208"/>
      <c r="O5" s="208"/>
      <c r="P5" s="208"/>
      <c r="Q5" s="208"/>
      <c r="R5" s="208"/>
      <c r="S5" s="208"/>
      <c r="T5" s="208"/>
      <c r="U5" s="208"/>
      <c r="V5" s="208"/>
      <c r="W5" s="208"/>
      <c r="X5" s="208"/>
      <c r="Y5" s="208"/>
      <c r="Z5" s="208"/>
      <c r="AA5" s="207"/>
      <c r="AB5" s="207"/>
      <c r="AC5" s="207"/>
      <c r="AD5" s="207"/>
      <c r="AE5" s="207"/>
      <c r="AF5" s="207"/>
    </row>
    <row r="6" spans="1:32" ht="15" customHeight="1" x14ac:dyDescent="0.4">
      <c r="A6" s="208"/>
      <c r="B6" s="14"/>
      <c r="C6" s="14"/>
      <c r="D6" s="14"/>
      <c r="E6" s="208"/>
      <c r="F6" s="208"/>
      <c r="G6" s="208"/>
      <c r="H6" s="208"/>
      <c r="I6" s="208"/>
      <c r="J6" s="208"/>
      <c r="K6" s="208"/>
      <c r="L6" s="208"/>
      <c r="M6" s="208"/>
      <c r="N6" s="208"/>
      <c r="O6" s="208"/>
      <c r="P6" s="208"/>
      <c r="Q6" s="208"/>
      <c r="R6" s="208"/>
      <c r="S6" s="208"/>
      <c r="T6" s="208"/>
      <c r="U6" s="208"/>
      <c r="V6" s="208"/>
      <c r="W6" s="208"/>
      <c r="X6" s="208"/>
      <c r="Y6" s="208"/>
      <c r="Z6" s="208"/>
      <c r="AA6" s="207"/>
      <c r="AB6" s="207"/>
      <c r="AC6" s="207"/>
      <c r="AD6" s="207"/>
      <c r="AE6" s="207"/>
      <c r="AF6" s="207"/>
    </row>
    <row r="7" spans="1:32" ht="33.75" customHeight="1" x14ac:dyDescent="0.25">
      <c r="A7" s="208"/>
      <c r="B7" s="437" t="s">
        <v>148</v>
      </c>
      <c r="C7" s="437"/>
      <c r="D7" s="437"/>
      <c r="E7" s="437"/>
      <c r="F7" s="437"/>
      <c r="G7" s="437"/>
      <c r="H7" s="437"/>
      <c r="I7" s="437"/>
      <c r="J7" s="437"/>
      <c r="K7" s="437"/>
      <c r="L7" s="437"/>
      <c r="M7" s="437"/>
      <c r="N7" s="437"/>
      <c r="O7" s="437"/>
      <c r="P7" s="437"/>
      <c r="Q7" s="437"/>
      <c r="R7" s="437"/>
      <c r="S7" s="437"/>
      <c r="T7" s="437"/>
      <c r="U7" s="437"/>
      <c r="V7" s="437"/>
      <c r="W7" s="437"/>
      <c r="X7" s="437"/>
      <c r="Y7" s="437"/>
      <c r="Z7" s="208"/>
      <c r="AA7" s="207"/>
      <c r="AB7" s="207"/>
      <c r="AC7" s="207"/>
      <c r="AD7" s="207"/>
      <c r="AE7" s="207"/>
      <c r="AF7" s="207"/>
    </row>
    <row r="8" spans="1:32" ht="39" hidden="1" customHeight="1" x14ac:dyDescent="0.3">
      <c r="A8" s="208"/>
      <c r="B8" s="436" t="s">
        <v>149</v>
      </c>
      <c r="C8" s="436"/>
      <c r="D8" s="436"/>
      <c r="E8" s="436"/>
      <c r="F8" s="436"/>
      <c r="G8" s="436"/>
      <c r="H8" s="436"/>
      <c r="I8" s="436"/>
      <c r="J8" s="436"/>
      <c r="K8" s="436"/>
      <c r="L8" s="436"/>
      <c r="M8" s="436"/>
      <c r="N8" s="436"/>
      <c r="O8" s="436"/>
      <c r="P8" s="436"/>
      <c r="Q8" s="436"/>
      <c r="R8" s="81"/>
      <c r="S8" s="81"/>
      <c r="T8" s="81"/>
      <c r="U8" s="81"/>
      <c r="V8" s="81"/>
      <c r="W8" s="81"/>
      <c r="X8" s="81"/>
      <c r="Y8" s="81"/>
      <c r="Z8" s="208"/>
      <c r="AA8" s="207"/>
      <c r="AB8" s="207"/>
      <c r="AC8" s="207"/>
      <c r="AD8" s="207"/>
      <c r="AE8" s="207"/>
      <c r="AF8" s="207"/>
    </row>
    <row r="9" spans="1:32" ht="8.25" customHeight="1" x14ac:dyDescent="0.3">
      <c r="A9" s="208"/>
      <c r="B9" s="81"/>
      <c r="C9" s="81"/>
      <c r="D9" s="81"/>
      <c r="E9" s="81"/>
      <c r="F9" s="81"/>
      <c r="G9" s="81"/>
      <c r="H9" s="81"/>
      <c r="I9" s="81"/>
      <c r="J9" s="81"/>
      <c r="K9" s="81"/>
      <c r="L9" s="81"/>
      <c r="M9" s="81"/>
      <c r="N9" s="81"/>
      <c r="O9" s="81"/>
      <c r="P9" s="81"/>
      <c r="Q9" s="81"/>
      <c r="R9" s="81"/>
      <c r="S9" s="81"/>
      <c r="T9" s="81"/>
      <c r="U9" s="81"/>
      <c r="V9" s="81"/>
      <c r="W9" s="81"/>
      <c r="X9" s="81"/>
      <c r="Y9" s="81"/>
      <c r="Z9" s="208"/>
      <c r="AA9" s="207"/>
      <c r="AB9" s="207"/>
      <c r="AC9" s="207"/>
      <c r="AD9" s="207"/>
      <c r="AE9" s="207"/>
      <c r="AF9" s="207"/>
    </row>
    <row r="10" spans="1:32" ht="183" customHeight="1" x14ac:dyDescent="0.3">
      <c r="A10" s="208"/>
      <c r="B10" s="436" t="s">
        <v>150</v>
      </c>
      <c r="C10" s="436"/>
      <c r="D10" s="436"/>
      <c r="E10" s="436"/>
      <c r="F10" s="436"/>
      <c r="G10" s="436"/>
      <c r="H10" s="436"/>
      <c r="I10" s="436"/>
      <c r="J10" s="436"/>
      <c r="K10" s="436"/>
      <c r="L10" s="436"/>
      <c r="M10" s="436"/>
      <c r="N10" s="436"/>
      <c r="O10" s="436"/>
      <c r="P10" s="436"/>
      <c r="Q10" s="436"/>
      <c r="R10" s="81"/>
      <c r="S10" s="81"/>
      <c r="T10" s="81"/>
      <c r="U10" s="81"/>
      <c r="V10" s="81"/>
      <c r="W10" s="81"/>
      <c r="X10" s="81"/>
      <c r="Y10" s="81"/>
      <c r="Z10" s="208"/>
      <c r="AA10" s="207"/>
      <c r="AB10" s="207"/>
      <c r="AC10" s="207"/>
      <c r="AD10" s="207"/>
      <c r="AE10" s="207"/>
      <c r="AF10" s="207"/>
    </row>
    <row r="11" spans="1:32" ht="8.25" customHeight="1" x14ac:dyDescent="0.3">
      <c r="A11" s="208"/>
      <c r="B11" s="81"/>
      <c r="C11" s="81"/>
      <c r="D11" s="81"/>
      <c r="E11" s="81"/>
      <c r="F11" s="81"/>
      <c r="G11" s="81"/>
      <c r="H11" s="81"/>
      <c r="I11" s="81"/>
      <c r="J11" s="81"/>
      <c r="K11" s="81"/>
      <c r="L11" s="81"/>
      <c r="M11" s="81"/>
      <c r="N11" s="81"/>
      <c r="O11" s="81"/>
      <c r="P11" s="81"/>
      <c r="Q11" s="81"/>
      <c r="R11" s="81"/>
      <c r="S11" s="81"/>
      <c r="T11" s="81"/>
      <c r="U11" s="81"/>
      <c r="V11" s="81"/>
      <c r="W11" s="81"/>
      <c r="X11" s="81"/>
      <c r="Y11" s="81"/>
      <c r="Z11" s="208"/>
      <c r="AA11" s="207"/>
      <c r="AB11" s="207"/>
      <c r="AC11" s="207"/>
      <c r="AD11" s="207"/>
      <c r="AE11" s="207"/>
      <c r="AF11" s="207"/>
    </row>
    <row r="12" spans="1:32" ht="39" customHeight="1" x14ac:dyDescent="0.3">
      <c r="A12" s="208"/>
      <c r="B12" s="436" t="s">
        <v>151</v>
      </c>
      <c r="C12" s="436"/>
      <c r="D12" s="436"/>
      <c r="E12" s="436"/>
      <c r="F12" s="436"/>
      <c r="G12" s="436"/>
      <c r="H12" s="436"/>
      <c r="I12" s="436"/>
      <c r="J12" s="436"/>
      <c r="K12" s="436"/>
      <c r="L12" s="436"/>
      <c r="M12" s="436"/>
      <c r="N12" s="436"/>
      <c r="O12" s="436"/>
      <c r="P12" s="436"/>
      <c r="Q12" s="436"/>
      <c r="R12" s="81"/>
      <c r="S12" s="81"/>
      <c r="T12" s="81"/>
      <c r="U12" s="81"/>
      <c r="V12" s="81"/>
      <c r="W12" s="81"/>
      <c r="X12" s="81"/>
      <c r="Y12" s="81"/>
      <c r="Z12" s="208"/>
      <c r="AA12" s="207"/>
      <c r="AB12" s="207"/>
      <c r="AC12" s="207"/>
      <c r="AD12" s="207"/>
      <c r="AE12" s="207"/>
      <c r="AF12" s="207"/>
    </row>
    <row r="13" spans="1:32" ht="8.25" customHeight="1" x14ac:dyDescent="0.3">
      <c r="A13" s="208"/>
      <c r="B13" s="81"/>
      <c r="C13" s="81"/>
      <c r="D13" s="81"/>
      <c r="E13" s="81"/>
      <c r="F13" s="81"/>
      <c r="G13" s="81"/>
      <c r="H13" s="81"/>
      <c r="I13" s="81"/>
      <c r="J13" s="81"/>
      <c r="K13" s="81"/>
      <c r="L13" s="81"/>
      <c r="M13" s="81"/>
      <c r="N13" s="81"/>
      <c r="O13" s="81"/>
      <c r="P13" s="81"/>
      <c r="Q13" s="81"/>
      <c r="R13" s="81"/>
      <c r="S13" s="81"/>
      <c r="T13" s="81"/>
      <c r="U13" s="81"/>
      <c r="V13" s="81"/>
      <c r="W13" s="81"/>
      <c r="X13" s="81"/>
      <c r="Y13" s="81"/>
      <c r="Z13" s="208"/>
      <c r="AA13" s="207"/>
      <c r="AB13" s="207"/>
      <c r="AC13" s="207"/>
      <c r="AD13" s="207"/>
      <c r="AE13" s="207"/>
      <c r="AF13" s="207"/>
    </row>
    <row r="14" spans="1:32" ht="38.25" customHeight="1" x14ac:dyDescent="0.3">
      <c r="A14" s="208"/>
      <c r="B14" s="436" t="s">
        <v>152</v>
      </c>
      <c r="C14" s="436"/>
      <c r="D14" s="436"/>
      <c r="E14" s="436"/>
      <c r="F14" s="436"/>
      <c r="G14" s="436"/>
      <c r="H14" s="436"/>
      <c r="I14" s="436"/>
      <c r="J14" s="436"/>
      <c r="K14" s="436"/>
      <c r="L14" s="436"/>
      <c r="M14" s="436"/>
      <c r="N14" s="436"/>
      <c r="O14" s="436"/>
      <c r="P14" s="436"/>
      <c r="Q14" s="436"/>
      <c r="R14" s="81"/>
      <c r="S14" s="81"/>
      <c r="T14" s="81"/>
      <c r="U14" s="81"/>
      <c r="V14" s="81"/>
      <c r="W14" s="81"/>
      <c r="X14" s="81"/>
      <c r="Y14" s="81"/>
      <c r="Z14" s="208"/>
      <c r="AA14" s="207"/>
      <c r="AB14" s="207"/>
      <c r="AC14" s="207"/>
      <c r="AD14" s="207"/>
      <c r="AE14" s="207"/>
      <c r="AF14" s="207"/>
    </row>
    <row r="15" spans="1:32" ht="8.25" customHeight="1" x14ac:dyDescent="0.3">
      <c r="A15" s="208"/>
      <c r="B15" s="81"/>
      <c r="C15" s="81"/>
      <c r="D15" s="81"/>
      <c r="E15" s="81"/>
      <c r="F15" s="81"/>
      <c r="G15" s="81"/>
      <c r="H15" s="81"/>
      <c r="I15" s="81"/>
      <c r="J15" s="81"/>
      <c r="K15" s="81"/>
      <c r="L15" s="81"/>
      <c r="M15" s="81"/>
      <c r="N15" s="81"/>
      <c r="O15" s="81"/>
      <c r="P15" s="81"/>
      <c r="Q15" s="81"/>
      <c r="R15" s="81"/>
      <c r="S15" s="81"/>
      <c r="T15" s="81"/>
      <c r="U15" s="81"/>
      <c r="V15" s="81"/>
      <c r="W15" s="81"/>
      <c r="X15" s="81"/>
      <c r="Y15" s="81"/>
      <c r="Z15" s="208"/>
      <c r="AA15" s="207"/>
      <c r="AB15" s="207"/>
      <c r="AC15" s="207"/>
      <c r="AD15" s="207"/>
      <c r="AE15" s="207"/>
      <c r="AF15" s="207"/>
    </row>
    <row r="16" spans="1:32" ht="7.5" customHeight="1" x14ac:dyDescent="0.3">
      <c r="A16" s="208"/>
      <c r="B16" s="81"/>
      <c r="C16" s="81"/>
      <c r="D16" s="81"/>
      <c r="E16" s="81"/>
      <c r="F16" s="81"/>
      <c r="G16" s="81"/>
      <c r="H16" s="81"/>
      <c r="I16" s="81"/>
      <c r="J16" s="81"/>
      <c r="K16" s="81"/>
      <c r="L16" s="81"/>
      <c r="M16" s="81"/>
      <c r="N16" s="81"/>
      <c r="O16" s="81"/>
      <c r="P16" s="81"/>
      <c r="Q16" s="81"/>
      <c r="R16" s="81"/>
      <c r="S16" s="81"/>
      <c r="T16" s="81"/>
      <c r="U16" s="81"/>
      <c r="V16" s="81"/>
      <c r="W16" s="81"/>
      <c r="X16" s="81"/>
      <c r="Y16" s="81"/>
      <c r="Z16" s="56"/>
      <c r="AA16" s="56"/>
      <c r="AB16" s="56"/>
      <c r="AC16" s="56"/>
      <c r="AD16" s="56"/>
      <c r="AE16" s="56"/>
      <c r="AF16" s="56"/>
    </row>
    <row r="17" spans="1:32" ht="41.25" customHeight="1" x14ac:dyDescent="0.3">
      <c r="A17" s="208"/>
      <c r="B17" s="436" t="s">
        <v>153</v>
      </c>
      <c r="C17" s="436"/>
      <c r="D17" s="436"/>
      <c r="E17" s="436"/>
      <c r="F17" s="436"/>
      <c r="G17" s="436"/>
      <c r="H17" s="436"/>
      <c r="I17" s="436"/>
      <c r="J17" s="436"/>
      <c r="K17" s="436"/>
      <c r="L17" s="436"/>
      <c r="M17" s="436"/>
      <c r="N17" s="436"/>
      <c r="O17" s="436"/>
      <c r="P17" s="436"/>
      <c r="Q17" s="436"/>
      <c r="R17" s="81"/>
      <c r="S17" s="81"/>
      <c r="T17" s="81"/>
      <c r="U17" s="81"/>
      <c r="V17" s="81"/>
      <c r="W17" s="81"/>
      <c r="X17" s="81"/>
      <c r="Y17" s="81"/>
      <c r="Z17" s="56"/>
      <c r="AA17" s="56"/>
      <c r="AB17" s="56"/>
      <c r="AC17" s="56"/>
      <c r="AD17" s="56"/>
      <c r="AE17" s="56"/>
      <c r="AF17" s="56"/>
    </row>
    <row r="18" spans="1:32" ht="7.5" customHeight="1" x14ac:dyDescent="0.3">
      <c r="A18" s="208"/>
      <c r="B18" s="81"/>
      <c r="C18" s="81"/>
      <c r="D18" s="81"/>
      <c r="E18" s="81"/>
      <c r="F18" s="81"/>
      <c r="G18" s="81"/>
      <c r="H18" s="81"/>
      <c r="I18" s="81"/>
      <c r="J18" s="81"/>
      <c r="K18" s="81"/>
      <c r="L18" s="81"/>
      <c r="M18" s="81"/>
      <c r="N18" s="81"/>
      <c r="O18" s="81"/>
      <c r="P18" s="81"/>
      <c r="Q18" s="81"/>
      <c r="R18" s="81"/>
      <c r="S18" s="81"/>
      <c r="T18" s="81"/>
      <c r="U18" s="81"/>
      <c r="V18" s="81"/>
      <c r="W18" s="81"/>
      <c r="X18" s="81"/>
      <c r="Y18" s="81"/>
      <c r="Z18" s="56"/>
      <c r="AA18" s="56"/>
      <c r="AB18" s="56"/>
      <c r="AC18" s="56"/>
      <c r="AD18" s="56"/>
      <c r="AE18" s="56"/>
      <c r="AF18" s="56"/>
    </row>
    <row r="19" spans="1:32" ht="37.5" customHeight="1" x14ac:dyDescent="0.3">
      <c r="A19" s="208"/>
      <c r="B19" s="436" t="s">
        <v>154</v>
      </c>
      <c r="C19" s="436"/>
      <c r="D19" s="436"/>
      <c r="E19" s="436"/>
      <c r="F19" s="436"/>
      <c r="G19" s="436"/>
      <c r="H19" s="436"/>
      <c r="I19" s="436"/>
      <c r="J19" s="436"/>
      <c r="K19" s="436"/>
      <c r="L19" s="436"/>
      <c r="M19" s="436"/>
      <c r="N19" s="436"/>
      <c r="O19" s="436"/>
      <c r="P19" s="436"/>
      <c r="Q19" s="436"/>
      <c r="R19" s="81"/>
      <c r="S19" s="81"/>
      <c r="T19" s="81"/>
      <c r="U19" s="81"/>
      <c r="V19" s="81"/>
      <c r="W19" s="81"/>
      <c r="X19" s="81"/>
      <c r="Y19" s="81"/>
      <c r="Z19" s="56"/>
      <c r="AA19" s="56"/>
      <c r="AB19" s="56"/>
      <c r="AC19" s="56"/>
      <c r="AD19" s="56"/>
      <c r="AE19" s="56"/>
      <c r="AF19" s="56"/>
    </row>
    <row r="20" spans="1:32" ht="17.25" customHeight="1" x14ac:dyDescent="0.3">
      <c r="A20" s="208"/>
      <c r="B20" s="161"/>
      <c r="C20" s="161"/>
      <c r="D20" s="161"/>
      <c r="E20" s="161"/>
      <c r="F20" s="161"/>
      <c r="G20" s="161"/>
      <c r="H20" s="161"/>
      <c r="I20" s="161"/>
      <c r="J20" s="161"/>
      <c r="K20" s="161"/>
      <c r="L20" s="161"/>
      <c r="M20" s="161"/>
      <c r="N20" s="161"/>
      <c r="O20" s="161"/>
      <c r="P20" s="81"/>
      <c r="Q20" s="81"/>
      <c r="R20" s="81"/>
      <c r="S20" s="81"/>
      <c r="T20" s="81"/>
      <c r="U20" s="81"/>
      <c r="V20" s="81"/>
      <c r="W20" s="81"/>
      <c r="X20" s="81"/>
      <c r="Y20" s="81"/>
      <c r="Z20" s="56"/>
      <c r="AA20" s="56"/>
      <c r="AB20" s="56"/>
      <c r="AC20" s="56"/>
      <c r="AD20" s="56"/>
      <c r="AE20" s="56"/>
      <c r="AF20" s="56"/>
    </row>
    <row r="21" spans="1:32" ht="17.25" customHeight="1" x14ac:dyDescent="0.3">
      <c r="A21" s="208"/>
      <c r="B21" s="162"/>
      <c r="C21" s="162"/>
      <c r="D21" s="162"/>
      <c r="E21" s="162"/>
      <c r="F21" s="162"/>
      <c r="G21" s="162"/>
      <c r="H21" s="162"/>
      <c r="I21" s="162"/>
      <c r="J21" s="162"/>
      <c r="K21" s="162"/>
      <c r="L21" s="162"/>
      <c r="M21" s="162"/>
      <c r="N21" s="162"/>
      <c r="O21" s="162"/>
      <c r="P21" s="81"/>
      <c r="Q21" s="81"/>
      <c r="R21" s="81"/>
      <c r="S21" s="81"/>
      <c r="T21" s="81"/>
      <c r="U21" s="81"/>
      <c r="V21" s="81"/>
      <c r="W21" s="81"/>
      <c r="X21" s="81"/>
      <c r="Y21" s="81"/>
      <c r="Z21" s="56"/>
      <c r="AA21" s="56"/>
      <c r="AB21" s="56"/>
      <c r="AC21" s="56"/>
      <c r="AD21" s="56"/>
      <c r="AE21" s="56"/>
      <c r="AF21" s="56"/>
    </row>
    <row r="22" spans="1:32" ht="17.25" customHeight="1" x14ac:dyDescent="0.3">
      <c r="A22" s="208"/>
      <c r="B22" s="62"/>
      <c r="C22" s="62"/>
      <c r="D22" s="62"/>
      <c r="E22" s="159"/>
      <c r="F22" s="159"/>
      <c r="G22" s="159"/>
      <c r="H22" s="159"/>
      <c r="I22" s="276"/>
      <c r="J22" s="159"/>
      <c r="K22" s="159"/>
      <c r="L22" s="159"/>
      <c r="M22" s="159"/>
      <c r="N22" s="159"/>
      <c r="O22" s="159"/>
      <c r="P22" s="159"/>
      <c r="Q22" s="159"/>
      <c r="R22" s="81"/>
      <c r="S22" s="81"/>
      <c r="T22" s="81"/>
      <c r="U22" s="81"/>
      <c r="V22" s="81"/>
      <c r="W22" s="81"/>
      <c r="X22" s="81"/>
      <c r="Y22" s="81"/>
      <c r="Z22" s="56"/>
      <c r="AA22" s="56"/>
      <c r="AB22" s="56"/>
      <c r="AC22" s="56"/>
      <c r="AD22" s="56"/>
      <c r="AE22" s="56"/>
      <c r="AF22" s="56"/>
    </row>
    <row r="23" spans="1:32" s="63" customFormat="1" ht="21" customHeight="1" x14ac:dyDescent="0.3">
      <c r="A23" s="209"/>
      <c r="B23" s="275">
        <v>1</v>
      </c>
      <c r="C23" s="435" t="s">
        <v>155</v>
      </c>
      <c r="D23" s="435"/>
      <c r="E23" s="435"/>
      <c r="F23" s="435"/>
      <c r="G23" s="435"/>
      <c r="H23" s="274"/>
      <c r="I23" s="274"/>
      <c r="J23" s="274"/>
      <c r="K23" s="274"/>
      <c r="L23" s="274"/>
      <c r="M23" s="274"/>
      <c r="N23" s="274"/>
      <c r="O23" s="274"/>
      <c r="P23" s="274"/>
      <c r="Q23" s="274"/>
      <c r="R23" s="274"/>
      <c r="S23" s="274"/>
      <c r="T23" s="274"/>
      <c r="U23" s="274"/>
      <c r="V23" s="274"/>
      <c r="W23" s="81"/>
      <c r="X23" s="81"/>
      <c r="Y23" s="81"/>
      <c r="Z23" s="209"/>
      <c r="AA23" s="210"/>
      <c r="AB23" s="210"/>
      <c r="AC23" s="210"/>
      <c r="AD23" s="210"/>
      <c r="AE23" s="210"/>
      <c r="AF23" s="210"/>
    </row>
    <row r="24" spans="1:32" ht="17.25" customHeight="1" x14ac:dyDescent="0.3">
      <c r="A24" s="208"/>
      <c r="B24" s="64"/>
      <c r="C24" s="64"/>
      <c r="D24" s="64"/>
      <c r="E24" s="160"/>
      <c r="F24" s="160"/>
      <c r="G24" s="160"/>
      <c r="H24" s="160"/>
      <c r="I24" s="160"/>
      <c r="J24" s="160"/>
      <c r="K24" s="160"/>
      <c r="L24" s="160"/>
      <c r="M24" s="160"/>
      <c r="N24" s="160"/>
      <c r="O24" s="160"/>
      <c r="P24" s="160"/>
      <c r="Q24" s="160"/>
      <c r="R24" s="81"/>
      <c r="S24" s="81"/>
      <c r="T24" s="81"/>
      <c r="U24" s="81"/>
      <c r="V24" s="81"/>
      <c r="W24" s="81"/>
      <c r="X24" s="81"/>
      <c r="Y24" s="81"/>
      <c r="Z24" s="208"/>
      <c r="AA24" s="207"/>
      <c r="AB24" s="207"/>
      <c r="AC24" s="207"/>
      <c r="AD24" s="207"/>
      <c r="AE24" s="207"/>
      <c r="AF24" s="207"/>
    </row>
    <row r="25" spans="1:32" ht="17.25" customHeight="1" x14ac:dyDescent="0.3">
      <c r="A25" s="208"/>
      <c r="B25" s="81"/>
      <c r="C25" s="81"/>
      <c r="D25" s="81"/>
      <c r="E25" s="81"/>
      <c r="F25" s="81"/>
      <c r="G25" s="81"/>
      <c r="H25" s="81"/>
      <c r="I25" s="81"/>
      <c r="J25" s="81"/>
      <c r="K25" s="81"/>
      <c r="L25" s="81"/>
      <c r="M25" s="81"/>
      <c r="N25" s="81"/>
      <c r="O25" s="81"/>
      <c r="P25" s="81"/>
      <c r="Q25" s="81"/>
      <c r="R25" s="81"/>
      <c r="S25" s="81"/>
      <c r="T25" s="81"/>
      <c r="U25" s="81"/>
      <c r="V25" s="81"/>
      <c r="W25" s="81"/>
      <c r="X25" s="81"/>
      <c r="Y25" s="81"/>
      <c r="Z25" s="208"/>
      <c r="AA25" s="207"/>
      <c r="AB25" s="207"/>
      <c r="AC25" s="207"/>
      <c r="AD25" s="207"/>
      <c r="AE25" s="207"/>
      <c r="AF25" s="207"/>
    </row>
    <row r="26" spans="1:32" ht="17.25" customHeight="1" x14ac:dyDescent="0.3">
      <c r="A26" s="208"/>
      <c r="B26" s="81"/>
      <c r="C26" s="81"/>
      <c r="D26" s="81"/>
      <c r="E26" s="81"/>
      <c r="F26" s="81"/>
      <c r="G26" s="81"/>
      <c r="H26" s="81"/>
      <c r="I26" s="81"/>
      <c r="J26" s="81"/>
      <c r="K26" s="81"/>
      <c r="L26" s="81"/>
      <c r="M26" s="81"/>
      <c r="N26" s="81"/>
      <c r="O26" s="81"/>
      <c r="P26" s="81"/>
      <c r="Q26" s="81"/>
      <c r="R26" s="81"/>
      <c r="S26" s="81"/>
      <c r="T26" s="81"/>
      <c r="U26" s="81"/>
      <c r="V26" s="81"/>
      <c r="W26" s="81"/>
      <c r="X26" s="81"/>
      <c r="Y26" s="81"/>
      <c r="Z26" s="208"/>
      <c r="AA26" s="207"/>
      <c r="AB26" s="207"/>
      <c r="AC26" s="207"/>
      <c r="AD26" s="207"/>
      <c r="AE26" s="207"/>
      <c r="AF26" s="207"/>
    </row>
    <row r="27" spans="1:32" ht="17.25" customHeight="1" x14ac:dyDescent="0.3">
      <c r="A27" s="208"/>
      <c r="B27" s="81"/>
      <c r="C27" s="81"/>
      <c r="D27" s="81"/>
      <c r="E27" s="81"/>
      <c r="F27" s="81"/>
      <c r="G27" s="81"/>
      <c r="H27" s="81"/>
      <c r="I27" s="81"/>
      <c r="J27" s="81"/>
      <c r="K27" s="81"/>
      <c r="L27" s="81"/>
      <c r="M27" s="81"/>
      <c r="N27" s="81"/>
      <c r="O27" s="81"/>
      <c r="P27" s="81"/>
      <c r="Q27" s="81"/>
      <c r="R27" s="81"/>
      <c r="S27" s="81"/>
      <c r="T27" s="81"/>
      <c r="U27" s="81"/>
      <c r="V27" s="81"/>
      <c r="W27" s="81"/>
      <c r="X27" s="81"/>
      <c r="Y27" s="81"/>
      <c r="Z27" s="208"/>
      <c r="AA27" s="207"/>
      <c r="AB27" s="207"/>
      <c r="AC27" s="207"/>
      <c r="AD27" s="207"/>
      <c r="AE27" s="207"/>
      <c r="AF27" s="207"/>
    </row>
    <row r="28" spans="1:32" ht="17.25" customHeight="1" x14ac:dyDescent="0.3">
      <c r="A28" s="208"/>
      <c r="B28" s="81"/>
      <c r="C28" s="81"/>
      <c r="D28" s="81"/>
      <c r="E28" s="81"/>
      <c r="F28" s="81"/>
      <c r="G28" s="81"/>
      <c r="H28" s="81"/>
      <c r="I28" s="81"/>
      <c r="J28" s="81"/>
      <c r="K28" s="81"/>
      <c r="L28" s="81"/>
      <c r="M28" s="81"/>
      <c r="N28" s="81"/>
      <c r="O28" s="81"/>
      <c r="P28" s="81"/>
      <c r="Q28" s="81"/>
      <c r="R28" s="81"/>
      <c r="S28" s="81"/>
      <c r="T28" s="81"/>
      <c r="U28" s="81"/>
      <c r="V28" s="81"/>
      <c r="W28" s="81"/>
      <c r="X28" s="81"/>
      <c r="Y28" s="81"/>
      <c r="Z28" s="208"/>
      <c r="AA28" s="207"/>
      <c r="AB28" s="207"/>
      <c r="AC28" s="207"/>
      <c r="AD28" s="207"/>
      <c r="AE28" s="207"/>
      <c r="AF28" s="207"/>
    </row>
    <row r="29" spans="1:32" ht="17.25" customHeight="1" x14ac:dyDescent="0.3">
      <c r="A29" s="208"/>
      <c r="B29" s="81"/>
      <c r="C29" s="81"/>
      <c r="D29" s="81"/>
      <c r="E29" s="81"/>
      <c r="F29" s="81"/>
      <c r="G29" s="81"/>
      <c r="H29" s="81"/>
      <c r="I29" s="81"/>
      <c r="J29" s="81"/>
      <c r="K29" s="81"/>
      <c r="L29" s="81"/>
      <c r="M29" s="81"/>
      <c r="N29" s="81"/>
      <c r="O29" s="81"/>
      <c r="P29" s="81"/>
      <c r="Q29" s="81"/>
      <c r="R29" s="81"/>
      <c r="S29" s="81"/>
      <c r="T29" s="81"/>
      <c r="U29" s="81"/>
      <c r="V29" s="81"/>
      <c r="W29" s="81"/>
      <c r="X29" s="81"/>
      <c r="Y29" s="81"/>
      <c r="Z29" s="208"/>
      <c r="AA29" s="207"/>
      <c r="AB29" s="207"/>
      <c r="AC29" s="207"/>
      <c r="AD29" s="207"/>
      <c r="AE29" s="207"/>
      <c r="AF29" s="207"/>
    </row>
    <row r="30" spans="1:32" ht="17.25" customHeight="1" x14ac:dyDescent="0.3">
      <c r="A30" s="208"/>
      <c r="B30" s="81"/>
      <c r="C30" s="81"/>
      <c r="D30" s="81"/>
      <c r="E30" s="81"/>
      <c r="F30" s="81"/>
      <c r="G30" s="81"/>
      <c r="H30" s="81"/>
      <c r="I30" s="81"/>
      <c r="J30" s="81"/>
      <c r="K30" s="81"/>
      <c r="L30" s="81"/>
      <c r="M30" s="81"/>
      <c r="N30" s="81"/>
      <c r="O30" s="81"/>
      <c r="P30" s="81"/>
      <c r="Q30" s="81"/>
      <c r="R30" s="81"/>
      <c r="S30" s="81"/>
      <c r="T30" s="81"/>
      <c r="U30" s="81"/>
      <c r="V30" s="81"/>
      <c r="W30" s="81"/>
      <c r="X30" s="81"/>
      <c r="Y30" s="81"/>
      <c r="Z30" s="208"/>
      <c r="AA30" s="207"/>
      <c r="AB30" s="207"/>
      <c r="AC30" s="207"/>
      <c r="AD30" s="207"/>
      <c r="AE30" s="207"/>
      <c r="AF30" s="207"/>
    </row>
    <row r="31" spans="1:32" ht="17.25" customHeight="1" x14ac:dyDescent="0.3">
      <c r="A31" s="208"/>
      <c r="B31" s="81"/>
      <c r="C31" s="81"/>
      <c r="D31" s="81"/>
      <c r="E31" s="81"/>
      <c r="F31" s="81"/>
      <c r="G31" s="81"/>
      <c r="H31" s="81"/>
      <c r="I31" s="81"/>
      <c r="J31" s="81"/>
      <c r="K31" s="81"/>
      <c r="L31" s="81"/>
      <c r="M31" s="81"/>
      <c r="N31" s="81"/>
      <c r="O31" s="81"/>
      <c r="P31" s="81"/>
      <c r="Q31" s="81"/>
      <c r="R31" s="81"/>
      <c r="S31" s="81"/>
      <c r="T31" s="81"/>
      <c r="U31" s="81"/>
      <c r="V31" s="81"/>
      <c r="W31" s="81"/>
      <c r="X31" s="81"/>
      <c r="Y31" s="81"/>
      <c r="Z31" s="208"/>
      <c r="AA31" s="207"/>
      <c r="AB31" s="207"/>
      <c r="AC31" s="207"/>
      <c r="AD31" s="207"/>
      <c r="AE31" s="207"/>
      <c r="AF31" s="207"/>
    </row>
    <row r="32" spans="1:32" ht="17.25" customHeight="1" x14ac:dyDescent="0.3">
      <c r="A32" s="208"/>
      <c r="B32" s="81"/>
      <c r="C32" s="81"/>
      <c r="D32" s="81"/>
      <c r="E32" s="81"/>
      <c r="F32" s="81"/>
      <c r="G32" s="81"/>
      <c r="H32" s="81"/>
      <c r="I32" s="81"/>
      <c r="J32" s="81"/>
      <c r="K32" s="81"/>
      <c r="L32" s="81"/>
      <c r="M32" s="81"/>
      <c r="N32" s="81"/>
      <c r="O32" s="81"/>
      <c r="P32" s="81"/>
      <c r="Q32" s="81"/>
      <c r="R32" s="81"/>
      <c r="S32" s="81"/>
      <c r="T32" s="81"/>
      <c r="U32" s="81"/>
      <c r="V32" s="81"/>
      <c r="W32" s="81"/>
      <c r="X32" s="81"/>
      <c r="Y32" s="81"/>
      <c r="Z32" s="208"/>
      <c r="AA32" s="207"/>
      <c r="AB32" s="207"/>
      <c r="AC32" s="207"/>
      <c r="AD32" s="207"/>
      <c r="AE32" s="207"/>
      <c r="AF32" s="207"/>
    </row>
    <row r="33" spans="1:26" ht="17.25" customHeight="1" x14ac:dyDescent="0.3">
      <c r="A33" s="208"/>
      <c r="B33" s="81"/>
      <c r="C33" s="81"/>
      <c r="D33" s="81"/>
      <c r="E33" s="81"/>
      <c r="F33" s="81"/>
      <c r="G33" s="81"/>
      <c r="H33" s="81"/>
      <c r="I33" s="81"/>
      <c r="J33" s="81"/>
      <c r="K33" s="81"/>
      <c r="L33" s="81"/>
      <c r="M33" s="81"/>
      <c r="N33" s="81"/>
      <c r="O33" s="81"/>
      <c r="P33" s="81"/>
      <c r="Q33" s="81"/>
      <c r="R33" s="81"/>
      <c r="S33" s="81"/>
      <c r="T33" s="81"/>
      <c r="U33" s="81"/>
      <c r="V33" s="81"/>
      <c r="W33" s="81"/>
      <c r="X33" s="81"/>
      <c r="Y33" s="81"/>
      <c r="Z33" s="208"/>
    </row>
    <row r="34" spans="1:26" ht="17.25" customHeight="1" x14ac:dyDescent="0.3">
      <c r="A34" s="208"/>
      <c r="B34" s="81"/>
      <c r="C34" s="81"/>
      <c r="D34" s="81"/>
      <c r="E34" s="81"/>
      <c r="F34" s="81"/>
      <c r="G34" s="81"/>
      <c r="H34" s="81"/>
      <c r="I34" s="81"/>
      <c r="J34" s="81"/>
      <c r="K34" s="81"/>
      <c r="L34" s="81"/>
      <c r="M34" s="81"/>
      <c r="N34" s="81"/>
      <c r="O34" s="81"/>
      <c r="P34" s="81"/>
      <c r="Q34" s="81"/>
      <c r="R34" s="81"/>
      <c r="S34" s="81"/>
      <c r="T34" s="81"/>
      <c r="U34" s="81"/>
      <c r="V34" s="81"/>
      <c r="W34" s="81"/>
      <c r="X34" s="81"/>
      <c r="Y34" s="81"/>
      <c r="Z34" s="208"/>
    </row>
    <row r="35" spans="1:26" s="65" customFormat="1" ht="17.25" customHeight="1" x14ac:dyDescent="0.3">
      <c r="A35" s="211"/>
      <c r="B35" s="81"/>
      <c r="C35" s="81"/>
      <c r="D35" s="81"/>
      <c r="E35" s="81"/>
      <c r="F35" s="81"/>
      <c r="G35" s="81"/>
      <c r="H35" s="81"/>
      <c r="I35" s="81"/>
      <c r="J35" s="81"/>
      <c r="K35" s="81"/>
      <c r="L35" s="81"/>
      <c r="M35" s="81"/>
      <c r="N35" s="81"/>
      <c r="O35" s="81"/>
      <c r="P35" s="81"/>
      <c r="Q35" s="81"/>
      <c r="R35" s="81"/>
      <c r="S35" s="81"/>
      <c r="T35" s="81"/>
      <c r="U35" s="81"/>
      <c r="V35" s="81"/>
      <c r="W35" s="81"/>
      <c r="X35" s="81"/>
      <c r="Y35" s="81"/>
      <c r="Z35" s="211"/>
    </row>
    <row r="36" spans="1:26" s="65" customFormat="1" ht="17.25" customHeight="1" x14ac:dyDescent="0.3">
      <c r="A36" s="211"/>
      <c r="B36" s="81"/>
      <c r="C36" s="81"/>
      <c r="D36" s="81"/>
      <c r="E36" s="81"/>
      <c r="F36" s="81"/>
      <c r="G36" s="81"/>
      <c r="H36" s="81"/>
      <c r="I36" s="81"/>
      <c r="J36" s="81"/>
      <c r="K36" s="81"/>
      <c r="L36" s="81"/>
      <c r="M36" s="81"/>
      <c r="N36" s="81"/>
      <c r="O36" s="81"/>
      <c r="P36" s="81"/>
      <c r="Q36" s="81"/>
      <c r="R36" s="81"/>
      <c r="S36" s="81"/>
      <c r="T36" s="81"/>
      <c r="U36" s="81"/>
      <c r="V36" s="81"/>
      <c r="W36" s="81"/>
      <c r="X36" s="81"/>
      <c r="Y36" s="81"/>
      <c r="Z36" s="211"/>
    </row>
    <row r="37" spans="1:26" s="65" customFormat="1" ht="17.25" customHeight="1" x14ac:dyDescent="0.3">
      <c r="A37" s="211"/>
      <c r="B37" s="81"/>
      <c r="C37" s="81"/>
      <c r="D37" s="81"/>
      <c r="E37" s="81"/>
      <c r="F37" s="81"/>
      <c r="G37" s="81"/>
      <c r="H37" s="81"/>
      <c r="I37" s="81"/>
      <c r="J37" s="81"/>
      <c r="K37" s="81"/>
      <c r="L37" s="81"/>
      <c r="M37" s="81"/>
      <c r="N37" s="81"/>
      <c r="O37" s="81"/>
      <c r="P37" s="81"/>
      <c r="Q37" s="81"/>
      <c r="R37" s="81"/>
      <c r="S37" s="81"/>
      <c r="T37" s="81"/>
      <c r="U37" s="81"/>
      <c r="V37" s="81"/>
      <c r="W37" s="81"/>
      <c r="X37" s="81"/>
      <c r="Y37" s="81"/>
      <c r="Z37" s="211"/>
    </row>
    <row r="38" spans="1:26" s="65" customFormat="1" ht="17.25" customHeight="1" x14ac:dyDescent="0.3">
      <c r="A38" s="211"/>
      <c r="B38" s="81"/>
      <c r="C38" s="81"/>
      <c r="D38" s="81"/>
      <c r="E38" s="81"/>
      <c r="F38" s="81"/>
      <c r="G38" s="81"/>
      <c r="H38" s="81"/>
      <c r="I38" s="81"/>
      <c r="J38" s="81"/>
      <c r="K38" s="81"/>
      <c r="L38" s="81"/>
      <c r="M38" s="81"/>
      <c r="N38" s="81"/>
      <c r="O38" s="81"/>
      <c r="P38" s="81"/>
      <c r="Q38" s="81"/>
      <c r="R38" s="81"/>
      <c r="S38" s="81"/>
      <c r="T38" s="81"/>
      <c r="U38" s="81"/>
      <c r="V38" s="81"/>
      <c r="W38" s="81"/>
      <c r="X38" s="81"/>
      <c r="Y38" s="81"/>
      <c r="Z38" s="211"/>
    </row>
    <row r="39" spans="1:26" s="65" customFormat="1" ht="6.75" customHeight="1" x14ac:dyDescent="0.3">
      <c r="A39" s="211"/>
      <c r="B39" s="81"/>
      <c r="C39" s="81"/>
      <c r="D39" s="81"/>
      <c r="E39" s="81"/>
      <c r="F39" s="81"/>
      <c r="G39" s="81"/>
      <c r="H39" s="81"/>
      <c r="I39" s="81"/>
      <c r="J39" s="81"/>
      <c r="K39" s="81"/>
      <c r="L39" s="81"/>
      <c r="M39" s="81"/>
      <c r="N39" s="81"/>
      <c r="O39" s="81"/>
      <c r="P39" s="81"/>
      <c r="Q39" s="81"/>
      <c r="R39" s="81"/>
      <c r="S39" s="81"/>
      <c r="T39" s="81"/>
      <c r="U39" s="81"/>
      <c r="V39" s="81"/>
      <c r="W39" s="81"/>
      <c r="X39" s="81"/>
      <c r="Y39" s="81"/>
      <c r="Z39" s="211"/>
    </row>
    <row r="40" spans="1:26" s="65" customFormat="1" ht="15" customHeight="1" x14ac:dyDescent="0.3">
      <c r="A40" s="211"/>
      <c r="B40" s="81"/>
      <c r="C40" s="81"/>
      <c r="D40" s="81"/>
      <c r="E40" s="81"/>
      <c r="F40" s="81"/>
      <c r="G40" s="81"/>
      <c r="H40" s="81"/>
      <c r="I40" s="81"/>
      <c r="J40" s="81"/>
      <c r="K40" s="81"/>
      <c r="L40" s="81"/>
      <c r="M40" s="81"/>
      <c r="N40" s="81"/>
      <c r="O40" s="81"/>
      <c r="P40" s="81"/>
      <c r="Q40" s="81"/>
      <c r="R40" s="81"/>
      <c r="S40" s="81"/>
      <c r="T40" s="81"/>
      <c r="U40" s="81"/>
      <c r="V40" s="81"/>
      <c r="W40" s="81"/>
      <c r="X40" s="81"/>
      <c r="Y40" s="81"/>
      <c r="Z40" s="211"/>
    </row>
    <row r="41" spans="1:26" s="65" customFormat="1" ht="15" customHeight="1" x14ac:dyDescent="0.3">
      <c r="A41" s="211"/>
      <c r="B41" s="81"/>
      <c r="C41" s="81"/>
      <c r="D41" s="81"/>
      <c r="E41" s="81"/>
      <c r="F41" s="81"/>
      <c r="G41" s="81"/>
      <c r="H41" s="81"/>
      <c r="I41" s="81"/>
      <c r="J41" s="81"/>
      <c r="K41" s="81"/>
      <c r="L41" s="81"/>
      <c r="M41" s="81"/>
      <c r="N41" s="81"/>
      <c r="O41" s="81"/>
      <c r="P41" s="81"/>
      <c r="Q41" s="81"/>
      <c r="R41" s="81"/>
      <c r="S41" s="81"/>
      <c r="T41" s="81"/>
      <c r="U41" s="81"/>
      <c r="V41" s="81"/>
      <c r="W41" s="81"/>
      <c r="X41" s="81"/>
      <c r="Y41" s="81"/>
      <c r="Z41" s="211"/>
    </row>
    <row r="42" spans="1:26" s="65" customFormat="1" ht="18" customHeight="1" x14ac:dyDescent="0.3">
      <c r="A42" s="211"/>
      <c r="B42" s="81"/>
      <c r="C42" s="81"/>
      <c r="D42" s="81"/>
      <c r="E42" s="81"/>
      <c r="F42" s="81"/>
      <c r="G42" s="81"/>
      <c r="H42" s="81"/>
      <c r="I42" s="81"/>
      <c r="J42" s="81"/>
      <c r="K42" s="81"/>
      <c r="L42" s="81"/>
      <c r="M42" s="81"/>
      <c r="N42" s="81"/>
      <c r="O42" s="81"/>
      <c r="P42" s="81"/>
      <c r="Q42" s="81"/>
      <c r="R42" s="81"/>
      <c r="S42" s="81"/>
      <c r="T42" s="81"/>
      <c r="U42" s="81"/>
      <c r="V42" s="81"/>
      <c r="W42" s="81"/>
      <c r="X42" s="81"/>
      <c r="Y42" s="81"/>
      <c r="Z42" s="211"/>
    </row>
    <row r="43" spans="1:26" s="65" customFormat="1" ht="12" customHeight="1" x14ac:dyDescent="0.3">
      <c r="A43" s="211"/>
      <c r="B43" s="81"/>
      <c r="C43" s="81"/>
      <c r="D43" s="81"/>
      <c r="E43" s="81"/>
      <c r="F43" s="81"/>
      <c r="G43" s="81"/>
      <c r="H43" s="81"/>
      <c r="I43" s="81"/>
      <c r="J43" s="81"/>
      <c r="K43" s="81"/>
      <c r="L43" s="81"/>
      <c r="M43" s="81"/>
      <c r="N43" s="81"/>
      <c r="O43" s="81"/>
      <c r="P43" s="81"/>
      <c r="Q43" s="81"/>
      <c r="R43" s="81"/>
      <c r="S43" s="81"/>
      <c r="T43" s="81"/>
      <c r="U43" s="81"/>
      <c r="V43" s="81"/>
      <c r="W43" s="81"/>
      <c r="X43" s="81"/>
      <c r="Y43" s="81"/>
      <c r="Z43" s="211"/>
    </row>
    <row r="44" spans="1:26" s="65" customFormat="1" ht="12" customHeight="1" x14ac:dyDescent="0.3">
      <c r="A44" s="211"/>
      <c r="B44" s="81"/>
      <c r="C44" s="81"/>
      <c r="D44" s="81"/>
      <c r="E44" s="81"/>
      <c r="F44" s="81"/>
      <c r="G44" s="81"/>
      <c r="H44" s="81"/>
      <c r="I44" s="81"/>
      <c r="J44" s="81"/>
      <c r="K44" s="81"/>
      <c r="L44" s="81"/>
      <c r="M44" s="81"/>
      <c r="N44" s="81"/>
      <c r="O44" s="81"/>
      <c r="P44" s="81"/>
      <c r="Q44" s="81"/>
      <c r="R44" s="81"/>
      <c r="S44" s="81"/>
      <c r="T44" s="81"/>
      <c r="U44" s="81"/>
      <c r="V44" s="81"/>
      <c r="W44" s="81"/>
      <c r="X44" s="81"/>
      <c r="Y44" s="81"/>
      <c r="Z44" s="211"/>
    </row>
    <row r="45" spans="1:26" s="65" customFormat="1" ht="12" customHeight="1" x14ac:dyDescent="0.3">
      <c r="A45" s="211"/>
      <c r="B45" s="81"/>
      <c r="C45" s="81"/>
      <c r="D45" s="81"/>
      <c r="E45" s="81"/>
      <c r="F45" s="81"/>
      <c r="G45" s="81"/>
      <c r="H45" s="81"/>
      <c r="I45" s="81"/>
      <c r="J45" s="81"/>
      <c r="K45" s="81"/>
      <c r="L45" s="81"/>
      <c r="M45" s="81"/>
      <c r="N45" s="81"/>
      <c r="O45" s="81"/>
      <c r="P45" s="81"/>
      <c r="Q45" s="81"/>
      <c r="R45" s="81"/>
      <c r="S45" s="81"/>
      <c r="T45" s="81"/>
      <c r="U45" s="81"/>
      <c r="V45" s="81"/>
      <c r="W45" s="81"/>
      <c r="X45" s="81"/>
      <c r="Y45" s="81"/>
      <c r="Z45" s="211"/>
    </row>
    <row r="46" spans="1:26" s="65" customFormat="1" ht="12" customHeight="1" x14ac:dyDescent="0.3">
      <c r="A46" s="211"/>
      <c r="B46" s="81"/>
      <c r="C46" s="81"/>
      <c r="D46" s="81"/>
      <c r="E46" s="81"/>
      <c r="F46" s="81"/>
      <c r="G46" s="81"/>
      <c r="H46" s="81"/>
      <c r="I46" s="81"/>
      <c r="J46" s="81"/>
      <c r="K46" s="81"/>
      <c r="L46" s="81"/>
      <c r="M46" s="81"/>
      <c r="N46" s="81"/>
      <c r="O46" s="81"/>
      <c r="P46" s="81"/>
      <c r="Q46" s="81"/>
      <c r="R46" s="81"/>
      <c r="S46" s="81"/>
      <c r="T46" s="81"/>
      <c r="U46" s="81"/>
      <c r="V46" s="81"/>
      <c r="W46" s="81"/>
      <c r="X46" s="81"/>
      <c r="Y46" s="81"/>
      <c r="Z46" s="211"/>
    </row>
    <row r="47" spans="1:26" s="65" customFormat="1" ht="12" customHeight="1" x14ac:dyDescent="0.3">
      <c r="A47" s="211"/>
      <c r="B47" s="81"/>
      <c r="C47" s="81"/>
      <c r="D47" s="81"/>
      <c r="E47" s="81"/>
      <c r="F47" s="81"/>
      <c r="G47" s="81"/>
      <c r="H47" s="81"/>
      <c r="I47" s="81"/>
      <c r="J47" s="81"/>
      <c r="K47" s="81"/>
      <c r="L47" s="81"/>
      <c r="M47" s="81"/>
      <c r="N47" s="81"/>
      <c r="O47" s="81"/>
      <c r="P47" s="81"/>
      <c r="Q47" s="81"/>
      <c r="R47" s="81"/>
      <c r="S47" s="81"/>
      <c r="T47" s="81"/>
      <c r="U47" s="81"/>
      <c r="V47" s="81"/>
      <c r="W47" s="81"/>
      <c r="X47" s="81"/>
      <c r="Y47" s="81"/>
      <c r="Z47" s="211"/>
    </row>
    <row r="48" spans="1:26" s="65" customFormat="1" ht="12" customHeight="1" x14ac:dyDescent="0.3">
      <c r="A48" s="211"/>
      <c r="B48" s="81"/>
      <c r="C48" s="81"/>
      <c r="D48" s="81"/>
      <c r="E48" s="81"/>
      <c r="F48" s="81"/>
      <c r="G48" s="81"/>
      <c r="H48" s="81"/>
      <c r="I48" s="81"/>
      <c r="J48" s="81"/>
      <c r="K48" s="81"/>
      <c r="L48" s="81"/>
      <c r="M48" s="81"/>
      <c r="N48" s="81"/>
      <c r="O48" s="81"/>
      <c r="P48" s="81"/>
      <c r="Q48" s="81"/>
      <c r="R48" s="81"/>
      <c r="S48" s="81"/>
      <c r="T48" s="81"/>
      <c r="U48" s="81"/>
      <c r="V48" s="81"/>
      <c r="W48" s="81"/>
      <c r="X48" s="81"/>
      <c r="Y48" s="81"/>
      <c r="Z48" s="211"/>
    </row>
    <row r="49" spans="1:27" s="65" customFormat="1" ht="12" customHeight="1" x14ac:dyDescent="0.3">
      <c r="A49" s="211"/>
      <c r="B49" s="81"/>
      <c r="C49" s="81"/>
      <c r="D49" s="81"/>
      <c r="E49" s="81"/>
      <c r="F49" s="81"/>
      <c r="G49" s="81"/>
      <c r="H49" s="81"/>
      <c r="I49" s="81"/>
      <c r="J49" s="81"/>
      <c r="K49" s="81"/>
      <c r="L49" s="81"/>
      <c r="M49" s="81"/>
      <c r="N49" s="81"/>
      <c r="O49" s="81"/>
      <c r="P49" s="81"/>
      <c r="Q49" s="81"/>
      <c r="R49" s="81"/>
      <c r="S49" s="81"/>
      <c r="T49" s="81"/>
      <c r="U49" s="81"/>
      <c r="V49" s="81"/>
      <c r="W49" s="81"/>
      <c r="X49" s="81"/>
      <c r="Y49" s="81"/>
      <c r="Z49" s="211"/>
      <c r="AA49" s="212"/>
    </row>
    <row r="50" spans="1:27" s="65" customFormat="1" ht="12" customHeight="1" x14ac:dyDescent="0.3">
      <c r="A50" s="211"/>
      <c r="B50" s="81"/>
      <c r="C50" s="81"/>
      <c r="D50" s="81"/>
      <c r="E50" s="81"/>
      <c r="F50" s="81"/>
      <c r="G50" s="81"/>
      <c r="H50" s="81"/>
      <c r="I50" s="81"/>
      <c r="J50" s="81"/>
      <c r="K50" s="81"/>
      <c r="L50" s="81"/>
      <c r="M50" s="81"/>
      <c r="N50" s="81"/>
      <c r="O50" s="81"/>
      <c r="P50" s="81"/>
      <c r="Q50" s="81"/>
      <c r="R50" s="81"/>
      <c r="S50" s="81"/>
      <c r="T50" s="81"/>
      <c r="U50" s="81"/>
      <c r="V50" s="81"/>
      <c r="W50" s="81"/>
      <c r="X50" s="81"/>
      <c r="Y50" s="81"/>
      <c r="Z50" s="211"/>
      <c r="AA50" s="212"/>
    </row>
    <row r="51" spans="1:27" s="65" customFormat="1" ht="12" customHeight="1" x14ac:dyDescent="0.3">
      <c r="A51" s="211"/>
      <c r="B51" s="81"/>
      <c r="C51" s="81"/>
      <c r="D51" s="81"/>
      <c r="E51" s="81"/>
      <c r="F51" s="81"/>
      <c r="G51" s="81"/>
      <c r="H51" s="81"/>
      <c r="I51" s="81"/>
      <c r="J51" s="81"/>
      <c r="K51" s="81"/>
      <c r="L51" s="81"/>
      <c r="M51" s="81"/>
      <c r="N51" s="81"/>
      <c r="O51" s="81"/>
      <c r="P51" s="81"/>
      <c r="Q51" s="81"/>
      <c r="R51" s="81"/>
      <c r="S51" s="81"/>
      <c r="T51" s="81"/>
      <c r="U51" s="81"/>
      <c r="V51" s="81"/>
      <c r="W51" s="81"/>
      <c r="X51" s="81"/>
      <c r="Y51" s="81"/>
      <c r="Z51" s="211"/>
      <c r="AA51" s="212"/>
    </row>
    <row r="52" spans="1:27" s="65" customFormat="1" ht="12" customHeight="1" x14ac:dyDescent="0.3">
      <c r="A52" s="211"/>
      <c r="B52" s="81"/>
      <c r="C52" s="81"/>
      <c r="D52" s="81"/>
      <c r="E52" s="81"/>
      <c r="F52" s="81"/>
      <c r="G52" s="81"/>
      <c r="H52" s="81"/>
      <c r="I52" s="81"/>
      <c r="J52" s="81"/>
      <c r="K52" s="81"/>
      <c r="L52" s="81"/>
      <c r="M52" s="81"/>
      <c r="N52" s="81"/>
      <c r="O52" s="81"/>
      <c r="P52" s="81"/>
      <c r="Q52" s="81"/>
      <c r="R52" s="81"/>
      <c r="S52" s="81"/>
      <c r="T52" s="81"/>
      <c r="U52" s="81"/>
      <c r="V52" s="81"/>
      <c r="W52" s="81"/>
      <c r="X52" s="81"/>
      <c r="Y52" s="81"/>
      <c r="Z52" s="211"/>
      <c r="AA52" s="212"/>
    </row>
    <row r="53" spans="1:27" s="65" customFormat="1" ht="12" customHeight="1" x14ac:dyDescent="0.3">
      <c r="A53" s="211"/>
      <c r="B53" s="81"/>
      <c r="C53" s="81"/>
      <c r="D53" s="81"/>
      <c r="E53" s="81"/>
      <c r="F53" s="81"/>
      <c r="G53" s="81"/>
      <c r="H53" s="81"/>
      <c r="I53" s="81"/>
      <c r="J53" s="81"/>
      <c r="K53" s="81"/>
      <c r="L53" s="81"/>
      <c r="M53" s="81"/>
      <c r="N53" s="81"/>
      <c r="O53" s="81"/>
      <c r="P53" s="81"/>
      <c r="Q53" s="81"/>
      <c r="R53" s="81"/>
      <c r="S53" s="81"/>
      <c r="T53" s="81"/>
      <c r="U53" s="81"/>
      <c r="V53" s="81"/>
      <c r="W53" s="81"/>
      <c r="X53" s="81"/>
      <c r="Y53" s="81"/>
      <c r="Z53" s="211"/>
      <c r="AA53" s="212"/>
    </row>
    <row r="54" spans="1:27" s="65" customFormat="1" ht="12" customHeight="1" x14ac:dyDescent="0.3">
      <c r="A54" s="211"/>
      <c r="B54" s="81"/>
      <c r="C54" s="81"/>
      <c r="D54" s="81"/>
      <c r="E54" s="81"/>
      <c r="F54" s="81"/>
      <c r="G54" s="81"/>
      <c r="H54" s="81"/>
      <c r="I54" s="81"/>
      <c r="J54" s="81"/>
      <c r="K54" s="81"/>
      <c r="L54" s="81"/>
      <c r="M54" s="81"/>
      <c r="N54" s="81"/>
      <c r="O54" s="81"/>
      <c r="P54" s="81"/>
      <c r="Q54" s="81"/>
      <c r="R54" s="81"/>
      <c r="S54" s="81"/>
      <c r="T54" s="81"/>
      <c r="U54" s="81"/>
      <c r="V54" s="81"/>
      <c r="W54" s="81"/>
      <c r="X54" s="81"/>
      <c r="Y54" s="81"/>
      <c r="Z54" s="211"/>
      <c r="AA54" s="212"/>
    </row>
    <row r="55" spans="1:27" s="65" customFormat="1" ht="12" customHeight="1" x14ac:dyDescent="0.3">
      <c r="A55" s="211"/>
      <c r="B55" s="81"/>
      <c r="C55" s="81"/>
      <c r="D55" s="81"/>
      <c r="E55" s="81"/>
      <c r="F55" s="81"/>
      <c r="G55" s="81"/>
      <c r="H55" s="81"/>
      <c r="I55" s="81"/>
      <c r="J55" s="81"/>
      <c r="K55" s="81"/>
      <c r="L55" s="81"/>
      <c r="M55" s="81"/>
      <c r="N55" s="81"/>
      <c r="O55" s="81"/>
      <c r="P55" s="81"/>
      <c r="Q55" s="81"/>
      <c r="R55" s="81"/>
      <c r="S55" s="81"/>
      <c r="T55" s="81"/>
      <c r="U55" s="81"/>
      <c r="V55" s="81"/>
      <c r="W55" s="81"/>
      <c r="X55" s="81"/>
      <c r="Y55" s="81"/>
      <c r="Z55" s="211"/>
      <c r="AA55" s="207"/>
    </row>
    <row r="56" spans="1:27" s="65" customFormat="1" ht="18" customHeight="1" x14ac:dyDescent="0.3">
      <c r="A56" s="211"/>
      <c r="B56" s="81"/>
      <c r="C56" s="81"/>
      <c r="D56" s="81"/>
      <c r="E56" s="81"/>
      <c r="F56" s="81"/>
      <c r="G56" s="81"/>
      <c r="H56" s="81"/>
      <c r="I56" s="81"/>
      <c r="J56" s="81"/>
      <c r="K56" s="81"/>
      <c r="L56" s="81"/>
      <c r="M56" s="81"/>
      <c r="N56" s="81"/>
      <c r="O56" s="81"/>
      <c r="P56" s="81"/>
      <c r="Q56" s="81"/>
      <c r="R56" s="81"/>
      <c r="S56" s="81"/>
      <c r="T56" s="81"/>
      <c r="U56" s="81"/>
      <c r="V56" s="81"/>
      <c r="W56" s="81"/>
      <c r="X56" s="81"/>
      <c r="Y56" s="81"/>
      <c r="Z56" s="211"/>
      <c r="AA56" s="207"/>
    </row>
    <row r="57" spans="1:27" s="65" customFormat="1" ht="45" customHeight="1" x14ac:dyDescent="0.3">
      <c r="A57" s="211"/>
      <c r="B57" s="81"/>
      <c r="C57" s="81"/>
      <c r="D57" s="81"/>
      <c r="E57" s="81"/>
      <c r="F57" s="81"/>
      <c r="G57" s="81"/>
      <c r="H57" s="81"/>
      <c r="I57" s="81"/>
      <c r="J57" s="81"/>
      <c r="K57" s="81"/>
      <c r="L57" s="81"/>
      <c r="M57" s="81"/>
      <c r="N57" s="81"/>
      <c r="O57" s="81"/>
      <c r="P57" s="81"/>
      <c r="Q57" s="81"/>
      <c r="R57" s="81"/>
      <c r="S57" s="81"/>
      <c r="T57" s="81"/>
      <c r="U57" s="81"/>
      <c r="V57" s="81"/>
      <c r="W57" s="81"/>
      <c r="X57" s="81"/>
      <c r="Y57" s="81"/>
      <c r="Z57" s="211"/>
      <c r="AA57" s="207"/>
    </row>
    <row r="58" spans="1:27" s="65" customFormat="1" ht="6" customHeight="1" x14ac:dyDescent="0.3">
      <c r="A58" s="211"/>
      <c r="B58" s="81"/>
      <c r="C58" s="81"/>
      <c r="D58" s="81"/>
      <c r="E58" s="81"/>
      <c r="F58" s="81"/>
      <c r="G58" s="81"/>
      <c r="H58" s="81"/>
      <c r="I58" s="81"/>
      <c r="J58" s="81"/>
      <c r="K58" s="81"/>
      <c r="L58" s="81"/>
      <c r="M58" s="81"/>
      <c r="N58" s="81"/>
      <c r="O58" s="81"/>
      <c r="P58" s="81"/>
      <c r="Q58" s="81"/>
      <c r="R58" s="81"/>
      <c r="S58" s="81"/>
      <c r="T58" s="81"/>
      <c r="U58" s="81"/>
      <c r="V58" s="81"/>
      <c r="W58" s="81"/>
      <c r="X58" s="81"/>
      <c r="Y58" s="81"/>
      <c r="Z58" s="211"/>
      <c r="AA58" s="207"/>
    </row>
    <row r="59" spans="1:27" s="65" customFormat="1" ht="38.25" customHeight="1" x14ac:dyDescent="0.3">
      <c r="A59" s="211"/>
      <c r="B59" s="81"/>
      <c r="C59" s="81"/>
      <c r="D59" s="81"/>
      <c r="E59" s="81"/>
      <c r="F59" s="81"/>
      <c r="G59" s="81"/>
      <c r="H59" s="81"/>
      <c r="I59" s="81"/>
      <c r="J59" s="81"/>
      <c r="K59" s="81"/>
      <c r="L59" s="81"/>
      <c r="M59" s="81"/>
      <c r="N59" s="81"/>
      <c r="O59" s="81"/>
      <c r="P59" s="81"/>
      <c r="Q59" s="81"/>
      <c r="R59" s="81"/>
      <c r="S59" s="81"/>
      <c r="T59" s="81"/>
      <c r="U59" s="81"/>
      <c r="V59" s="81"/>
      <c r="W59" s="81"/>
      <c r="X59" s="81"/>
      <c r="Y59" s="81"/>
      <c r="Z59" s="211"/>
      <c r="AA59" s="207"/>
    </row>
    <row r="60" spans="1:27" s="65" customFormat="1" ht="6.75" customHeight="1" x14ac:dyDescent="0.3">
      <c r="A60" s="211"/>
      <c r="B60" s="81"/>
      <c r="C60" s="81"/>
      <c r="D60" s="81"/>
      <c r="E60" s="81"/>
      <c r="F60" s="81"/>
      <c r="G60" s="81"/>
      <c r="H60" s="81"/>
      <c r="I60" s="81"/>
      <c r="J60" s="81"/>
      <c r="K60" s="81"/>
      <c r="L60" s="81"/>
      <c r="M60" s="81"/>
      <c r="N60" s="81"/>
      <c r="O60" s="81"/>
      <c r="P60" s="81"/>
      <c r="Q60" s="81"/>
      <c r="R60" s="81"/>
      <c r="S60" s="81"/>
      <c r="T60" s="81"/>
      <c r="U60" s="81"/>
      <c r="V60" s="81"/>
      <c r="W60" s="81"/>
      <c r="X60" s="81"/>
      <c r="Y60" s="81"/>
      <c r="Z60" s="211"/>
      <c r="AA60" s="207"/>
    </row>
    <row r="61" spans="1:27" ht="14.25" customHeight="1" x14ac:dyDescent="0.3">
      <c r="A61" s="208"/>
      <c r="B61" s="51"/>
      <c r="C61" s="9"/>
      <c r="D61" s="81"/>
      <c r="E61" s="9"/>
      <c r="F61" s="9"/>
      <c r="G61" s="9"/>
      <c r="H61" s="9"/>
      <c r="I61" s="9"/>
      <c r="J61" s="9"/>
      <c r="K61" s="9"/>
      <c r="L61" s="9"/>
      <c r="M61" s="9"/>
      <c r="N61" s="9"/>
      <c r="O61" s="9"/>
      <c r="P61" s="9"/>
      <c r="Q61" s="9"/>
      <c r="R61" s="9"/>
      <c r="S61" s="9"/>
      <c r="T61" s="9"/>
      <c r="U61" s="9"/>
      <c r="V61" s="9"/>
      <c r="W61" s="9"/>
      <c r="X61" s="9"/>
      <c r="Y61" s="9"/>
      <c r="Z61" s="208"/>
      <c r="AA61" s="207"/>
    </row>
    <row r="62" spans="1:27" ht="14.4" x14ac:dyDescent="0.3">
      <c r="A62" s="207"/>
      <c r="B62" s="207"/>
      <c r="C62" s="207"/>
      <c r="D62" s="207"/>
      <c r="E62" s="207"/>
      <c r="F62" s="207"/>
      <c r="G62" s="207"/>
      <c r="H62" s="207"/>
      <c r="I62"/>
      <c r="J62" s="207"/>
      <c r="K62" s="207"/>
      <c r="L62" s="207"/>
      <c r="M62" s="207"/>
      <c r="N62" s="207"/>
      <c r="O62" s="207"/>
      <c r="P62" s="207"/>
      <c r="Q62" s="207"/>
      <c r="R62" s="207"/>
      <c r="S62" s="207"/>
      <c r="T62" s="207"/>
      <c r="U62" s="207"/>
      <c r="V62" s="207"/>
      <c r="W62" s="207"/>
      <c r="X62" s="207"/>
      <c r="Y62" s="207"/>
      <c r="Z62" s="207"/>
      <c r="AA62" s="207"/>
    </row>
    <row r="63" spans="1:27" ht="14.4" x14ac:dyDescent="0.3">
      <c r="A63" s="207"/>
      <c r="B63" s="207"/>
      <c r="C63" s="207"/>
      <c r="D63" s="207"/>
      <c r="E63" s="207"/>
      <c r="F63" s="207"/>
      <c r="G63" s="207"/>
      <c r="H63" s="207"/>
      <c r="I63"/>
      <c r="J63" s="207"/>
      <c r="K63" s="207"/>
      <c r="L63" s="207"/>
      <c r="M63" s="207"/>
      <c r="N63" s="207"/>
      <c r="O63" s="207"/>
      <c r="P63" s="207"/>
      <c r="Q63" s="207"/>
      <c r="R63" s="207"/>
      <c r="S63" s="207"/>
      <c r="T63" s="207"/>
      <c r="U63" s="207"/>
      <c r="V63" s="207"/>
      <c r="W63" s="207"/>
      <c r="X63" s="207"/>
      <c r="Y63" s="207"/>
      <c r="Z63" s="207"/>
      <c r="AA63" s="207"/>
    </row>
    <row r="64" spans="1:27" ht="14.4" x14ac:dyDescent="0.3">
      <c r="A64" s="207"/>
      <c r="B64" s="207"/>
      <c r="C64" s="207"/>
      <c r="D64" s="207"/>
      <c r="E64" s="207"/>
      <c r="F64" s="207"/>
      <c r="G64" s="207"/>
      <c r="H64" s="207"/>
      <c r="I64"/>
      <c r="J64" s="207"/>
      <c r="K64" s="124"/>
      <c r="L64" s="207"/>
      <c r="M64" s="207"/>
      <c r="N64" s="207"/>
      <c r="O64" s="207"/>
      <c r="P64" s="207"/>
      <c r="Q64" s="207"/>
      <c r="R64" s="207"/>
      <c r="S64" s="207"/>
      <c r="T64" s="207"/>
      <c r="U64" s="207"/>
      <c r="V64" s="207"/>
      <c r="W64" s="207"/>
      <c r="X64" s="207"/>
      <c r="Y64" s="207"/>
      <c r="Z64" s="207"/>
      <c r="AA64" s="207"/>
    </row>
    <row r="65" spans="9:11" ht="14.4" x14ac:dyDescent="0.3">
      <c r="I65"/>
      <c r="J65" s="207"/>
      <c r="K65" s="124"/>
    </row>
    <row r="95" spans="15:15" ht="14.4" x14ac:dyDescent="0.3">
      <c r="O95"/>
    </row>
    <row r="96" spans="15:15" ht="14.4" x14ac:dyDescent="0.3">
      <c r="O96"/>
    </row>
    <row r="97" spans="15:15" ht="14.4" x14ac:dyDescent="0.3">
      <c r="O97"/>
    </row>
    <row r="98" spans="15:15" ht="14.4" x14ac:dyDescent="0.3">
      <c r="O98"/>
    </row>
    <row r="99" spans="15:15" ht="14.4" x14ac:dyDescent="0.3">
      <c r="O99"/>
    </row>
    <row r="100" spans="15:15" ht="14.4" x14ac:dyDescent="0.3">
      <c r="O100"/>
    </row>
    <row r="101" spans="15:15" ht="14.4" x14ac:dyDescent="0.3">
      <c r="O101"/>
    </row>
    <row r="102" spans="15:15" ht="14.4" x14ac:dyDescent="0.3">
      <c r="O102"/>
    </row>
    <row r="103" spans="15:15" ht="14.4" x14ac:dyDescent="0.3">
      <c r="O103"/>
    </row>
    <row r="104" spans="15:15" ht="14.4" x14ac:dyDescent="0.3">
      <c r="O104"/>
    </row>
    <row r="105" spans="15:15" ht="14.4" x14ac:dyDescent="0.3">
      <c r="O105"/>
    </row>
    <row r="106" spans="15:15" ht="14.4" x14ac:dyDescent="0.3">
      <c r="O106"/>
    </row>
    <row r="107" spans="15:15" ht="14.4" x14ac:dyDescent="0.3">
      <c r="O107"/>
    </row>
    <row r="108" spans="15:15" ht="14.4" x14ac:dyDescent="0.3">
      <c r="O108"/>
    </row>
    <row r="109" spans="15:15" ht="14.4" x14ac:dyDescent="0.3">
      <c r="O109"/>
    </row>
    <row r="110" spans="15:15" ht="14.4" x14ac:dyDescent="0.3">
      <c r="O110"/>
    </row>
    <row r="111" spans="15:15" ht="14.4" x14ac:dyDescent="0.3">
      <c r="O111"/>
    </row>
    <row r="112" spans="15:15" ht="14.4" x14ac:dyDescent="0.3">
      <c r="O112"/>
    </row>
    <row r="113" spans="15:15" ht="14.4" x14ac:dyDescent="0.3">
      <c r="O113"/>
    </row>
    <row r="114" spans="15:15" ht="14.4" x14ac:dyDescent="0.3">
      <c r="O114"/>
    </row>
    <row r="115" spans="15:15" ht="14.4" x14ac:dyDescent="0.3">
      <c r="O115"/>
    </row>
    <row r="116" spans="15:15" ht="14.4" x14ac:dyDescent="0.3">
      <c r="O116"/>
    </row>
    <row r="117" spans="15:15" ht="14.4" x14ac:dyDescent="0.3">
      <c r="O117"/>
    </row>
    <row r="118" spans="15:15" ht="14.4" x14ac:dyDescent="0.3">
      <c r="O118"/>
    </row>
    <row r="119" spans="15:15" ht="14.4" x14ac:dyDescent="0.3">
      <c r="O119"/>
    </row>
    <row r="120" spans="15:15" ht="14.4" x14ac:dyDescent="0.3">
      <c r="O120"/>
    </row>
    <row r="121" spans="15:15" ht="14.4" x14ac:dyDescent="0.3">
      <c r="O121"/>
    </row>
    <row r="122" spans="15:15" ht="14.4" x14ac:dyDescent="0.3">
      <c r="O122"/>
    </row>
    <row r="123" spans="15:15" ht="14.4" x14ac:dyDescent="0.3">
      <c r="O123"/>
    </row>
    <row r="124" spans="15:15" ht="14.4" x14ac:dyDescent="0.3">
      <c r="O124"/>
    </row>
    <row r="125" spans="15:15" ht="14.4" x14ac:dyDescent="0.3">
      <c r="O125"/>
    </row>
    <row r="126" spans="15:15" ht="14.4" x14ac:dyDescent="0.3">
      <c r="O126"/>
    </row>
    <row r="127" spans="15:15" ht="14.4" x14ac:dyDescent="0.3">
      <c r="O127"/>
    </row>
    <row r="128" spans="15:15" ht="14.4" x14ac:dyDescent="0.3">
      <c r="O128"/>
    </row>
    <row r="129" spans="15:15" ht="14.4" x14ac:dyDescent="0.3">
      <c r="O129"/>
    </row>
    <row r="130" spans="15:15" ht="14.4" x14ac:dyDescent="0.3">
      <c r="O130"/>
    </row>
    <row r="131" spans="15:15" ht="14.4" x14ac:dyDescent="0.3">
      <c r="O131"/>
    </row>
    <row r="132" spans="15:15" ht="14.4" x14ac:dyDescent="0.3">
      <c r="O132"/>
    </row>
    <row r="133" spans="15:15" ht="14.4" x14ac:dyDescent="0.3">
      <c r="O133"/>
    </row>
    <row r="134" spans="15:15" ht="14.4" x14ac:dyDescent="0.3">
      <c r="O134"/>
    </row>
    <row r="135" spans="15:15" ht="14.4" x14ac:dyDescent="0.3">
      <c r="O135"/>
    </row>
    <row r="136" spans="15:15" ht="14.4" x14ac:dyDescent="0.3">
      <c r="O136"/>
    </row>
    <row r="137" spans="15:15" ht="14.4" x14ac:dyDescent="0.3">
      <c r="O137"/>
    </row>
    <row r="138" spans="15:15" ht="14.4" x14ac:dyDescent="0.3">
      <c r="O138"/>
    </row>
    <row r="139" spans="15:15" ht="14.4" x14ac:dyDescent="0.3">
      <c r="O139"/>
    </row>
    <row r="140" spans="15:15" ht="14.4" x14ac:dyDescent="0.3">
      <c r="O140"/>
    </row>
    <row r="141" spans="15:15" ht="14.4" x14ac:dyDescent="0.3">
      <c r="O141"/>
    </row>
    <row r="142" spans="15:15" ht="14.4" x14ac:dyDescent="0.3">
      <c r="O142"/>
    </row>
    <row r="143" spans="15:15" ht="14.4" x14ac:dyDescent="0.3">
      <c r="O143"/>
    </row>
    <row r="144" spans="15:15" ht="14.4" x14ac:dyDescent="0.3">
      <c r="O144"/>
    </row>
    <row r="145" spans="15:15" ht="14.4" x14ac:dyDescent="0.3">
      <c r="O145"/>
    </row>
    <row r="146" spans="15:15" ht="14.4" x14ac:dyDescent="0.3">
      <c r="O146"/>
    </row>
    <row r="147" spans="15:15" ht="14.4" x14ac:dyDescent="0.3">
      <c r="O147"/>
    </row>
    <row r="148" spans="15:15" ht="14.4" x14ac:dyDescent="0.3">
      <c r="O148"/>
    </row>
    <row r="149" spans="15:15" ht="14.4" x14ac:dyDescent="0.3">
      <c r="O149"/>
    </row>
    <row r="150" spans="15:15" ht="14.4" x14ac:dyDescent="0.3">
      <c r="O150"/>
    </row>
    <row r="151" spans="15:15" ht="14.4" x14ac:dyDescent="0.3">
      <c r="O151"/>
    </row>
    <row r="152" spans="15:15" ht="14.4" x14ac:dyDescent="0.3">
      <c r="O152"/>
    </row>
    <row r="153" spans="15:15" ht="14.4" x14ac:dyDescent="0.3">
      <c r="O153"/>
    </row>
    <row r="154" spans="15:15" ht="14.4" x14ac:dyDescent="0.3">
      <c r="O154"/>
    </row>
    <row r="155" spans="15:15" ht="14.4" x14ac:dyDescent="0.3">
      <c r="O155"/>
    </row>
    <row r="156" spans="15:15" ht="14.4" x14ac:dyDescent="0.3">
      <c r="O156"/>
    </row>
    <row r="157" spans="15:15" ht="14.4" x14ac:dyDescent="0.3">
      <c r="O157"/>
    </row>
    <row r="158" spans="15:15" ht="14.4" x14ac:dyDescent="0.3">
      <c r="O158"/>
    </row>
    <row r="159" spans="15:15" ht="14.4" x14ac:dyDescent="0.3">
      <c r="O159"/>
    </row>
    <row r="160" spans="15:15" ht="14.4" x14ac:dyDescent="0.3">
      <c r="O160"/>
    </row>
    <row r="161" spans="15:15" ht="14.4" x14ac:dyDescent="0.3">
      <c r="O161"/>
    </row>
    <row r="162" spans="15:15" ht="14.4" x14ac:dyDescent="0.3">
      <c r="O162"/>
    </row>
    <row r="163" spans="15:15" ht="14.4" x14ac:dyDescent="0.3">
      <c r="O163"/>
    </row>
    <row r="164" spans="15:15" ht="14.4" x14ac:dyDescent="0.3">
      <c r="O164"/>
    </row>
    <row r="165" spans="15:15" ht="14.4" x14ac:dyDescent="0.3">
      <c r="O165"/>
    </row>
    <row r="166" spans="15:15" ht="14.4" x14ac:dyDescent="0.3">
      <c r="O166"/>
    </row>
    <row r="167" spans="15:15" ht="14.4" x14ac:dyDescent="0.3">
      <c r="O167"/>
    </row>
    <row r="168" spans="15:15" ht="14.4" x14ac:dyDescent="0.3">
      <c r="O168"/>
    </row>
    <row r="169" spans="15:15" ht="14.4" x14ac:dyDescent="0.3">
      <c r="O169"/>
    </row>
    <row r="170" spans="15:15" ht="14.4" x14ac:dyDescent="0.3">
      <c r="O170"/>
    </row>
    <row r="171" spans="15:15" ht="14.4" x14ac:dyDescent="0.3">
      <c r="O171"/>
    </row>
    <row r="172" spans="15:15" ht="14.4" x14ac:dyDescent="0.3">
      <c r="O172"/>
    </row>
    <row r="173" spans="15:15" ht="14.4" x14ac:dyDescent="0.3">
      <c r="O173"/>
    </row>
    <row r="174" spans="15:15" ht="14.4" x14ac:dyDescent="0.3">
      <c r="O174"/>
    </row>
    <row r="175" spans="15:15" ht="14.4" x14ac:dyDescent="0.3">
      <c r="O175"/>
    </row>
    <row r="176" spans="15:15" ht="14.4" x14ac:dyDescent="0.3">
      <c r="O176"/>
    </row>
    <row r="177" spans="15:15" ht="14.4" x14ac:dyDescent="0.3">
      <c r="O177"/>
    </row>
    <row r="178" spans="15:15" ht="14.4" x14ac:dyDescent="0.3">
      <c r="O178"/>
    </row>
    <row r="179" spans="15:15" ht="14.4" x14ac:dyDescent="0.3">
      <c r="O179"/>
    </row>
    <row r="180" spans="15:15" ht="14.4" x14ac:dyDescent="0.3">
      <c r="O180"/>
    </row>
  </sheetData>
  <sheetProtection algorithmName="SHA-512" hashValue="3/3H/i0otHvTOWvgp3V48oNgYIxhh8ar/hdI3qpzalXAKeX8NtSRYWs44x2imeSbf18f1l2msEbRluWKnmTLoQ==" saltValue="adt3tnrcCHQPMElZAgdMZQ==" spinCount="100000" sheet="1" objects="1" scenarios="1"/>
  <mergeCells count="8">
    <mergeCell ref="C23:G23"/>
    <mergeCell ref="B19:Q19"/>
    <mergeCell ref="B10:Q10"/>
    <mergeCell ref="B12:Q12"/>
    <mergeCell ref="B7:Y7"/>
    <mergeCell ref="B8:Q8"/>
    <mergeCell ref="B14:Q14"/>
    <mergeCell ref="B17:Q17"/>
  </mergeCells>
  <hyperlinks>
    <hyperlink ref="C23:G23" r:id="rId1" display="EU 2020/1818 Climate Benchmarks Regulation" xr:uid="{AE599D19-148C-466F-A329-2CDEF64814B8}"/>
  </hyperlinks>
  <printOptions gridLines="1"/>
  <pageMargins left="0" right="0" top="0" bottom="0" header="0.3" footer="0.3"/>
  <pageSetup scale="42" fitToHeight="0" orientation="landscape" r:id="rId2"/>
  <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30E694-072E-4F15-8FD8-1C9086CC28AE}">
  <sheetPr codeName="Sheet7">
    <tabColor theme="1"/>
    <pageSetUpPr fitToPage="1"/>
  </sheetPr>
  <dimension ref="A1:X66"/>
  <sheetViews>
    <sheetView topLeftCell="A2" zoomScale="90" zoomScaleNormal="90" workbookViewId="0">
      <selection activeCell="I13" sqref="I13:S13"/>
    </sheetView>
  </sheetViews>
  <sheetFormatPr defaultColWidth="9.33203125" defaultRowHeight="13.8" x14ac:dyDescent="0.25"/>
  <cols>
    <col min="1" max="1" width="5.6640625" style="61" customWidth="1"/>
    <col min="2" max="4" width="5.44140625" style="61" customWidth="1"/>
    <col min="5" max="5" width="14.33203125" style="61" customWidth="1"/>
    <col min="6" max="6" width="15.6640625" style="61" customWidth="1"/>
    <col min="7" max="7" width="13.33203125" style="61" customWidth="1"/>
    <col min="8" max="8" width="1.5546875" style="61" customWidth="1"/>
    <col min="9" max="9" width="42.33203125" style="61" customWidth="1"/>
    <col min="10" max="10" width="1.44140625" style="61" customWidth="1"/>
    <col min="11" max="11" width="42.33203125" style="61" customWidth="1"/>
    <col min="12" max="12" width="2.6640625" style="61" customWidth="1"/>
    <col min="13" max="13" width="20.6640625" style="61" customWidth="1"/>
    <col min="14" max="14" width="5.6640625" style="61" customWidth="1"/>
    <col min="15" max="15" width="35.5546875" style="61" customWidth="1"/>
    <col min="16" max="16" width="2.6640625" style="61" customWidth="1"/>
    <col min="17" max="17" width="14.33203125" style="61" customWidth="1"/>
    <col min="18" max="18" width="2.6640625" style="61" customWidth="1"/>
    <col min="19" max="19" width="11.44140625" style="61" customWidth="1"/>
    <col min="20" max="20" width="2.6640625" style="61" customWidth="1"/>
    <col min="21" max="23" width="16.33203125" style="61" customWidth="1"/>
    <col min="24" max="24" width="5.6640625" style="61" customWidth="1"/>
    <col min="25" max="25" width="9.33203125" style="61"/>
    <col min="26" max="26" width="14" style="61" customWidth="1"/>
    <col min="27" max="27" width="22.6640625" style="61" customWidth="1"/>
    <col min="28" max="28" width="16.44140625" style="61" customWidth="1"/>
    <col min="29" max="29" width="9.33203125" style="61"/>
    <col min="30" max="30" width="13" style="61" customWidth="1"/>
    <col min="31" max="31" width="9.33203125" style="61"/>
    <col min="32" max="32" width="11" style="61" customWidth="1"/>
    <col min="33" max="16384" width="9.33203125" style="61"/>
  </cols>
  <sheetData>
    <row r="1" spans="1:24" ht="75" customHeight="1" x14ac:dyDescent="0.25">
      <c r="A1" s="60"/>
      <c r="B1" s="60"/>
      <c r="C1" s="60"/>
      <c r="D1" s="60"/>
      <c r="E1" s="60"/>
      <c r="F1" s="60"/>
      <c r="G1" s="60"/>
      <c r="H1" s="60"/>
      <c r="I1" s="60"/>
      <c r="J1" s="60"/>
      <c r="K1" s="60"/>
      <c r="L1" s="60"/>
      <c r="M1" s="60"/>
      <c r="N1" s="60"/>
      <c r="O1" s="60"/>
      <c r="P1" s="60"/>
      <c r="Q1" s="60"/>
      <c r="R1" s="60"/>
      <c r="S1" s="60"/>
      <c r="T1" s="60"/>
      <c r="U1" s="60"/>
      <c r="V1" s="60"/>
      <c r="W1" s="60"/>
      <c r="X1" s="60"/>
    </row>
    <row r="2" spans="1:24" ht="15" customHeight="1" x14ac:dyDescent="0.25">
      <c r="A2" s="211"/>
      <c r="B2" s="211"/>
      <c r="C2" s="211"/>
      <c r="D2" s="211"/>
      <c r="E2" s="211"/>
      <c r="F2" s="211"/>
      <c r="G2" s="211"/>
      <c r="H2" s="211"/>
      <c r="I2" s="211"/>
      <c r="J2" s="211"/>
      <c r="K2" s="211"/>
      <c r="L2" s="211"/>
      <c r="M2" s="211"/>
      <c r="N2" s="211"/>
      <c r="O2" s="211"/>
      <c r="P2" s="211"/>
      <c r="Q2" s="211"/>
      <c r="R2" s="211"/>
      <c r="S2" s="211"/>
      <c r="T2" s="211"/>
      <c r="U2" s="211"/>
      <c r="V2" s="211"/>
      <c r="W2" s="211"/>
      <c r="X2" s="211"/>
    </row>
    <row r="3" spans="1:24" s="63" customFormat="1" ht="30.75" customHeight="1" x14ac:dyDescent="0.3">
      <c r="A3" s="209"/>
      <c r="B3" s="84"/>
      <c r="C3" s="209"/>
      <c r="D3" s="209"/>
      <c r="E3" s="209"/>
      <c r="F3" s="209"/>
      <c r="G3" s="209"/>
      <c r="H3" s="209"/>
      <c r="I3" s="209"/>
      <c r="J3" s="209"/>
      <c r="K3" s="209"/>
      <c r="L3" s="209"/>
      <c r="M3" s="209"/>
      <c r="N3" s="209"/>
      <c r="O3" s="209"/>
      <c r="P3" s="209"/>
      <c r="Q3" s="209"/>
      <c r="R3" s="209"/>
      <c r="S3" s="209"/>
      <c r="T3" s="209"/>
      <c r="U3" s="209"/>
      <c r="V3" s="209"/>
      <c r="W3" s="163">
        <f>'Front Cover'!Y3</f>
        <v>45778</v>
      </c>
      <c r="X3" s="209"/>
    </row>
    <row r="4" spans="1:24" ht="18.75" customHeight="1" x14ac:dyDescent="0.25">
      <c r="A4" s="208"/>
      <c r="B4" s="87" t="s">
        <v>295</v>
      </c>
      <c r="C4" s="8"/>
      <c r="D4" s="8"/>
      <c r="E4" s="8"/>
      <c r="F4" s="8"/>
      <c r="G4" s="8"/>
      <c r="H4" s="8"/>
      <c r="I4" s="8"/>
      <c r="J4" s="8"/>
      <c r="K4" s="8"/>
      <c r="L4" s="8"/>
      <c r="M4" s="8"/>
      <c r="N4" s="8"/>
      <c r="O4" s="8"/>
      <c r="P4" s="8"/>
      <c r="Q4" s="8"/>
      <c r="R4" s="8"/>
      <c r="S4" s="8"/>
      <c r="T4" s="8"/>
      <c r="U4" s="8"/>
      <c r="V4" s="8"/>
      <c r="W4" s="8"/>
      <c r="X4" s="208"/>
    </row>
    <row r="5" spans="1:24" ht="5.25" customHeight="1" x14ac:dyDescent="0.25">
      <c r="A5" s="208"/>
      <c r="B5" s="8"/>
      <c r="C5" s="8"/>
      <c r="D5" s="8"/>
      <c r="E5" s="8"/>
      <c r="F5" s="8"/>
      <c r="G5" s="8"/>
      <c r="H5" s="8"/>
      <c r="I5" s="8"/>
      <c r="J5" s="8"/>
      <c r="K5" s="8"/>
      <c r="L5" s="8"/>
      <c r="M5" s="8"/>
      <c r="N5" s="8"/>
      <c r="O5" s="8"/>
      <c r="P5" s="8"/>
      <c r="Q5" s="8"/>
      <c r="R5" s="8"/>
      <c r="S5" s="8"/>
      <c r="T5" s="8"/>
      <c r="U5" s="8"/>
      <c r="V5" s="8"/>
      <c r="W5" s="8"/>
      <c r="X5" s="208"/>
    </row>
    <row r="6" spans="1:24" x14ac:dyDescent="0.25">
      <c r="A6" s="208"/>
      <c r="B6" s="8"/>
      <c r="C6" s="8"/>
      <c r="D6" s="8"/>
      <c r="E6" s="8"/>
      <c r="F6" s="8"/>
      <c r="G6" s="8"/>
      <c r="H6" s="8"/>
      <c r="I6" s="8"/>
      <c r="J6" s="8"/>
      <c r="K6" s="8"/>
      <c r="L6" s="8"/>
      <c r="M6" s="8"/>
      <c r="N6" s="8"/>
      <c r="O6" s="8"/>
      <c r="P6" s="8"/>
      <c r="Q6" s="8"/>
      <c r="R6" s="8"/>
      <c r="S6" s="8"/>
      <c r="T6" s="8"/>
      <c r="U6" s="8"/>
      <c r="V6" s="8"/>
      <c r="W6" s="8"/>
      <c r="X6" s="208"/>
    </row>
    <row r="7" spans="1:24" ht="18.75" customHeight="1" x14ac:dyDescent="0.25">
      <c r="A7" s="208"/>
      <c r="B7" s="50" t="s">
        <v>296</v>
      </c>
      <c r="C7" s="8"/>
      <c r="D7" s="8"/>
      <c r="E7" s="8"/>
      <c r="F7" s="8"/>
      <c r="G7" s="8"/>
      <c r="H7" s="8"/>
      <c r="I7" s="8"/>
      <c r="J7" s="8"/>
      <c r="K7" s="8"/>
      <c r="L7" s="8"/>
      <c r="M7" s="8"/>
      <c r="N7" s="8"/>
      <c r="O7" s="8"/>
      <c r="P7" s="8"/>
      <c r="Q7" s="8"/>
      <c r="R7" s="8"/>
      <c r="S7" s="8"/>
      <c r="T7" s="8"/>
      <c r="U7" s="8"/>
      <c r="V7" s="8"/>
      <c r="W7" s="8"/>
      <c r="X7" s="208"/>
    </row>
    <row r="8" spans="1:24" ht="5.25" customHeight="1" x14ac:dyDescent="0.25">
      <c r="A8" s="208"/>
      <c r="B8" s="8"/>
      <c r="C8" s="8"/>
      <c r="D8" s="8"/>
      <c r="E8" s="8"/>
      <c r="F8" s="8"/>
      <c r="G8" s="8"/>
      <c r="H8" s="8"/>
      <c r="I8" s="8"/>
      <c r="J8" s="8"/>
      <c r="K8" s="8"/>
      <c r="L8" s="8"/>
      <c r="M8" s="8"/>
      <c r="N8" s="8"/>
      <c r="O8" s="8"/>
      <c r="P8" s="8"/>
      <c r="Q8" s="8"/>
      <c r="R8" s="8"/>
      <c r="S8" s="8"/>
      <c r="T8" s="8"/>
      <c r="U8" s="8"/>
      <c r="V8" s="8"/>
      <c r="W8" s="8"/>
      <c r="X8" s="208"/>
    </row>
    <row r="9" spans="1:24" ht="45" customHeight="1" x14ac:dyDescent="0.25">
      <c r="A9" s="208"/>
      <c r="B9" s="438" t="s">
        <v>297</v>
      </c>
      <c r="C9" s="438"/>
      <c r="D9" s="438"/>
      <c r="E9" s="438"/>
      <c r="F9" s="438"/>
      <c r="G9" s="438"/>
      <c r="H9" s="52"/>
      <c r="I9" s="438" t="s">
        <v>298</v>
      </c>
      <c r="J9" s="438"/>
      <c r="K9" s="438"/>
      <c r="L9" s="438"/>
      <c r="M9" s="438"/>
      <c r="N9" s="438"/>
      <c r="O9" s="438"/>
      <c r="P9" s="438"/>
      <c r="Q9" s="438"/>
      <c r="R9" s="438"/>
      <c r="S9" s="438"/>
      <c r="T9" s="8"/>
      <c r="U9" s="8"/>
      <c r="V9" s="8"/>
      <c r="W9" s="8"/>
      <c r="X9" s="208"/>
    </row>
    <row r="10" spans="1:24" ht="5.25" customHeight="1" x14ac:dyDescent="0.25">
      <c r="A10" s="208"/>
      <c r="B10" s="8"/>
      <c r="C10" s="8"/>
      <c r="D10" s="8"/>
      <c r="E10" s="8"/>
      <c r="F10" s="8"/>
      <c r="G10" s="8"/>
      <c r="H10" s="8"/>
      <c r="I10" s="8"/>
      <c r="J10" s="8"/>
      <c r="K10" s="8"/>
      <c r="L10" s="8"/>
      <c r="M10" s="8"/>
      <c r="N10" s="8"/>
      <c r="O10" s="8"/>
      <c r="P10" s="8"/>
      <c r="Q10" s="8"/>
      <c r="R10" s="8"/>
      <c r="S10" s="8"/>
      <c r="T10" s="8"/>
      <c r="U10" s="8"/>
      <c r="V10" s="8"/>
      <c r="W10" s="8"/>
      <c r="X10" s="208"/>
    </row>
    <row r="11" spans="1:24" ht="44.25" customHeight="1" x14ac:dyDescent="0.25">
      <c r="A11" s="208"/>
      <c r="B11" s="439" t="s">
        <v>299</v>
      </c>
      <c r="C11" s="439"/>
      <c r="D11" s="439"/>
      <c r="E11" s="439"/>
      <c r="F11" s="439"/>
      <c r="G11" s="439"/>
      <c r="H11" s="9"/>
      <c r="I11" s="440" t="s">
        <v>300</v>
      </c>
      <c r="J11" s="440"/>
      <c r="K11" s="440"/>
      <c r="L11" s="440"/>
      <c r="M11" s="440"/>
      <c r="N11" s="440"/>
      <c r="O11" s="440"/>
      <c r="P11" s="440"/>
      <c r="Q11" s="440"/>
      <c r="R11" s="440"/>
      <c r="S11" s="440"/>
      <c r="T11" s="8"/>
      <c r="U11" s="8"/>
      <c r="V11" s="8"/>
      <c r="W11" s="8"/>
      <c r="X11" s="208"/>
    </row>
    <row r="12" spans="1:24" ht="45.75" customHeight="1" x14ac:dyDescent="0.25">
      <c r="A12" s="208"/>
      <c r="B12" s="439" t="s">
        <v>299</v>
      </c>
      <c r="C12" s="439"/>
      <c r="D12" s="439"/>
      <c r="E12" s="439"/>
      <c r="F12" s="439"/>
      <c r="G12" s="439"/>
      <c r="H12" s="9"/>
      <c r="I12" s="441" t="s">
        <v>301</v>
      </c>
      <c r="J12" s="441"/>
      <c r="K12" s="441"/>
      <c r="L12" s="441"/>
      <c r="M12" s="441"/>
      <c r="N12" s="441"/>
      <c r="O12" s="441"/>
      <c r="P12" s="441"/>
      <c r="Q12" s="441"/>
      <c r="R12" s="441"/>
      <c r="S12" s="441"/>
      <c r="T12" s="8"/>
      <c r="U12" s="8"/>
      <c r="V12" s="8"/>
      <c r="W12" s="8"/>
      <c r="X12" s="208"/>
    </row>
    <row r="13" spans="1:24" ht="60.75" customHeight="1" x14ac:dyDescent="0.25">
      <c r="A13" s="208"/>
      <c r="B13" s="439" t="s">
        <v>299</v>
      </c>
      <c r="C13" s="439"/>
      <c r="D13" s="439"/>
      <c r="E13" s="439"/>
      <c r="F13" s="439"/>
      <c r="G13" s="439"/>
      <c r="H13" s="9"/>
      <c r="I13" s="440" t="s">
        <v>302</v>
      </c>
      <c r="J13" s="440"/>
      <c r="K13" s="440"/>
      <c r="L13" s="440"/>
      <c r="M13" s="440"/>
      <c r="N13" s="440"/>
      <c r="O13" s="440"/>
      <c r="P13" s="440"/>
      <c r="Q13" s="440"/>
      <c r="R13" s="440"/>
      <c r="S13" s="440"/>
      <c r="T13" s="9"/>
      <c r="U13" s="9"/>
      <c r="V13" s="9"/>
      <c r="W13" s="9"/>
      <c r="X13" s="208"/>
    </row>
    <row r="14" spans="1:24" x14ac:dyDescent="0.25">
      <c r="A14" s="208"/>
      <c r="B14" s="9"/>
      <c r="C14" s="9"/>
      <c r="D14" s="9"/>
      <c r="E14" s="9"/>
      <c r="F14" s="9"/>
      <c r="G14" s="9"/>
      <c r="H14" s="9"/>
      <c r="I14" s="9"/>
      <c r="J14" s="9"/>
      <c r="K14" s="9"/>
      <c r="L14" s="9"/>
      <c r="M14" s="9"/>
      <c r="N14" s="9"/>
      <c r="O14" s="9"/>
      <c r="P14" s="9"/>
      <c r="Q14" s="9"/>
      <c r="R14" s="9"/>
      <c r="S14" s="9"/>
      <c r="T14" s="9"/>
      <c r="U14" s="9"/>
      <c r="V14" s="9"/>
      <c r="W14" s="9"/>
      <c r="X14" s="208"/>
    </row>
    <row r="15" spans="1:24" x14ac:dyDescent="0.25">
      <c r="A15" s="208"/>
      <c r="B15" s="9"/>
      <c r="C15" s="9"/>
      <c r="D15" s="9"/>
      <c r="E15" s="9"/>
      <c r="F15" s="9"/>
      <c r="G15" s="9"/>
      <c r="H15" s="9"/>
      <c r="I15" s="9"/>
      <c r="J15" s="9"/>
      <c r="K15" s="9"/>
      <c r="L15" s="9"/>
      <c r="M15" s="9"/>
      <c r="N15" s="9"/>
      <c r="O15" s="9"/>
      <c r="P15" s="9"/>
      <c r="Q15" s="9"/>
      <c r="R15" s="9"/>
      <c r="S15" s="9"/>
      <c r="T15" s="9"/>
      <c r="U15" s="9"/>
      <c r="V15" s="9"/>
      <c r="W15" s="9"/>
      <c r="X15" s="208"/>
    </row>
    <row r="16" spans="1:24" x14ac:dyDescent="0.25">
      <c r="A16" s="208"/>
      <c r="B16" s="9"/>
      <c r="C16" s="9"/>
      <c r="D16" s="9"/>
      <c r="E16" s="9"/>
      <c r="F16" s="9"/>
      <c r="G16" s="9"/>
      <c r="H16" s="9"/>
      <c r="I16" s="9"/>
      <c r="J16" s="9"/>
      <c r="K16" s="9"/>
      <c r="L16" s="9"/>
      <c r="M16" s="9"/>
      <c r="N16" s="9"/>
      <c r="O16" s="9"/>
      <c r="P16" s="9"/>
      <c r="Q16" s="9"/>
      <c r="R16" s="9"/>
      <c r="S16" s="9"/>
      <c r="T16" s="9"/>
      <c r="U16" s="9"/>
      <c r="V16" s="9"/>
      <c r="W16" s="9"/>
      <c r="X16" s="208"/>
    </row>
    <row r="17" spans="1:24" x14ac:dyDescent="0.25">
      <c r="A17" s="208"/>
      <c r="B17" s="9"/>
      <c r="C17" s="9"/>
      <c r="D17" s="9"/>
      <c r="E17" s="9"/>
      <c r="F17" s="9"/>
      <c r="G17" s="9"/>
      <c r="H17" s="9"/>
      <c r="I17" s="9"/>
      <c r="J17" s="9"/>
      <c r="K17" s="9"/>
      <c r="L17" s="9"/>
      <c r="M17" s="9"/>
      <c r="N17" s="9"/>
      <c r="O17" s="9"/>
      <c r="P17" s="9"/>
      <c r="Q17" s="9"/>
      <c r="R17" s="9"/>
      <c r="S17" s="9"/>
      <c r="T17" s="9"/>
      <c r="U17" s="9"/>
      <c r="V17" s="9"/>
      <c r="W17" s="9"/>
      <c r="X17" s="208"/>
    </row>
    <row r="18" spans="1:24" x14ac:dyDescent="0.25">
      <c r="A18" s="208"/>
      <c r="B18" s="9"/>
      <c r="C18" s="9"/>
      <c r="D18" s="9"/>
      <c r="E18" s="9"/>
      <c r="F18" s="9"/>
      <c r="G18" s="9"/>
      <c r="H18" s="9"/>
      <c r="I18" s="9"/>
      <c r="J18" s="9"/>
      <c r="K18" s="9"/>
      <c r="L18" s="9"/>
      <c r="M18" s="9"/>
      <c r="N18" s="9"/>
      <c r="O18" s="9"/>
      <c r="P18" s="9"/>
      <c r="Q18" s="9"/>
      <c r="R18" s="9"/>
      <c r="S18" s="9"/>
      <c r="T18" s="9"/>
      <c r="U18" s="9"/>
      <c r="V18" s="9"/>
      <c r="W18" s="9"/>
      <c r="X18" s="208"/>
    </row>
    <row r="19" spans="1:24" x14ac:dyDescent="0.25">
      <c r="A19" s="208"/>
      <c r="B19" s="9"/>
      <c r="C19" s="9"/>
      <c r="D19" s="9"/>
      <c r="E19" s="9"/>
      <c r="F19" s="9"/>
      <c r="G19" s="9"/>
      <c r="H19" s="9"/>
      <c r="I19" s="9"/>
      <c r="J19" s="9"/>
      <c r="K19" s="9"/>
      <c r="L19" s="9"/>
      <c r="M19" s="9"/>
      <c r="N19" s="9"/>
      <c r="O19" s="9"/>
      <c r="P19" s="9"/>
      <c r="Q19" s="9"/>
      <c r="R19" s="9"/>
      <c r="S19" s="9"/>
      <c r="T19" s="9"/>
      <c r="U19" s="9"/>
      <c r="V19" s="9"/>
      <c r="W19" s="9"/>
      <c r="X19" s="208"/>
    </row>
    <row r="20" spans="1:24" x14ac:dyDescent="0.25">
      <c r="A20" s="208"/>
      <c r="B20" s="9"/>
      <c r="C20" s="9"/>
      <c r="D20" s="9"/>
      <c r="E20" s="9"/>
      <c r="F20" s="9"/>
      <c r="G20" s="9"/>
      <c r="H20" s="9"/>
      <c r="I20" s="9"/>
      <c r="J20" s="9"/>
      <c r="K20" s="9"/>
      <c r="L20" s="9"/>
      <c r="M20" s="9"/>
      <c r="N20" s="9"/>
      <c r="O20" s="9"/>
      <c r="P20" s="9"/>
      <c r="Q20" s="9"/>
      <c r="R20" s="9"/>
      <c r="S20" s="9"/>
      <c r="T20" s="9"/>
      <c r="U20" s="9"/>
      <c r="V20" s="9"/>
      <c r="W20" s="9"/>
      <c r="X20" s="208"/>
    </row>
    <row r="21" spans="1:24" x14ac:dyDescent="0.25">
      <c r="A21" s="208"/>
      <c r="B21" s="9"/>
      <c r="C21" s="9"/>
      <c r="D21" s="9"/>
      <c r="E21" s="9"/>
      <c r="F21" s="9"/>
      <c r="G21" s="9"/>
      <c r="H21" s="9"/>
      <c r="I21" s="9"/>
      <c r="J21" s="9"/>
      <c r="K21" s="9"/>
      <c r="L21" s="9"/>
      <c r="M21" s="9"/>
      <c r="N21" s="9"/>
      <c r="O21" s="9"/>
      <c r="P21" s="9"/>
      <c r="Q21" s="9"/>
      <c r="R21" s="9"/>
      <c r="S21" s="9"/>
      <c r="T21" s="9"/>
      <c r="U21" s="9"/>
      <c r="V21" s="9"/>
      <c r="W21" s="9"/>
      <c r="X21" s="208"/>
    </row>
    <row r="22" spans="1:24" x14ac:dyDescent="0.25">
      <c r="A22" s="208"/>
      <c r="B22" s="9"/>
      <c r="C22" s="9"/>
      <c r="D22" s="9"/>
      <c r="E22" s="9"/>
      <c r="F22" s="9"/>
      <c r="G22" s="9"/>
      <c r="H22" s="9"/>
      <c r="I22" s="9"/>
      <c r="J22" s="9"/>
      <c r="K22" s="9"/>
      <c r="L22" s="9"/>
      <c r="M22" s="9"/>
      <c r="N22" s="9"/>
      <c r="O22" s="9"/>
      <c r="P22" s="9"/>
      <c r="Q22" s="9"/>
      <c r="R22" s="9"/>
      <c r="S22" s="9"/>
      <c r="T22" s="9"/>
      <c r="U22" s="9"/>
      <c r="V22" s="9"/>
      <c r="W22" s="9"/>
      <c r="X22" s="208"/>
    </row>
    <row r="23" spans="1:24" x14ac:dyDescent="0.25">
      <c r="A23" s="208"/>
      <c r="B23" s="9"/>
      <c r="C23" s="9"/>
      <c r="D23" s="9"/>
      <c r="E23" s="9"/>
      <c r="F23" s="9"/>
      <c r="G23" s="9"/>
      <c r="H23" s="9"/>
      <c r="I23" s="9"/>
      <c r="J23" s="9"/>
      <c r="K23" s="9"/>
      <c r="L23" s="9"/>
      <c r="M23" s="9"/>
      <c r="N23" s="9"/>
      <c r="O23" s="9"/>
      <c r="P23" s="9"/>
      <c r="Q23" s="9"/>
      <c r="R23" s="9"/>
      <c r="S23" s="9"/>
      <c r="T23" s="9"/>
      <c r="U23" s="9"/>
      <c r="V23" s="9"/>
      <c r="W23" s="9"/>
      <c r="X23" s="208"/>
    </row>
    <row r="24" spans="1:24" x14ac:dyDescent="0.25">
      <c r="A24" s="208"/>
      <c r="B24" s="9"/>
      <c r="C24" s="9"/>
      <c r="D24" s="9"/>
      <c r="E24" s="9"/>
      <c r="F24" s="9"/>
      <c r="G24" s="9"/>
      <c r="H24" s="9"/>
      <c r="I24" s="9"/>
      <c r="J24" s="9"/>
      <c r="K24" s="9"/>
      <c r="L24" s="9"/>
      <c r="M24" s="9"/>
      <c r="N24" s="9"/>
      <c r="O24" s="9"/>
      <c r="P24" s="9"/>
      <c r="Q24" s="9"/>
      <c r="R24" s="9"/>
      <c r="S24" s="9"/>
      <c r="T24" s="9"/>
      <c r="U24" s="9"/>
      <c r="V24" s="9"/>
      <c r="W24" s="9"/>
      <c r="X24" s="208"/>
    </row>
    <row r="25" spans="1:24" x14ac:dyDescent="0.25">
      <c r="A25" s="208"/>
      <c r="B25" s="9"/>
      <c r="C25" s="9"/>
      <c r="D25" s="9"/>
      <c r="E25" s="9"/>
      <c r="F25" s="9"/>
      <c r="G25" s="9"/>
      <c r="H25" s="9"/>
      <c r="I25" s="9"/>
      <c r="J25" s="9"/>
      <c r="K25" s="9"/>
      <c r="L25" s="9"/>
      <c r="M25" s="9"/>
      <c r="N25" s="9"/>
      <c r="O25" s="9"/>
      <c r="P25" s="9"/>
      <c r="Q25" s="9"/>
      <c r="R25" s="9"/>
      <c r="S25" s="9"/>
      <c r="T25" s="9"/>
      <c r="U25" s="9"/>
      <c r="V25" s="9"/>
      <c r="W25" s="9"/>
      <c r="X25" s="208"/>
    </row>
    <row r="26" spans="1:24" x14ac:dyDescent="0.25">
      <c r="A26" s="208"/>
      <c r="B26" s="9"/>
      <c r="C26" s="9"/>
      <c r="D26" s="9"/>
      <c r="E26" s="9"/>
      <c r="F26" s="9"/>
      <c r="G26" s="9"/>
      <c r="H26" s="9"/>
      <c r="I26" s="9"/>
      <c r="J26" s="9"/>
      <c r="K26" s="9"/>
      <c r="L26" s="9"/>
      <c r="M26" s="9"/>
      <c r="N26" s="9"/>
      <c r="O26" s="9"/>
      <c r="P26" s="9"/>
      <c r="Q26" s="9"/>
      <c r="R26" s="9"/>
      <c r="S26" s="9"/>
      <c r="T26" s="9"/>
      <c r="U26" s="9"/>
      <c r="V26" s="9"/>
      <c r="W26" s="9"/>
      <c r="X26" s="208"/>
    </row>
    <row r="27" spans="1:24" x14ac:dyDescent="0.25">
      <c r="A27" s="208"/>
      <c r="B27" s="9"/>
      <c r="C27" s="9"/>
      <c r="D27" s="9"/>
      <c r="E27" s="9"/>
      <c r="F27" s="9"/>
      <c r="G27" s="9"/>
      <c r="H27" s="9"/>
      <c r="I27" s="9"/>
      <c r="J27" s="9"/>
      <c r="K27" s="9"/>
      <c r="L27" s="9"/>
      <c r="M27" s="9"/>
      <c r="N27" s="9"/>
      <c r="O27" s="9"/>
      <c r="P27" s="9"/>
      <c r="Q27" s="9"/>
      <c r="R27" s="9"/>
      <c r="S27" s="9"/>
      <c r="T27" s="9"/>
      <c r="U27" s="9"/>
      <c r="V27" s="9"/>
      <c r="W27" s="9"/>
      <c r="X27" s="208"/>
    </row>
    <row r="28" spans="1:24" x14ac:dyDescent="0.25">
      <c r="A28" s="208"/>
      <c r="B28" s="9"/>
      <c r="C28" s="9"/>
      <c r="D28" s="9"/>
      <c r="E28" s="9"/>
      <c r="F28" s="9"/>
      <c r="G28" s="9"/>
      <c r="H28" s="9"/>
      <c r="I28" s="9"/>
      <c r="J28" s="9"/>
      <c r="K28" s="9"/>
      <c r="L28" s="9"/>
      <c r="M28" s="9"/>
      <c r="N28" s="9"/>
      <c r="O28" s="9"/>
      <c r="P28" s="9"/>
      <c r="Q28" s="9"/>
      <c r="R28" s="9"/>
      <c r="S28" s="9"/>
      <c r="T28" s="9"/>
      <c r="U28" s="9"/>
      <c r="V28" s="9"/>
      <c r="W28" s="9"/>
      <c r="X28" s="208"/>
    </row>
    <row r="29" spans="1:24" x14ac:dyDescent="0.25">
      <c r="A29" s="208"/>
      <c r="B29" s="9"/>
      <c r="C29" s="9"/>
      <c r="D29" s="9"/>
      <c r="E29" s="9"/>
      <c r="F29" s="9"/>
      <c r="G29" s="9"/>
      <c r="H29" s="9"/>
      <c r="I29" s="9"/>
      <c r="J29" s="9"/>
      <c r="K29" s="9"/>
      <c r="L29" s="9"/>
      <c r="M29" s="9"/>
      <c r="N29" s="9"/>
      <c r="O29" s="9"/>
      <c r="P29" s="9"/>
      <c r="Q29" s="9"/>
      <c r="R29" s="9"/>
      <c r="S29" s="9"/>
      <c r="T29" s="9"/>
      <c r="U29" s="9"/>
      <c r="V29" s="9"/>
      <c r="W29" s="9"/>
      <c r="X29" s="208"/>
    </row>
    <row r="30" spans="1:24" x14ac:dyDescent="0.25">
      <c r="A30" s="208"/>
      <c r="B30" s="9"/>
      <c r="C30" s="9"/>
      <c r="D30" s="9"/>
      <c r="E30" s="9"/>
      <c r="F30" s="9"/>
      <c r="G30" s="9"/>
      <c r="H30" s="9"/>
      <c r="I30" s="9"/>
      <c r="J30" s="9"/>
      <c r="K30" s="9"/>
      <c r="L30" s="9"/>
      <c r="M30" s="9"/>
      <c r="N30" s="9"/>
      <c r="O30" s="9"/>
      <c r="P30" s="9"/>
      <c r="Q30" s="9"/>
      <c r="R30" s="9"/>
      <c r="S30" s="9"/>
      <c r="T30" s="9"/>
      <c r="U30" s="9"/>
      <c r="V30" s="9"/>
      <c r="W30" s="9"/>
      <c r="X30" s="208"/>
    </row>
    <row r="31" spans="1:24" x14ac:dyDescent="0.25">
      <c r="A31" s="208"/>
      <c r="B31" s="9"/>
      <c r="C31" s="9"/>
      <c r="D31" s="9"/>
      <c r="E31" s="9"/>
      <c r="F31" s="9"/>
      <c r="G31" s="9"/>
      <c r="H31" s="9"/>
      <c r="I31" s="9"/>
      <c r="J31" s="9"/>
      <c r="K31" s="9"/>
      <c r="L31" s="9"/>
      <c r="M31" s="9"/>
      <c r="N31" s="9"/>
      <c r="O31" s="9"/>
      <c r="P31" s="9"/>
      <c r="Q31" s="9"/>
      <c r="R31" s="9"/>
      <c r="S31" s="9"/>
      <c r="T31" s="9"/>
      <c r="U31" s="9"/>
      <c r="V31" s="9"/>
      <c r="W31" s="9"/>
      <c r="X31" s="208"/>
    </row>
    <row r="32" spans="1:24" x14ac:dyDescent="0.25">
      <c r="A32" s="208"/>
      <c r="B32" s="9"/>
      <c r="C32" s="9"/>
      <c r="D32" s="9"/>
      <c r="E32" s="9"/>
      <c r="F32" s="9"/>
      <c r="G32" s="9"/>
      <c r="H32" s="9"/>
      <c r="I32" s="9"/>
      <c r="J32" s="9"/>
      <c r="K32" s="9"/>
      <c r="L32" s="9"/>
      <c r="M32" s="9"/>
      <c r="N32" s="9"/>
      <c r="O32" s="9"/>
      <c r="P32" s="9"/>
      <c r="Q32" s="9"/>
      <c r="R32" s="9"/>
      <c r="S32" s="9"/>
      <c r="T32" s="9"/>
      <c r="U32" s="9"/>
      <c r="V32" s="9"/>
      <c r="W32" s="9"/>
      <c r="X32" s="208"/>
    </row>
    <row r="33" spans="1:24" x14ac:dyDescent="0.25">
      <c r="A33" s="208"/>
      <c r="B33" s="9"/>
      <c r="C33" s="9"/>
      <c r="D33" s="9"/>
      <c r="E33" s="9"/>
      <c r="F33" s="9"/>
      <c r="G33" s="9"/>
      <c r="H33" s="9"/>
      <c r="I33" s="9"/>
      <c r="J33" s="9"/>
      <c r="K33" s="9"/>
      <c r="L33" s="9"/>
      <c r="M33" s="9"/>
      <c r="N33" s="9"/>
      <c r="O33" s="9"/>
      <c r="P33" s="9"/>
      <c r="Q33" s="9"/>
      <c r="R33" s="9"/>
      <c r="S33" s="9"/>
      <c r="T33" s="9"/>
      <c r="U33" s="9"/>
      <c r="V33" s="9"/>
      <c r="W33" s="9"/>
      <c r="X33" s="208"/>
    </row>
    <row r="34" spans="1:24" x14ac:dyDescent="0.25">
      <c r="A34" s="208"/>
      <c r="B34" s="9"/>
      <c r="C34" s="9"/>
      <c r="D34" s="9"/>
      <c r="E34" s="9"/>
      <c r="F34" s="9"/>
      <c r="G34" s="9"/>
      <c r="H34" s="9"/>
      <c r="I34" s="9"/>
      <c r="J34" s="9"/>
      <c r="K34" s="9"/>
      <c r="L34" s="9"/>
      <c r="M34" s="9"/>
      <c r="N34" s="9"/>
      <c r="O34" s="9"/>
      <c r="P34" s="9"/>
      <c r="Q34" s="9"/>
      <c r="R34" s="9"/>
      <c r="S34" s="9"/>
      <c r="T34" s="9"/>
      <c r="U34" s="9"/>
      <c r="V34" s="9"/>
      <c r="W34" s="9"/>
      <c r="X34" s="208"/>
    </row>
    <row r="35" spans="1:24" x14ac:dyDescent="0.25">
      <c r="A35" s="208"/>
      <c r="B35" s="9"/>
      <c r="C35" s="9"/>
      <c r="D35" s="9"/>
      <c r="E35" s="9"/>
      <c r="F35" s="9"/>
      <c r="G35" s="9"/>
      <c r="H35" s="9"/>
      <c r="I35" s="9"/>
      <c r="J35" s="9"/>
      <c r="K35" s="9"/>
      <c r="L35" s="9"/>
      <c r="M35" s="9"/>
      <c r="N35" s="9"/>
      <c r="O35" s="9"/>
      <c r="P35" s="9"/>
      <c r="Q35" s="9"/>
      <c r="R35" s="9"/>
      <c r="S35" s="9"/>
      <c r="T35" s="9"/>
      <c r="U35" s="9"/>
      <c r="V35" s="9"/>
      <c r="W35" s="9"/>
      <c r="X35" s="208"/>
    </row>
    <row r="36" spans="1:24" x14ac:dyDescent="0.25">
      <c r="A36" s="208"/>
      <c r="B36" s="9"/>
      <c r="C36" s="9"/>
      <c r="D36" s="9"/>
      <c r="E36" s="9"/>
      <c r="F36" s="9"/>
      <c r="G36" s="9"/>
      <c r="H36" s="9"/>
      <c r="I36" s="9"/>
      <c r="J36" s="9"/>
      <c r="K36" s="9"/>
      <c r="L36" s="9"/>
      <c r="M36" s="9"/>
      <c r="N36" s="9"/>
      <c r="O36" s="9"/>
      <c r="P36" s="9"/>
      <c r="Q36" s="9"/>
      <c r="R36" s="9"/>
      <c r="S36" s="9"/>
      <c r="T36" s="9"/>
      <c r="U36" s="9"/>
      <c r="V36" s="9"/>
      <c r="W36" s="9"/>
      <c r="X36" s="208"/>
    </row>
    <row r="37" spans="1:24" x14ac:dyDescent="0.25">
      <c r="A37" s="208"/>
      <c r="B37" s="9"/>
      <c r="C37" s="9"/>
      <c r="D37" s="9"/>
      <c r="E37" s="9"/>
      <c r="F37" s="9"/>
      <c r="G37" s="9"/>
      <c r="H37" s="9"/>
      <c r="I37" s="9"/>
      <c r="J37" s="9"/>
      <c r="K37" s="9"/>
      <c r="L37" s="9"/>
      <c r="M37" s="9"/>
      <c r="N37" s="9"/>
      <c r="O37" s="9"/>
      <c r="P37" s="9"/>
      <c r="Q37" s="9"/>
      <c r="R37" s="9"/>
      <c r="S37" s="9"/>
      <c r="T37" s="9"/>
      <c r="U37" s="9"/>
      <c r="V37" s="9"/>
      <c r="W37" s="9"/>
      <c r="X37" s="208"/>
    </row>
    <row r="38" spans="1:24" x14ac:dyDescent="0.25">
      <c r="A38" s="208"/>
      <c r="B38" s="9"/>
      <c r="C38" s="9"/>
      <c r="D38" s="9"/>
      <c r="E38" s="9"/>
      <c r="F38" s="9"/>
      <c r="G38" s="9"/>
      <c r="H38" s="9"/>
      <c r="I38" s="9"/>
      <c r="J38" s="9"/>
      <c r="K38" s="9"/>
      <c r="L38" s="9"/>
      <c r="M38" s="9"/>
      <c r="N38" s="9"/>
      <c r="O38" s="9"/>
      <c r="P38" s="9"/>
      <c r="Q38" s="9"/>
      <c r="R38" s="9"/>
      <c r="S38" s="9"/>
      <c r="T38" s="9"/>
      <c r="U38" s="9"/>
      <c r="V38" s="9"/>
      <c r="W38" s="9"/>
      <c r="X38" s="208"/>
    </row>
    <row r="39" spans="1:24" x14ac:dyDescent="0.25">
      <c r="A39" s="208"/>
      <c r="B39" s="9"/>
      <c r="C39" s="9"/>
      <c r="D39" s="9"/>
      <c r="E39" s="9"/>
      <c r="F39" s="9"/>
      <c r="G39" s="9"/>
      <c r="H39" s="9"/>
      <c r="I39" s="9"/>
      <c r="J39" s="9"/>
      <c r="K39" s="9"/>
      <c r="L39" s="9"/>
      <c r="M39" s="9"/>
      <c r="N39" s="9"/>
      <c r="O39" s="9"/>
      <c r="P39" s="9"/>
      <c r="Q39" s="9"/>
      <c r="R39" s="9"/>
      <c r="S39" s="9"/>
      <c r="T39" s="9"/>
      <c r="U39" s="9"/>
      <c r="V39" s="9"/>
      <c r="W39" s="9"/>
      <c r="X39" s="208"/>
    </row>
    <row r="40" spans="1:24" x14ac:dyDescent="0.25">
      <c r="A40" s="208"/>
      <c r="B40" s="9"/>
      <c r="C40" s="9"/>
      <c r="D40" s="9"/>
      <c r="E40" s="9"/>
      <c r="F40" s="9"/>
      <c r="G40" s="9"/>
      <c r="H40" s="9"/>
      <c r="I40" s="9"/>
      <c r="J40" s="9"/>
      <c r="K40" s="9"/>
      <c r="L40" s="9"/>
      <c r="M40" s="9"/>
      <c r="N40" s="9"/>
      <c r="O40" s="9"/>
      <c r="P40" s="9"/>
      <c r="Q40" s="9"/>
      <c r="R40" s="9"/>
      <c r="S40" s="9"/>
      <c r="T40" s="9"/>
      <c r="U40" s="9"/>
      <c r="V40" s="9"/>
      <c r="W40" s="9"/>
      <c r="X40" s="208"/>
    </row>
    <row r="41" spans="1:24" x14ac:dyDescent="0.25">
      <c r="A41" s="208"/>
      <c r="B41" s="9"/>
      <c r="C41" s="9"/>
      <c r="D41" s="9"/>
      <c r="E41" s="9"/>
      <c r="F41" s="9"/>
      <c r="G41" s="9"/>
      <c r="H41" s="9"/>
      <c r="I41" s="9"/>
      <c r="J41" s="9"/>
      <c r="K41" s="9"/>
      <c r="L41" s="9"/>
      <c r="M41" s="9"/>
      <c r="N41" s="9"/>
      <c r="O41" s="9"/>
      <c r="P41" s="9"/>
      <c r="Q41" s="9"/>
      <c r="R41" s="9"/>
      <c r="S41" s="9"/>
      <c r="T41" s="9"/>
      <c r="U41" s="9"/>
      <c r="V41" s="9"/>
      <c r="W41" s="9"/>
      <c r="X41" s="208"/>
    </row>
    <row r="42" spans="1:24" x14ac:dyDescent="0.25">
      <c r="A42" s="208"/>
      <c r="B42" s="9"/>
      <c r="C42" s="9"/>
      <c r="D42" s="9"/>
      <c r="E42" s="9"/>
      <c r="F42" s="9"/>
      <c r="G42" s="9"/>
      <c r="H42" s="9"/>
      <c r="I42" s="9"/>
      <c r="J42" s="9"/>
      <c r="K42" s="9"/>
      <c r="L42" s="9"/>
      <c r="M42" s="9"/>
      <c r="N42" s="9"/>
      <c r="O42" s="9"/>
      <c r="P42" s="9"/>
      <c r="Q42" s="9"/>
      <c r="R42" s="9"/>
      <c r="S42" s="9"/>
      <c r="T42" s="9"/>
      <c r="U42" s="9"/>
      <c r="V42" s="9"/>
      <c r="W42" s="9"/>
      <c r="X42" s="208"/>
    </row>
    <row r="43" spans="1:24" x14ac:dyDescent="0.25">
      <c r="A43" s="208"/>
      <c r="B43" s="9"/>
      <c r="C43" s="9"/>
      <c r="D43" s="9"/>
      <c r="E43" s="9"/>
      <c r="F43" s="9"/>
      <c r="G43" s="9"/>
      <c r="H43" s="9"/>
      <c r="I43" s="9"/>
      <c r="J43" s="9"/>
      <c r="K43" s="9"/>
      <c r="L43" s="9"/>
      <c r="M43" s="9"/>
      <c r="N43" s="9"/>
      <c r="O43" s="9"/>
      <c r="P43" s="9"/>
      <c r="Q43" s="9"/>
      <c r="R43" s="9"/>
      <c r="S43" s="9"/>
      <c r="T43" s="9"/>
      <c r="U43" s="9"/>
      <c r="V43" s="9"/>
      <c r="W43" s="9"/>
      <c r="X43" s="208"/>
    </row>
    <row r="44" spans="1:24" x14ac:dyDescent="0.25">
      <c r="A44" s="208"/>
      <c r="B44" s="9"/>
      <c r="C44" s="9"/>
      <c r="D44" s="9"/>
      <c r="E44" s="9"/>
      <c r="F44" s="9"/>
      <c r="G44" s="9"/>
      <c r="H44" s="9"/>
      <c r="I44" s="9"/>
      <c r="J44" s="9"/>
      <c r="K44" s="9"/>
      <c r="L44" s="9"/>
      <c r="M44" s="9"/>
      <c r="N44" s="9"/>
      <c r="O44" s="9"/>
      <c r="P44" s="9"/>
      <c r="Q44" s="9"/>
      <c r="R44" s="9"/>
      <c r="S44" s="9"/>
      <c r="T44" s="9"/>
      <c r="U44" s="9"/>
      <c r="V44" s="9"/>
      <c r="W44" s="9"/>
      <c r="X44" s="208"/>
    </row>
    <row r="45" spans="1:24" x14ac:dyDescent="0.25">
      <c r="A45" s="208"/>
      <c r="B45" s="9"/>
      <c r="C45" s="9"/>
      <c r="D45" s="9"/>
      <c r="E45" s="9"/>
      <c r="F45" s="9"/>
      <c r="G45" s="9"/>
      <c r="H45" s="9"/>
      <c r="I45" s="9"/>
      <c r="J45" s="9"/>
      <c r="K45" s="9"/>
      <c r="L45" s="9"/>
      <c r="M45" s="9"/>
      <c r="N45" s="9"/>
      <c r="O45" s="9"/>
      <c r="P45" s="9"/>
      <c r="Q45" s="9"/>
      <c r="R45" s="9"/>
      <c r="S45" s="9"/>
      <c r="T45" s="9"/>
      <c r="U45" s="9"/>
      <c r="V45" s="9"/>
      <c r="W45" s="9"/>
      <c r="X45" s="208"/>
    </row>
    <row r="46" spans="1:24" x14ac:dyDescent="0.25">
      <c r="A46" s="208"/>
      <c r="B46" s="9"/>
      <c r="C46" s="9"/>
      <c r="D46" s="9"/>
      <c r="E46" s="9"/>
      <c r="F46" s="9"/>
      <c r="G46" s="9"/>
      <c r="H46" s="9"/>
      <c r="I46" s="9"/>
      <c r="J46" s="9"/>
      <c r="K46" s="9"/>
      <c r="L46" s="9"/>
      <c r="M46" s="9"/>
      <c r="N46" s="9"/>
      <c r="O46" s="9"/>
      <c r="P46" s="9"/>
      <c r="Q46" s="9"/>
      <c r="R46" s="9"/>
      <c r="S46" s="9"/>
      <c r="T46" s="9"/>
      <c r="U46" s="9"/>
      <c r="V46" s="9"/>
      <c r="W46" s="9"/>
      <c r="X46" s="208"/>
    </row>
    <row r="47" spans="1:24" x14ac:dyDescent="0.25">
      <c r="A47" s="208"/>
      <c r="B47" s="9"/>
      <c r="C47" s="9"/>
      <c r="D47" s="9"/>
      <c r="E47" s="9"/>
      <c r="F47" s="9"/>
      <c r="G47" s="9"/>
      <c r="H47" s="9"/>
      <c r="I47" s="9"/>
      <c r="J47" s="9"/>
      <c r="K47" s="9"/>
      <c r="L47" s="9"/>
      <c r="M47" s="9"/>
      <c r="N47" s="9"/>
      <c r="O47" s="9"/>
      <c r="P47" s="9"/>
      <c r="Q47" s="9"/>
      <c r="R47" s="9"/>
      <c r="S47" s="9"/>
      <c r="T47" s="9"/>
      <c r="U47" s="9"/>
      <c r="V47" s="9"/>
      <c r="W47" s="9"/>
      <c r="X47" s="208"/>
    </row>
    <row r="48" spans="1:24" x14ac:dyDescent="0.25">
      <c r="A48" s="208"/>
      <c r="B48" s="9"/>
      <c r="C48" s="9"/>
      <c r="D48" s="9"/>
      <c r="E48" s="9"/>
      <c r="F48" s="9"/>
      <c r="G48" s="9"/>
      <c r="H48" s="9"/>
      <c r="I48" s="9"/>
      <c r="J48" s="9"/>
      <c r="K48" s="9"/>
      <c r="L48" s="9"/>
      <c r="M48" s="9"/>
      <c r="N48" s="9"/>
      <c r="O48" s="9"/>
      <c r="P48" s="9"/>
      <c r="Q48" s="9"/>
      <c r="R48" s="9"/>
      <c r="S48" s="9"/>
      <c r="T48" s="9"/>
      <c r="U48" s="9"/>
      <c r="V48" s="9"/>
      <c r="W48" s="9"/>
      <c r="X48" s="208"/>
    </row>
    <row r="49" spans="1:24" x14ac:dyDescent="0.25">
      <c r="A49" s="208"/>
      <c r="B49" s="9"/>
      <c r="C49" s="9"/>
      <c r="D49" s="9"/>
      <c r="E49" s="9"/>
      <c r="F49" s="9"/>
      <c r="G49" s="9"/>
      <c r="H49" s="9"/>
      <c r="I49" s="9"/>
      <c r="J49" s="9"/>
      <c r="K49" s="9"/>
      <c r="L49" s="9"/>
      <c r="M49" s="9"/>
      <c r="N49" s="9"/>
      <c r="O49" s="9"/>
      <c r="P49" s="9"/>
      <c r="Q49" s="9"/>
      <c r="R49" s="9"/>
      <c r="S49" s="9"/>
      <c r="T49" s="9"/>
      <c r="U49" s="9"/>
      <c r="V49" s="9"/>
      <c r="W49" s="9"/>
      <c r="X49" s="208"/>
    </row>
    <row r="50" spans="1:24" x14ac:dyDescent="0.25">
      <c r="A50" s="208"/>
      <c r="B50" s="9"/>
      <c r="C50" s="9"/>
      <c r="D50" s="9"/>
      <c r="E50" s="9"/>
      <c r="F50" s="9"/>
      <c r="G50" s="9"/>
      <c r="H50" s="9"/>
      <c r="I50" s="9"/>
      <c r="J50" s="9"/>
      <c r="K50" s="9"/>
      <c r="L50" s="9"/>
      <c r="M50" s="9"/>
      <c r="N50" s="9"/>
      <c r="O50" s="9"/>
      <c r="P50" s="9"/>
      <c r="Q50" s="9"/>
      <c r="R50" s="9"/>
      <c r="S50" s="9"/>
      <c r="T50" s="9"/>
      <c r="U50" s="9"/>
      <c r="V50" s="9"/>
      <c r="W50" s="9"/>
      <c r="X50" s="208"/>
    </row>
    <row r="51" spans="1:24" x14ac:dyDescent="0.25">
      <c r="A51" s="208"/>
      <c r="B51" s="9"/>
      <c r="C51" s="9"/>
      <c r="D51" s="9"/>
      <c r="E51" s="9"/>
      <c r="F51" s="9"/>
      <c r="G51" s="9"/>
      <c r="H51" s="9"/>
      <c r="I51" s="9"/>
      <c r="J51" s="9"/>
      <c r="K51" s="9"/>
      <c r="L51" s="9"/>
      <c r="M51" s="9"/>
      <c r="N51" s="9"/>
      <c r="O51" s="9"/>
      <c r="P51" s="9"/>
      <c r="Q51" s="9"/>
      <c r="R51" s="9"/>
      <c r="S51" s="9"/>
      <c r="T51" s="9"/>
      <c r="U51" s="9"/>
      <c r="V51" s="9"/>
      <c r="W51" s="9"/>
      <c r="X51" s="208"/>
    </row>
    <row r="52" spans="1:24" x14ac:dyDescent="0.25">
      <c r="A52" s="208"/>
      <c r="B52" s="9"/>
      <c r="C52" s="9"/>
      <c r="D52" s="9"/>
      <c r="E52" s="9"/>
      <c r="F52" s="9"/>
      <c r="G52" s="9"/>
      <c r="H52" s="9"/>
      <c r="I52" s="9"/>
      <c r="J52" s="9"/>
      <c r="K52" s="9"/>
      <c r="L52" s="9"/>
      <c r="M52" s="9"/>
      <c r="N52" s="9"/>
      <c r="O52" s="9"/>
      <c r="P52" s="9"/>
      <c r="Q52" s="9"/>
      <c r="R52" s="9"/>
      <c r="S52" s="9"/>
      <c r="T52" s="9"/>
      <c r="U52" s="9"/>
      <c r="V52" s="9"/>
      <c r="W52" s="9"/>
      <c r="X52" s="208"/>
    </row>
    <row r="53" spans="1:24" x14ac:dyDescent="0.25">
      <c r="A53" s="208"/>
      <c r="B53" s="9"/>
      <c r="C53" s="9"/>
      <c r="D53" s="9"/>
      <c r="E53" s="9"/>
      <c r="F53" s="9"/>
      <c r="G53" s="9"/>
      <c r="H53" s="9"/>
      <c r="I53" s="9"/>
      <c r="J53" s="9"/>
      <c r="K53" s="9"/>
      <c r="L53" s="9"/>
      <c r="M53" s="9"/>
      <c r="N53" s="9"/>
      <c r="O53" s="9"/>
      <c r="P53" s="9"/>
      <c r="Q53" s="9"/>
      <c r="R53" s="9"/>
      <c r="S53" s="9"/>
      <c r="T53" s="9"/>
      <c r="U53" s="9"/>
      <c r="V53" s="9"/>
      <c r="W53" s="9"/>
      <c r="X53" s="208"/>
    </row>
    <row r="54" spans="1:24" x14ac:dyDescent="0.25">
      <c r="A54" s="208"/>
      <c r="B54" s="9"/>
      <c r="C54" s="9"/>
      <c r="D54" s="9"/>
      <c r="E54" s="9"/>
      <c r="F54" s="9"/>
      <c r="G54" s="9"/>
      <c r="H54" s="9"/>
      <c r="I54" s="9"/>
      <c r="J54" s="9"/>
      <c r="K54" s="9"/>
      <c r="L54" s="9"/>
      <c r="M54" s="9"/>
      <c r="N54" s="9"/>
      <c r="O54" s="9"/>
      <c r="P54" s="9"/>
      <c r="Q54" s="9"/>
      <c r="R54" s="9"/>
      <c r="S54" s="9"/>
      <c r="T54" s="9"/>
      <c r="U54" s="9"/>
      <c r="V54" s="9"/>
      <c r="W54" s="9"/>
      <c r="X54" s="208"/>
    </row>
    <row r="55" spans="1:24" x14ac:dyDescent="0.25">
      <c r="A55" s="208"/>
      <c r="B55" s="9"/>
      <c r="C55" s="9"/>
      <c r="D55" s="9"/>
      <c r="E55" s="9"/>
      <c r="F55" s="9"/>
      <c r="G55" s="9"/>
      <c r="H55" s="9"/>
      <c r="I55" s="9"/>
      <c r="J55" s="9"/>
      <c r="K55" s="9"/>
      <c r="L55" s="9"/>
      <c r="M55" s="9"/>
      <c r="N55" s="9"/>
      <c r="O55" s="9"/>
      <c r="P55" s="9"/>
      <c r="Q55" s="9"/>
      <c r="R55" s="9"/>
      <c r="S55" s="9"/>
      <c r="T55" s="9"/>
      <c r="U55" s="9"/>
      <c r="V55" s="9"/>
      <c r="W55" s="9"/>
      <c r="X55" s="208"/>
    </row>
    <row r="56" spans="1:24" x14ac:dyDescent="0.25">
      <c r="A56" s="208"/>
      <c r="B56" s="9"/>
      <c r="C56" s="9"/>
      <c r="D56" s="9"/>
      <c r="E56" s="9"/>
      <c r="F56" s="9"/>
      <c r="G56" s="9"/>
      <c r="H56" s="9"/>
      <c r="I56" s="9"/>
      <c r="J56" s="9"/>
      <c r="K56" s="9"/>
      <c r="L56" s="9"/>
      <c r="M56" s="9"/>
      <c r="N56" s="9"/>
      <c r="O56" s="9"/>
      <c r="P56" s="9"/>
      <c r="Q56" s="9"/>
      <c r="R56" s="9"/>
      <c r="S56" s="9"/>
      <c r="T56" s="9"/>
      <c r="U56" s="9"/>
      <c r="V56" s="9"/>
      <c r="W56" s="9"/>
      <c r="X56" s="208"/>
    </row>
    <row r="57" spans="1:24" x14ac:dyDescent="0.25">
      <c r="A57" s="208"/>
      <c r="B57" s="9"/>
      <c r="C57" s="9"/>
      <c r="D57" s="9"/>
      <c r="E57" s="9"/>
      <c r="F57" s="9"/>
      <c r="G57" s="9"/>
      <c r="H57" s="9"/>
      <c r="I57" s="9"/>
      <c r="J57" s="9"/>
      <c r="K57" s="9"/>
      <c r="L57" s="9"/>
      <c r="M57" s="9"/>
      <c r="N57" s="9"/>
      <c r="O57" s="9"/>
      <c r="P57" s="9"/>
      <c r="Q57" s="9"/>
      <c r="R57" s="9"/>
      <c r="S57" s="9"/>
      <c r="T57" s="9"/>
      <c r="U57" s="9"/>
      <c r="V57" s="9"/>
      <c r="W57" s="9"/>
      <c r="X57" s="208"/>
    </row>
    <row r="58" spans="1:24" x14ac:dyDescent="0.25">
      <c r="A58" s="208"/>
      <c r="B58" s="9"/>
      <c r="C58" s="9"/>
      <c r="D58" s="9"/>
      <c r="E58" s="9"/>
      <c r="F58" s="9"/>
      <c r="G58" s="9"/>
      <c r="H58" s="9"/>
      <c r="I58" s="9"/>
      <c r="J58" s="9"/>
      <c r="K58" s="9"/>
      <c r="L58" s="9"/>
      <c r="M58" s="9"/>
      <c r="N58" s="9"/>
      <c r="O58" s="9"/>
      <c r="P58" s="9"/>
      <c r="Q58" s="9"/>
      <c r="R58" s="9"/>
      <c r="S58" s="9"/>
      <c r="T58" s="9"/>
      <c r="U58" s="9"/>
      <c r="V58" s="9"/>
      <c r="W58" s="9"/>
      <c r="X58" s="208"/>
    </row>
    <row r="59" spans="1:24" x14ac:dyDescent="0.25">
      <c r="A59" s="208"/>
      <c r="B59" s="9"/>
      <c r="C59" s="9"/>
      <c r="D59" s="9"/>
      <c r="E59" s="9"/>
      <c r="F59" s="9"/>
      <c r="G59" s="9"/>
      <c r="H59" s="9"/>
      <c r="I59" s="9"/>
      <c r="J59" s="9"/>
      <c r="K59" s="9"/>
      <c r="L59" s="9"/>
      <c r="M59" s="9"/>
      <c r="N59" s="9"/>
      <c r="O59" s="9"/>
      <c r="P59" s="9"/>
      <c r="Q59" s="9"/>
      <c r="R59" s="9"/>
      <c r="S59" s="9"/>
      <c r="T59" s="9"/>
      <c r="U59" s="9"/>
      <c r="V59" s="9"/>
      <c r="W59" s="9"/>
      <c r="X59" s="208"/>
    </row>
    <row r="60" spans="1:24" x14ac:dyDescent="0.25">
      <c r="A60" s="208"/>
      <c r="B60" s="9"/>
      <c r="C60" s="9"/>
      <c r="D60" s="9"/>
      <c r="E60" s="9"/>
      <c r="F60" s="9"/>
      <c r="G60" s="9"/>
      <c r="H60" s="9"/>
      <c r="I60" s="9"/>
      <c r="J60" s="9"/>
      <c r="K60" s="9"/>
      <c r="L60" s="9"/>
      <c r="M60" s="9"/>
      <c r="N60" s="9"/>
      <c r="O60" s="9"/>
      <c r="P60" s="9"/>
      <c r="Q60" s="9"/>
      <c r="R60" s="9"/>
      <c r="S60" s="9"/>
      <c r="T60" s="9"/>
      <c r="U60" s="9"/>
      <c r="V60" s="9"/>
      <c r="W60" s="9"/>
      <c r="X60" s="208"/>
    </row>
    <row r="61" spans="1:24" x14ac:dyDescent="0.25">
      <c r="A61" s="208"/>
      <c r="B61" s="9"/>
      <c r="C61" s="9"/>
      <c r="D61" s="9"/>
      <c r="E61" s="9"/>
      <c r="F61" s="9"/>
      <c r="G61" s="9"/>
      <c r="H61" s="9"/>
      <c r="I61" s="9"/>
      <c r="J61" s="9"/>
      <c r="K61" s="9"/>
      <c r="L61" s="9"/>
      <c r="M61" s="9"/>
      <c r="N61" s="9"/>
      <c r="O61" s="9"/>
      <c r="P61" s="9"/>
      <c r="Q61" s="9"/>
      <c r="R61" s="9"/>
      <c r="S61" s="9"/>
      <c r="T61" s="9"/>
      <c r="U61" s="9"/>
      <c r="V61" s="9"/>
      <c r="W61" s="9"/>
      <c r="X61" s="208"/>
    </row>
    <row r="62" spans="1:24" x14ac:dyDescent="0.25">
      <c r="A62" s="208"/>
      <c r="B62" s="9"/>
      <c r="C62" s="9"/>
      <c r="D62" s="9"/>
      <c r="E62" s="9"/>
      <c r="F62" s="9"/>
      <c r="G62" s="9"/>
      <c r="H62" s="9"/>
      <c r="I62" s="9"/>
      <c r="J62" s="9"/>
      <c r="K62" s="9"/>
      <c r="L62" s="9"/>
      <c r="M62" s="9"/>
      <c r="N62" s="9"/>
      <c r="O62" s="9"/>
      <c r="P62" s="9"/>
      <c r="Q62" s="9"/>
      <c r="R62" s="9"/>
      <c r="S62" s="9"/>
      <c r="T62" s="9"/>
      <c r="U62" s="9"/>
      <c r="V62" s="9"/>
      <c r="W62" s="9"/>
      <c r="X62" s="208"/>
    </row>
    <row r="63" spans="1:24" x14ac:dyDescent="0.25">
      <c r="A63" s="208"/>
      <c r="B63" s="9"/>
      <c r="C63" s="9"/>
      <c r="D63" s="9"/>
      <c r="E63" s="9"/>
      <c r="F63" s="9"/>
      <c r="G63" s="9"/>
      <c r="H63" s="9"/>
      <c r="I63" s="9"/>
      <c r="J63" s="9"/>
      <c r="K63" s="9"/>
      <c r="L63" s="9"/>
      <c r="M63" s="9"/>
      <c r="N63" s="9"/>
      <c r="O63" s="9"/>
      <c r="P63" s="9"/>
      <c r="Q63" s="9"/>
      <c r="R63" s="9"/>
      <c r="S63" s="9"/>
      <c r="T63" s="9"/>
      <c r="U63" s="9"/>
      <c r="V63" s="9"/>
      <c r="W63" s="9"/>
      <c r="X63" s="208"/>
    </row>
    <row r="64" spans="1:24" x14ac:dyDescent="0.25">
      <c r="A64" s="208"/>
      <c r="B64" s="9"/>
      <c r="C64" s="9"/>
      <c r="D64" s="9"/>
      <c r="E64" s="9"/>
      <c r="F64" s="9"/>
      <c r="G64" s="9"/>
      <c r="H64" s="9"/>
      <c r="I64" s="9"/>
      <c r="J64" s="9"/>
      <c r="K64" s="9"/>
      <c r="L64" s="9"/>
      <c r="M64" s="9"/>
      <c r="N64" s="9"/>
      <c r="O64" s="9"/>
      <c r="P64" s="9"/>
      <c r="Q64" s="9"/>
      <c r="R64" s="9"/>
      <c r="S64" s="9"/>
      <c r="T64" s="9"/>
      <c r="U64" s="9"/>
      <c r="V64" s="9"/>
      <c r="W64" s="9"/>
      <c r="X64" s="208"/>
    </row>
    <row r="65" spans="1:24" x14ac:dyDescent="0.25">
      <c r="A65" s="208"/>
      <c r="B65" s="9"/>
      <c r="C65" s="9"/>
      <c r="D65" s="9"/>
      <c r="E65" s="9"/>
      <c r="F65" s="9"/>
      <c r="G65" s="9"/>
      <c r="H65" s="9"/>
      <c r="I65" s="9"/>
      <c r="J65" s="9"/>
      <c r="K65" s="9"/>
      <c r="L65" s="9"/>
      <c r="M65" s="9"/>
      <c r="N65" s="9"/>
      <c r="O65" s="9"/>
      <c r="P65" s="9"/>
      <c r="Q65" s="9"/>
      <c r="R65" s="9"/>
      <c r="S65" s="9"/>
      <c r="T65" s="9"/>
      <c r="U65" s="9"/>
      <c r="V65" s="9"/>
      <c r="W65" s="9"/>
      <c r="X65" s="208"/>
    </row>
    <row r="66" spans="1:24" x14ac:dyDescent="0.25">
      <c r="A66" s="208"/>
      <c r="B66" s="9"/>
      <c r="C66" s="9"/>
      <c r="D66" s="9"/>
      <c r="E66" s="9"/>
      <c r="F66" s="9"/>
      <c r="G66" s="9"/>
      <c r="H66" s="9"/>
      <c r="I66" s="9"/>
      <c r="J66" s="9"/>
      <c r="K66" s="9"/>
      <c r="L66" s="9"/>
      <c r="M66" s="9"/>
      <c r="N66" s="9"/>
      <c r="O66" s="9"/>
      <c r="P66" s="9"/>
      <c r="Q66" s="9"/>
      <c r="R66" s="9"/>
      <c r="S66" s="9"/>
      <c r="T66" s="9"/>
      <c r="U66" s="9"/>
      <c r="V66" s="9"/>
      <c r="W66" s="9"/>
      <c r="X66" s="208"/>
    </row>
  </sheetData>
  <sheetProtection algorithmName="SHA-512" hashValue="mgNJni50EcDZPVUvjIcLOZ26AFea4Mqt/MR5LKsKB1PRy1kOvHzQ0TMxOx6Eay+v09Dh7kvqRWXOt8Q8Amt27g==" saltValue="xscuPIIGUJbCeeORe/HDKA==" spinCount="100000" sheet="1" objects="1" scenarios="1"/>
  <mergeCells count="8">
    <mergeCell ref="B9:G9"/>
    <mergeCell ref="I9:S9"/>
    <mergeCell ref="B13:G13"/>
    <mergeCell ref="I13:S13"/>
    <mergeCell ref="B11:G11"/>
    <mergeCell ref="I11:S11"/>
    <mergeCell ref="B12:G12"/>
    <mergeCell ref="I12:S12"/>
  </mergeCells>
  <printOptions gridLines="1"/>
  <pageMargins left="0" right="0" top="0" bottom="0" header="0.3" footer="0.3"/>
  <pageSetup scale="43" fitToHeight="0" orientation="landscape"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B20EA5-E415-422D-8D2F-20F5324365FC}">
  <sheetPr codeName="Sheet8">
    <tabColor theme="1"/>
  </sheetPr>
  <dimension ref="A1:X15"/>
  <sheetViews>
    <sheetView showGridLines="0" workbookViewId="0">
      <selection activeCell="Q7" sqref="Q7"/>
    </sheetView>
  </sheetViews>
  <sheetFormatPr defaultRowHeight="14.4" x14ac:dyDescent="0.3"/>
  <cols>
    <col min="1" max="1" width="4.33203125" customWidth="1"/>
  </cols>
  <sheetData>
    <row r="1" spans="1:24" s="61" customFormat="1" ht="75" customHeight="1" x14ac:dyDescent="0.25">
      <c r="A1" s="60"/>
      <c r="B1" s="60"/>
      <c r="C1" s="60"/>
      <c r="D1" s="60"/>
      <c r="E1" s="60"/>
      <c r="F1" s="60"/>
      <c r="G1" s="60"/>
      <c r="H1" s="60"/>
      <c r="I1" s="60"/>
      <c r="J1" s="60"/>
      <c r="K1" s="60"/>
      <c r="L1" s="60"/>
      <c r="M1" s="60"/>
      <c r="N1" s="60"/>
      <c r="O1" s="277"/>
      <c r="P1" s="277"/>
      <c r="Q1" s="277"/>
      <c r="R1" s="277"/>
      <c r="S1" s="277"/>
      <c r="T1" s="277"/>
      <c r="U1" s="277"/>
      <c r="V1" s="277"/>
      <c r="W1" s="277"/>
      <c r="X1" s="277"/>
    </row>
    <row r="4" spans="1:24" s="65" customFormat="1" ht="30.75" customHeight="1" x14ac:dyDescent="0.3">
      <c r="A4" s="211"/>
      <c r="B4" s="442" t="s">
        <v>303</v>
      </c>
      <c r="C4" s="443"/>
      <c r="D4" s="443"/>
      <c r="E4" s="443"/>
      <c r="F4" s="443"/>
      <c r="G4" s="443"/>
      <c r="H4" s="443"/>
      <c r="I4" s="443"/>
      <c r="J4" s="443"/>
      <c r="K4" s="443"/>
      <c r="L4" s="443"/>
      <c r="M4" s="443"/>
      <c r="N4" s="443"/>
      <c r="O4" s="211"/>
      <c r="P4" s="211"/>
      <c r="Q4" s="211"/>
      <c r="R4" s="211"/>
      <c r="S4" s="211"/>
      <c r="T4" s="211"/>
      <c r="U4" s="211"/>
      <c r="V4" s="211"/>
      <c r="W4" s="211"/>
      <c r="X4" s="211"/>
    </row>
    <row r="5" spans="1:24" s="61" customFormat="1" ht="151.5" customHeight="1" x14ac:dyDescent="0.25">
      <c r="A5" s="208"/>
      <c r="B5" s="294" t="s">
        <v>304</v>
      </c>
      <c r="C5" s="294"/>
      <c r="D5" s="294"/>
      <c r="E5" s="294"/>
      <c r="F5" s="294"/>
      <c r="G5" s="294"/>
      <c r="H5" s="294"/>
      <c r="I5" s="294"/>
      <c r="J5" s="294"/>
      <c r="K5" s="294"/>
      <c r="L5" s="294"/>
      <c r="M5" s="294"/>
      <c r="N5" s="294"/>
      <c r="O5" s="257"/>
      <c r="P5" s="257"/>
      <c r="Q5" s="257"/>
      <c r="R5" s="257"/>
      <c r="S5" s="257"/>
      <c r="T5" s="257"/>
      <c r="U5" s="257"/>
      <c r="V5" s="257"/>
      <c r="W5" s="257"/>
      <c r="X5" s="208"/>
    </row>
    <row r="7" spans="1:24" s="61" customFormat="1" ht="164.25" customHeight="1" x14ac:dyDescent="0.25">
      <c r="A7" s="208"/>
      <c r="B7" s="294" t="s">
        <v>305</v>
      </c>
      <c r="C7" s="294"/>
      <c r="D7" s="294"/>
      <c r="E7" s="294"/>
      <c r="F7" s="294"/>
      <c r="G7" s="294"/>
      <c r="H7" s="294"/>
      <c r="I7" s="294"/>
      <c r="J7" s="294"/>
      <c r="K7" s="294"/>
      <c r="L7" s="294"/>
      <c r="M7" s="294"/>
      <c r="N7" s="294"/>
      <c r="O7" s="207"/>
      <c r="P7" s="208"/>
      <c r="Q7" s="208"/>
      <c r="R7" s="208"/>
      <c r="S7" s="208"/>
      <c r="T7" s="208"/>
      <c r="U7" s="208"/>
      <c r="V7" s="208"/>
      <c r="W7" s="208"/>
      <c r="X7" s="208"/>
    </row>
    <row r="9" spans="1:24" s="61" customFormat="1" ht="195.75" customHeight="1" x14ac:dyDescent="0.25">
      <c r="A9" s="208"/>
      <c r="B9" s="294" t="s">
        <v>306</v>
      </c>
      <c r="C9" s="294"/>
      <c r="D9" s="294"/>
      <c r="E9" s="294"/>
      <c r="F9" s="294"/>
      <c r="G9" s="294"/>
      <c r="H9" s="294"/>
      <c r="I9" s="294"/>
      <c r="J9" s="294"/>
      <c r="K9" s="294"/>
      <c r="L9" s="294"/>
      <c r="M9" s="294"/>
      <c r="N9" s="294"/>
      <c r="O9" s="208"/>
      <c r="P9" s="208"/>
      <c r="Q9" s="208"/>
      <c r="R9" s="208"/>
      <c r="S9" s="208"/>
      <c r="T9" s="208"/>
      <c r="U9" s="208"/>
      <c r="V9" s="208"/>
      <c r="W9" s="208"/>
      <c r="X9" s="208"/>
    </row>
    <row r="11" spans="1:24" s="61" customFormat="1" ht="80.7" customHeight="1" x14ac:dyDescent="0.25">
      <c r="A11" s="208"/>
      <c r="B11" s="294" t="s">
        <v>307</v>
      </c>
      <c r="C11" s="294"/>
      <c r="D11" s="294"/>
      <c r="E11" s="294"/>
      <c r="F11" s="294"/>
      <c r="G11" s="294"/>
      <c r="H11" s="294"/>
      <c r="I11" s="294"/>
      <c r="J11" s="294"/>
      <c r="K11" s="294"/>
      <c r="L11" s="294"/>
      <c r="M11" s="294"/>
      <c r="N11" s="294"/>
      <c r="O11" s="208"/>
      <c r="P11" s="208"/>
      <c r="Q11" s="208"/>
      <c r="R11" s="208"/>
      <c r="S11" s="208"/>
      <c r="T11" s="208"/>
      <c r="U11" s="208"/>
      <c r="V11" s="208"/>
      <c r="W11" s="208"/>
      <c r="X11" s="208"/>
    </row>
    <row r="13" spans="1:24" s="61" customFormat="1" ht="82.2" customHeight="1" x14ac:dyDescent="0.25">
      <c r="A13" s="208"/>
      <c r="B13" s="294" t="s">
        <v>308</v>
      </c>
      <c r="C13" s="294"/>
      <c r="D13" s="294"/>
      <c r="E13" s="294"/>
      <c r="F13" s="294"/>
      <c r="G13" s="294"/>
      <c r="H13" s="294"/>
      <c r="I13" s="294"/>
      <c r="J13" s="294"/>
      <c r="K13" s="294"/>
      <c r="L13" s="294"/>
      <c r="M13" s="294"/>
      <c r="N13" s="294"/>
      <c r="O13" s="208"/>
      <c r="P13" s="208"/>
      <c r="Q13" s="208"/>
      <c r="R13" s="208"/>
      <c r="S13" s="208"/>
      <c r="T13" s="208"/>
      <c r="U13" s="208"/>
      <c r="V13" s="208"/>
      <c r="W13" s="208"/>
      <c r="X13" s="208"/>
    </row>
    <row r="15" spans="1:24" s="63" customFormat="1" ht="183" customHeight="1" x14ac:dyDescent="0.3">
      <c r="A15" s="209"/>
      <c r="B15" s="294" t="s">
        <v>309</v>
      </c>
      <c r="C15" s="294"/>
      <c r="D15" s="294"/>
      <c r="E15" s="294"/>
      <c r="F15" s="294"/>
      <c r="G15" s="294"/>
      <c r="H15" s="294"/>
      <c r="I15" s="294"/>
      <c r="J15" s="294"/>
      <c r="K15" s="294"/>
      <c r="L15" s="294"/>
      <c r="M15" s="294"/>
      <c r="N15" s="294"/>
      <c r="O15" s="209"/>
      <c r="P15" s="209"/>
      <c r="Q15" s="209"/>
      <c r="R15" s="209"/>
      <c r="S15" s="209"/>
      <c r="T15" s="209"/>
      <c r="U15" s="209"/>
      <c r="V15" s="209"/>
      <c r="W15" s="209"/>
      <c r="X15" s="209"/>
    </row>
  </sheetData>
  <sheetProtection algorithmName="SHA-512" hashValue="jbGyVO08SoTk7UK4VzlZIVmvY5Q9MJkQZ49vcTTUR6mWkyRT8w1/xPmekWBq0lh7l6dKZ/nlcXejTCGaG3Dp8w==" saltValue="nwN2PMPwAHewfyqGQH/M+Q==" spinCount="100000" sheet="1" objects="1" scenarios="1"/>
  <mergeCells count="7">
    <mergeCell ref="B4:N4"/>
    <mergeCell ref="B15:N15"/>
    <mergeCell ref="B5:N5"/>
    <mergeCell ref="B7:N7"/>
    <mergeCell ref="B9:N9"/>
    <mergeCell ref="B11:N11"/>
    <mergeCell ref="B13:N13"/>
  </mergeCells>
  <pageMargins left="0.7" right="0.7" top="0.75" bottom="0.75" header="0.3" footer="0.3"/>
  <pageSetup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767598-0489-4402-BD71-1B083649EF11}">
  <sheetPr codeName="Sheet10" filterMode="1">
    <tabColor rgb="FFFFFF00"/>
  </sheetPr>
  <dimension ref="A1:DK443"/>
  <sheetViews>
    <sheetView topLeftCell="CS1" workbookViewId="0">
      <pane ySplit="3" topLeftCell="A438" activePane="bottomLeft" state="frozen"/>
      <selection pane="bottomLeft" activeCell="DF447" sqref="DF447"/>
    </sheetView>
  </sheetViews>
  <sheetFormatPr defaultColWidth="9.33203125" defaultRowHeight="14.4" x14ac:dyDescent="0.3"/>
  <cols>
    <col min="1" max="1" width="9.33203125" style="124"/>
    <col min="2" max="2" width="24" style="124" customWidth="1"/>
    <col min="3" max="3" width="9.33203125" style="124"/>
    <col min="4" max="4" width="19.6640625" style="124" customWidth="1"/>
    <col min="5" max="5" width="55.44140625" style="124" customWidth="1"/>
    <col min="6" max="6" width="13.6640625" style="196" customWidth="1"/>
    <col min="7" max="9" width="9.33203125" style="124" customWidth="1"/>
    <col min="10" max="10" width="21.5546875" style="124" customWidth="1"/>
    <col min="11" max="11" width="19.44140625" style="124" customWidth="1"/>
    <col min="12" max="12" width="39.6640625" style="265" customWidth="1"/>
    <col min="13" max="67" width="9.33203125" style="124" customWidth="1"/>
    <col min="68" max="69" width="6.44140625" style="124" customWidth="1"/>
    <col min="70" max="107" width="9.33203125" style="124" customWidth="1"/>
    <col min="108" max="108" width="11.5546875" style="124" customWidth="1"/>
    <col min="109" max="109" width="9.33203125" style="124" customWidth="1"/>
    <col min="110" max="110" width="31" style="124" customWidth="1"/>
    <col min="111" max="114" width="9.33203125" style="124" customWidth="1"/>
    <col min="115" max="115" width="8.6640625" customWidth="1"/>
    <col min="116" max="16384" width="9.33203125" style="124"/>
  </cols>
  <sheetData>
    <row r="1" spans="1:115" x14ac:dyDescent="0.3">
      <c r="B1" s="124">
        <v>1</v>
      </c>
      <c r="C1" s="124">
        <v>2</v>
      </c>
      <c r="D1" s="124">
        <v>3</v>
      </c>
      <c r="E1" s="124" t="s">
        <v>310</v>
      </c>
      <c r="F1" s="196">
        <v>5</v>
      </c>
      <c r="G1" s="124">
        <v>6</v>
      </c>
      <c r="H1" s="124">
        <v>7</v>
      </c>
      <c r="I1" s="124">
        <v>8</v>
      </c>
      <c r="J1" s="124">
        <v>9</v>
      </c>
      <c r="K1" s="124">
        <v>10</v>
      </c>
      <c r="L1" s="265">
        <v>11</v>
      </c>
      <c r="M1" s="124">
        <v>12</v>
      </c>
      <c r="N1" s="124">
        <v>13</v>
      </c>
      <c r="O1" s="124">
        <v>14</v>
      </c>
      <c r="P1" s="124">
        <v>15</v>
      </c>
      <c r="Q1" s="124">
        <v>16</v>
      </c>
      <c r="R1" s="124">
        <v>17</v>
      </c>
      <c r="S1" s="124">
        <v>18</v>
      </c>
      <c r="T1" s="124">
        <v>19</v>
      </c>
      <c r="U1" s="124">
        <v>20</v>
      </c>
      <c r="V1" s="124">
        <v>21</v>
      </c>
      <c r="W1" s="124">
        <v>22</v>
      </c>
      <c r="X1" s="124">
        <v>23</v>
      </c>
      <c r="Y1" s="124">
        <v>24</v>
      </c>
      <c r="Z1" s="124">
        <v>25</v>
      </c>
      <c r="AA1" s="124">
        <v>26</v>
      </c>
      <c r="AB1" s="124">
        <v>27</v>
      </c>
      <c r="AC1" s="124">
        <v>28</v>
      </c>
      <c r="AD1" s="124">
        <v>29</v>
      </c>
      <c r="AE1" s="124">
        <v>30</v>
      </c>
      <c r="AF1" s="124">
        <v>31</v>
      </c>
      <c r="AG1" s="124">
        <v>32</v>
      </c>
      <c r="AH1" s="124">
        <v>33</v>
      </c>
      <c r="AI1" s="124">
        <v>34</v>
      </c>
      <c r="AJ1" s="124">
        <v>35</v>
      </c>
      <c r="AK1" s="124">
        <v>36</v>
      </c>
      <c r="AL1" s="124">
        <v>37</v>
      </c>
      <c r="AM1" s="124">
        <v>38</v>
      </c>
      <c r="AN1" s="124">
        <v>39</v>
      </c>
      <c r="AO1" s="124">
        <v>40</v>
      </c>
      <c r="AP1" s="124">
        <v>41</v>
      </c>
      <c r="AQ1" s="124">
        <v>42</v>
      </c>
      <c r="AR1" s="124">
        <v>43</v>
      </c>
      <c r="AS1" s="124">
        <v>44</v>
      </c>
      <c r="AT1" s="124">
        <v>45</v>
      </c>
      <c r="AU1" s="124">
        <v>46</v>
      </c>
      <c r="AV1" s="124">
        <v>47</v>
      </c>
      <c r="AW1" s="124">
        <v>48</v>
      </c>
      <c r="AX1" s="124">
        <v>49</v>
      </c>
      <c r="AY1" s="124">
        <v>50</v>
      </c>
      <c r="AZ1" s="125">
        <v>51</v>
      </c>
      <c r="BA1" s="125">
        <v>52</v>
      </c>
      <c r="BB1" s="125">
        <v>53</v>
      </c>
      <c r="BC1" s="125">
        <v>54</v>
      </c>
      <c r="BD1" s="125">
        <v>55</v>
      </c>
      <c r="BE1" s="125">
        <v>56</v>
      </c>
      <c r="BF1" s="125">
        <v>57</v>
      </c>
      <c r="BG1" s="125">
        <v>58</v>
      </c>
      <c r="BH1" s="125">
        <v>59</v>
      </c>
      <c r="BI1" s="125">
        <v>60</v>
      </c>
      <c r="BJ1" s="125">
        <v>61</v>
      </c>
      <c r="BK1" s="125">
        <v>62</v>
      </c>
      <c r="BL1" s="124">
        <v>63</v>
      </c>
      <c r="BM1" s="124">
        <v>64</v>
      </c>
      <c r="BN1" s="124">
        <v>65</v>
      </c>
      <c r="BO1" s="124">
        <v>66</v>
      </c>
      <c r="BP1" s="124">
        <v>67</v>
      </c>
      <c r="BQ1" s="124">
        <v>68</v>
      </c>
      <c r="BR1" s="124">
        <v>69</v>
      </c>
      <c r="BS1" s="124">
        <v>70</v>
      </c>
      <c r="BT1" s="124">
        <v>71</v>
      </c>
      <c r="BU1" s="124">
        <v>72</v>
      </c>
      <c r="BV1" s="124">
        <v>73</v>
      </c>
      <c r="BW1" s="124">
        <v>74</v>
      </c>
      <c r="BX1" s="124">
        <v>75</v>
      </c>
      <c r="BY1" s="124">
        <v>76</v>
      </c>
      <c r="BZ1" s="124">
        <v>77</v>
      </c>
      <c r="CA1" s="124">
        <v>78</v>
      </c>
      <c r="CB1" s="124">
        <v>79</v>
      </c>
      <c r="CC1" s="124">
        <v>80</v>
      </c>
      <c r="CD1" s="124">
        <v>81</v>
      </c>
      <c r="CE1" s="124">
        <v>82</v>
      </c>
      <c r="CF1" s="124">
        <v>83</v>
      </c>
      <c r="CG1" s="124">
        <v>84</v>
      </c>
      <c r="CH1" s="124">
        <v>85</v>
      </c>
      <c r="CI1" s="124">
        <v>86</v>
      </c>
      <c r="CJ1" s="124">
        <v>87</v>
      </c>
      <c r="CK1" s="124">
        <v>88</v>
      </c>
      <c r="CL1" s="124">
        <v>89</v>
      </c>
      <c r="CM1" s="124">
        <v>90</v>
      </c>
      <c r="CN1" s="124">
        <v>91</v>
      </c>
      <c r="CO1" s="124">
        <v>92</v>
      </c>
      <c r="CP1" s="124">
        <v>93</v>
      </c>
      <c r="CQ1" s="124">
        <v>94</v>
      </c>
      <c r="CR1" s="124">
        <v>95</v>
      </c>
      <c r="CS1" s="124">
        <v>96</v>
      </c>
      <c r="CT1" s="124">
        <v>97</v>
      </c>
      <c r="CU1" s="124">
        <v>98</v>
      </c>
      <c r="CV1" s="124">
        <v>99</v>
      </c>
      <c r="CW1" s="124">
        <v>100</v>
      </c>
      <c r="CX1" s="124">
        <v>101</v>
      </c>
      <c r="CY1" s="124">
        <v>102</v>
      </c>
      <c r="CZ1" s="124">
        <v>103</v>
      </c>
      <c r="DA1" s="124">
        <v>104</v>
      </c>
      <c r="DB1" s="124">
        <v>105</v>
      </c>
      <c r="DC1" s="124">
        <v>106</v>
      </c>
      <c r="DD1" s="124">
        <v>107</v>
      </c>
      <c r="DE1" s="124">
        <v>108</v>
      </c>
      <c r="DF1" s="124">
        <v>109</v>
      </c>
      <c r="DG1" s="124">
        <v>110</v>
      </c>
    </row>
    <row r="2" spans="1:115" s="126" customFormat="1" ht="78.75" customHeight="1" x14ac:dyDescent="0.3">
      <c r="A2" s="126" t="s">
        <v>311</v>
      </c>
      <c r="B2" s="126" t="str">
        <f>E2&amp;F2</f>
        <v>indexnameDate_x</v>
      </c>
      <c r="D2" s="126" t="s">
        <v>312</v>
      </c>
      <c r="E2" s="126" t="s">
        <v>313</v>
      </c>
      <c r="F2" s="264" t="s">
        <v>314</v>
      </c>
      <c r="G2" s="126" t="s">
        <v>315</v>
      </c>
      <c r="H2" s="126" t="s">
        <v>316</v>
      </c>
      <c r="I2" s="126" t="s">
        <v>317</v>
      </c>
      <c r="J2" s="126" t="s">
        <v>318</v>
      </c>
      <c r="K2" s="126" t="s">
        <v>319</v>
      </c>
      <c r="L2" s="127" t="s">
        <v>320</v>
      </c>
      <c r="M2" s="126" t="s">
        <v>321</v>
      </c>
      <c r="N2" s="126" t="s">
        <v>322</v>
      </c>
      <c r="O2" s="126" t="s">
        <v>323</v>
      </c>
      <c r="P2" s="126" t="s">
        <v>324</v>
      </c>
      <c r="Q2" s="126" t="s">
        <v>325</v>
      </c>
      <c r="R2" s="126" t="s">
        <v>326</v>
      </c>
      <c r="S2" s="126" t="s">
        <v>327</v>
      </c>
      <c r="T2" s="126" t="s">
        <v>328</v>
      </c>
      <c r="U2" s="126" t="s">
        <v>329</v>
      </c>
      <c r="V2" s="126" t="s">
        <v>330</v>
      </c>
      <c r="W2" s="126" t="s">
        <v>331</v>
      </c>
      <c r="X2" s="126" t="s">
        <v>332</v>
      </c>
      <c r="Y2" s="127" t="s">
        <v>333</v>
      </c>
      <c r="Z2" s="127" t="s">
        <v>334</v>
      </c>
      <c r="AA2" s="127" t="s">
        <v>335</v>
      </c>
      <c r="AB2" s="127" t="s">
        <v>336</v>
      </c>
      <c r="AC2" s="127" t="s">
        <v>337</v>
      </c>
      <c r="AD2" s="127" t="s">
        <v>338</v>
      </c>
      <c r="AE2" s="267" t="s">
        <v>339</v>
      </c>
      <c r="AF2" s="267" t="s">
        <v>340</v>
      </c>
      <c r="AG2" s="267" t="s">
        <v>341</v>
      </c>
      <c r="AH2" s="267" t="s">
        <v>342</v>
      </c>
      <c r="AI2" s="267" t="s">
        <v>343</v>
      </c>
      <c r="AJ2" s="267" t="s">
        <v>344</v>
      </c>
      <c r="AK2" s="127" t="s">
        <v>345</v>
      </c>
      <c r="AL2" s="127" t="s">
        <v>346</v>
      </c>
      <c r="AM2" s="127" t="s">
        <v>347</v>
      </c>
      <c r="AN2" s="127" t="s">
        <v>348</v>
      </c>
      <c r="AO2" s="127" t="s">
        <v>349</v>
      </c>
      <c r="AP2" s="127" t="s">
        <v>350</v>
      </c>
      <c r="AQ2" s="127" t="s">
        <v>351</v>
      </c>
      <c r="AR2" s="127" t="s">
        <v>352</v>
      </c>
      <c r="AS2" s="127" t="s">
        <v>353</v>
      </c>
      <c r="AT2" s="126" t="s">
        <v>354</v>
      </c>
      <c r="AU2" s="126" t="s">
        <v>355</v>
      </c>
      <c r="AV2" s="126" t="s">
        <v>356</v>
      </c>
      <c r="AW2" s="126" t="s">
        <v>357</v>
      </c>
      <c r="AX2" s="126" t="s">
        <v>358</v>
      </c>
      <c r="AY2" s="126" t="s">
        <v>359</v>
      </c>
      <c r="AZ2" s="127" t="s">
        <v>360</v>
      </c>
      <c r="BA2" s="127" t="s">
        <v>361</v>
      </c>
      <c r="BB2" s="127" t="s">
        <v>362</v>
      </c>
      <c r="BC2" s="127" t="s">
        <v>363</v>
      </c>
      <c r="BD2" s="127" t="s">
        <v>364</v>
      </c>
      <c r="BE2" s="127" t="s">
        <v>365</v>
      </c>
      <c r="BF2" s="127" t="s">
        <v>366</v>
      </c>
      <c r="BG2" s="127" t="s">
        <v>367</v>
      </c>
      <c r="BH2" s="127" t="s">
        <v>368</v>
      </c>
      <c r="BI2" s="127" t="s">
        <v>369</v>
      </c>
      <c r="BJ2" s="127" t="s">
        <v>370</v>
      </c>
      <c r="BK2" s="127" t="s">
        <v>371</v>
      </c>
      <c r="BL2" s="269" t="s">
        <v>372</v>
      </c>
      <c r="BM2" s="269" t="s">
        <v>373</v>
      </c>
      <c r="BN2" s="269" t="s">
        <v>374</v>
      </c>
      <c r="BO2" s="269" t="s">
        <v>375</v>
      </c>
      <c r="BP2" s="269" t="s">
        <v>376</v>
      </c>
      <c r="BQ2" s="269" t="s">
        <v>377</v>
      </c>
      <c r="BR2" s="269" t="s">
        <v>378</v>
      </c>
      <c r="BS2" s="126" t="s">
        <v>379</v>
      </c>
      <c r="BT2" s="126" t="s">
        <v>380</v>
      </c>
      <c r="BU2" s="126" t="s">
        <v>381</v>
      </c>
      <c r="BV2" s="126" t="s">
        <v>382</v>
      </c>
      <c r="BW2" s="126" t="s">
        <v>383</v>
      </c>
      <c r="BX2" s="126" t="s">
        <v>384</v>
      </c>
      <c r="BY2" s="126" t="s">
        <v>385</v>
      </c>
      <c r="BZ2" s="126" t="s">
        <v>386</v>
      </c>
      <c r="CA2" s="126" t="s">
        <v>387</v>
      </c>
      <c r="CB2" s="126" t="s">
        <v>388</v>
      </c>
      <c r="CC2" s="126" t="s">
        <v>389</v>
      </c>
      <c r="CD2" s="126" t="s">
        <v>390</v>
      </c>
      <c r="CE2" s="269" t="s">
        <v>391</v>
      </c>
      <c r="CF2" s="269" t="s">
        <v>392</v>
      </c>
      <c r="CG2" s="269" t="s">
        <v>393</v>
      </c>
      <c r="CH2" s="127" t="s">
        <v>394</v>
      </c>
      <c r="CI2" s="127" t="s">
        <v>395</v>
      </c>
      <c r="CJ2" s="127" t="s">
        <v>396</v>
      </c>
      <c r="CK2" s="127" t="s">
        <v>397</v>
      </c>
      <c r="CL2" s="127" t="s">
        <v>398</v>
      </c>
      <c r="CM2" s="127" t="s">
        <v>399</v>
      </c>
      <c r="CN2" s="269" t="s">
        <v>400</v>
      </c>
      <c r="CO2" s="269" t="s">
        <v>401</v>
      </c>
      <c r="CP2" s="269" t="s">
        <v>402</v>
      </c>
      <c r="CQ2" s="269" t="s">
        <v>403</v>
      </c>
      <c r="CR2" s="269" t="s">
        <v>404</v>
      </c>
      <c r="CS2" s="269" t="s">
        <v>405</v>
      </c>
      <c r="CT2" s="269" t="s">
        <v>406</v>
      </c>
      <c r="CU2" s="269" t="s">
        <v>407</v>
      </c>
      <c r="CV2" s="269" t="s">
        <v>408</v>
      </c>
      <c r="CW2" s="269" t="s">
        <v>409</v>
      </c>
      <c r="CX2" s="269" t="s">
        <v>410</v>
      </c>
      <c r="CY2" s="269" t="s">
        <v>411</v>
      </c>
      <c r="CZ2" s="269" t="s">
        <v>412</v>
      </c>
      <c r="DA2" s="269" t="s">
        <v>413</v>
      </c>
      <c r="DB2" s="269" t="s">
        <v>414</v>
      </c>
      <c r="DC2" s="127" t="s">
        <v>415</v>
      </c>
      <c r="DD2" s="127" t="s">
        <v>416</v>
      </c>
      <c r="DE2" s="127" t="s">
        <v>417</v>
      </c>
      <c r="DF2" s="126" t="s">
        <v>418</v>
      </c>
      <c r="DG2" s="126" t="s">
        <v>419</v>
      </c>
      <c r="DK2"/>
    </row>
    <row r="3" spans="1:115" ht="82.2" customHeight="1" x14ac:dyDescent="0.3">
      <c r="A3" s="126" t="s">
        <v>420</v>
      </c>
      <c r="C3" s="29"/>
      <c r="D3" s="29" t="s">
        <v>312</v>
      </c>
      <c r="E3" s="29" t="s">
        <v>313</v>
      </c>
      <c r="F3" s="197" t="s">
        <v>314</v>
      </c>
      <c r="G3" s="29" t="s">
        <v>315</v>
      </c>
      <c r="H3" s="29" t="s">
        <v>316</v>
      </c>
      <c r="I3" s="29" t="s">
        <v>317</v>
      </c>
      <c r="J3" s="29" t="s">
        <v>318</v>
      </c>
      <c r="K3" s="29" t="s">
        <v>319</v>
      </c>
      <c r="L3" s="266" t="s">
        <v>320</v>
      </c>
      <c r="M3" s="29" t="s">
        <v>421</v>
      </c>
      <c r="N3" s="29" t="s">
        <v>322</v>
      </c>
      <c r="O3" s="29" t="s">
        <v>323</v>
      </c>
      <c r="P3" s="29" t="s">
        <v>422</v>
      </c>
      <c r="Q3" s="29" t="s">
        <v>325</v>
      </c>
      <c r="R3" s="29" t="s">
        <v>326</v>
      </c>
      <c r="S3" s="29" t="s">
        <v>423</v>
      </c>
      <c r="T3" s="29" t="s">
        <v>328</v>
      </c>
      <c r="U3" s="29" t="s">
        <v>329</v>
      </c>
      <c r="V3" s="29" t="s">
        <v>424</v>
      </c>
      <c r="W3" s="29" t="s">
        <v>331</v>
      </c>
      <c r="X3" s="29" t="s">
        <v>332</v>
      </c>
      <c r="Y3" s="266" t="s">
        <v>425</v>
      </c>
      <c r="Z3" s="266" t="s">
        <v>426</v>
      </c>
      <c r="AA3" s="266" t="s">
        <v>427</v>
      </c>
      <c r="AB3" s="266" t="s">
        <v>428</v>
      </c>
      <c r="AC3" s="266" t="s">
        <v>429</v>
      </c>
      <c r="AD3" s="266" t="s">
        <v>430</v>
      </c>
      <c r="AE3" s="268" t="s">
        <v>431</v>
      </c>
      <c r="AF3" s="268" t="s">
        <v>340</v>
      </c>
      <c r="AG3" s="268" t="s">
        <v>341</v>
      </c>
      <c r="AH3" s="268" t="s">
        <v>432</v>
      </c>
      <c r="AI3" s="268" t="s">
        <v>433</v>
      </c>
      <c r="AJ3" s="268" t="s">
        <v>434</v>
      </c>
      <c r="AK3" s="266" t="s">
        <v>435</v>
      </c>
      <c r="AL3" s="266" t="s">
        <v>346</v>
      </c>
      <c r="AM3" s="266" t="s">
        <v>347</v>
      </c>
      <c r="AN3" s="266" t="s">
        <v>436</v>
      </c>
      <c r="AO3" s="266" t="s">
        <v>349</v>
      </c>
      <c r="AP3" s="266" t="s">
        <v>350</v>
      </c>
      <c r="AQ3" s="266" t="s">
        <v>351</v>
      </c>
      <c r="AR3" s="266" t="s">
        <v>352</v>
      </c>
      <c r="AS3" s="266" t="s">
        <v>353</v>
      </c>
      <c r="BL3" s="166" t="s">
        <v>372</v>
      </c>
      <c r="BM3" s="166" t="s">
        <v>373</v>
      </c>
      <c r="BN3" s="166" t="s">
        <v>374</v>
      </c>
      <c r="BO3" s="166" t="s">
        <v>375</v>
      </c>
      <c r="BP3" s="166" t="s">
        <v>376</v>
      </c>
      <c r="BQ3" s="166" t="s">
        <v>377</v>
      </c>
      <c r="BR3" s="166" t="s">
        <v>437</v>
      </c>
      <c r="BS3" s="29" t="s">
        <v>379</v>
      </c>
      <c r="BT3" s="29" t="s">
        <v>380</v>
      </c>
      <c r="BU3" s="29" t="s">
        <v>381</v>
      </c>
      <c r="BV3" s="29" t="s">
        <v>382</v>
      </c>
      <c r="BW3" s="29" t="s">
        <v>383</v>
      </c>
      <c r="BX3" s="29" t="s">
        <v>384</v>
      </c>
      <c r="BY3" s="29" t="s">
        <v>438</v>
      </c>
      <c r="BZ3" s="29" t="s">
        <v>439</v>
      </c>
      <c r="CA3" s="29" t="s">
        <v>440</v>
      </c>
      <c r="CB3" s="29" t="s">
        <v>441</v>
      </c>
      <c r="CC3" s="29" t="s">
        <v>442</v>
      </c>
      <c r="CD3" s="29" t="s">
        <v>443</v>
      </c>
      <c r="CE3" s="166" t="s">
        <v>444</v>
      </c>
      <c r="CF3" s="166" t="s">
        <v>445</v>
      </c>
      <c r="CG3" s="166" t="s">
        <v>446</v>
      </c>
      <c r="CH3" s="266" t="s">
        <v>447</v>
      </c>
      <c r="CI3" s="266" t="s">
        <v>448</v>
      </c>
      <c r="CJ3" s="266" t="s">
        <v>449</v>
      </c>
      <c r="CK3" s="266" t="s">
        <v>450</v>
      </c>
      <c r="CL3" s="266" t="s">
        <v>451</v>
      </c>
      <c r="CM3" s="266" t="s">
        <v>452</v>
      </c>
      <c r="CN3" s="166" t="s">
        <v>453</v>
      </c>
      <c r="CO3" s="166" t="s">
        <v>454</v>
      </c>
      <c r="CP3" s="166" t="s">
        <v>455</v>
      </c>
      <c r="CQ3" s="166" t="s">
        <v>456</v>
      </c>
      <c r="CR3" s="166" t="s">
        <v>457</v>
      </c>
      <c r="CS3" s="166" t="s">
        <v>458</v>
      </c>
      <c r="CT3" s="166" t="s">
        <v>459</v>
      </c>
      <c r="CU3" s="166" t="s">
        <v>460</v>
      </c>
      <c r="CV3" s="166" t="s">
        <v>461</v>
      </c>
      <c r="CW3" s="166" t="s">
        <v>462</v>
      </c>
      <c r="CX3" s="166" t="s">
        <v>463</v>
      </c>
      <c r="CY3" s="166" t="s">
        <v>464</v>
      </c>
      <c r="CZ3" s="270"/>
      <c r="DA3" s="270"/>
      <c r="DB3" s="271"/>
      <c r="DC3" s="266" t="s">
        <v>465</v>
      </c>
      <c r="DD3" s="266" t="s">
        <v>466</v>
      </c>
      <c r="DE3" s="266" t="s">
        <v>467</v>
      </c>
      <c r="DF3" s="126" t="s">
        <v>418</v>
      </c>
      <c r="DG3" s="126"/>
      <c r="DH3" s="29"/>
      <c r="DI3" s="29"/>
      <c r="DJ3" s="29"/>
    </row>
    <row r="4" spans="1:115" ht="30.75" hidden="1" customHeight="1" x14ac:dyDescent="0.3">
      <c r="B4" s="124" t="str">
        <f t="shared" ref="B4:B67" si="0">E4&amp;F4</f>
        <v>Hang Seng Markit iBoxx Offshore RMB Green Bonds45596</v>
      </c>
      <c r="C4">
        <v>1443</v>
      </c>
      <c r="D4" t="s">
        <v>468</v>
      </c>
      <c r="E4" t="s">
        <v>160</v>
      </c>
      <c r="F4" s="198">
        <v>45596</v>
      </c>
      <c r="G4" s="202">
        <v>48</v>
      </c>
      <c r="H4" s="202">
        <v>13</v>
      </c>
      <c r="I4" s="202">
        <v>35</v>
      </c>
      <c r="J4" s="203">
        <v>0.44705208299999999</v>
      </c>
      <c r="K4" s="203">
        <v>0.55294791700000001</v>
      </c>
      <c r="L4" s="202" t="s">
        <v>469</v>
      </c>
      <c r="M4" s="204">
        <v>38.895758379999997</v>
      </c>
      <c r="N4" s="203">
        <v>0.90548727900000003</v>
      </c>
      <c r="O4" s="205">
        <v>37</v>
      </c>
      <c r="P4" s="204">
        <v>23.26192327</v>
      </c>
      <c r="Q4" s="202">
        <v>0.90548727900000003</v>
      </c>
      <c r="R4" s="202">
        <v>37</v>
      </c>
      <c r="S4" s="202">
        <v>37.70393876</v>
      </c>
      <c r="T4" s="202">
        <v>0.90548727900000003</v>
      </c>
      <c r="U4" s="202">
        <v>37</v>
      </c>
      <c r="V4" s="202">
        <v>32.951260660000003</v>
      </c>
      <c r="W4" s="202">
        <v>0.90548727900000003</v>
      </c>
      <c r="X4" s="202">
        <v>37</v>
      </c>
      <c r="Y4" s="206" t="s">
        <v>470</v>
      </c>
      <c r="Z4" s="202" t="s">
        <v>470</v>
      </c>
      <c r="AA4" s="202" t="s">
        <v>470</v>
      </c>
      <c r="AB4" s="202">
        <v>44.581876360000003</v>
      </c>
      <c r="AC4" s="202">
        <v>0.44705208299999999</v>
      </c>
      <c r="AD4" s="202">
        <v>13</v>
      </c>
      <c r="AE4" s="206" t="s">
        <v>470</v>
      </c>
      <c r="AF4" s="202" t="s">
        <v>470</v>
      </c>
      <c r="AG4" s="202" t="s">
        <v>470</v>
      </c>
      <c r="AH4" s="206" t="s">
        <v>470</v>
      </c>
      <c r="AI4" s="202" t="s">
        <v>470</v>
      </c>
      <c r="AJ4" s="202" t="s">
        <v>470</v>
      </c>
      <c r="AK4" s="202">
        <v>64.248614579999995</v>
      </c>
      <c r="AL4" s="202">
        <v>0.44705208299999999</v>
      </c>
      <c r="AM4" s="202">
        <v>13</v>
      </c>
      <c r="AN4" s="202">
        <v>73.301712179999996</v>
      </c>
      <c r="AO4" s="202">
        <v>0.44705208299999999</v>
      </c>
      <c r="AP4" s="202">
        <v>13</v>
      </c>
      <c r="AQ4" s="202">
        <v>114.726579</v>
      </c>
      <c r="AR4" s="202">
        <v>0.44705208299999999</v>
      </c>
      <c r="AS4" s="202">
        <v>13</v>
      </c>
      <c r="AT4" s="202">
        <v>7.8286778000000001E-2</v>
      </c>
      <c r="AU4" s="202">
        <v>0.61826947799999998</v>
      </c>
      <c r="AV4" s="202">
        <v>9.5355061000000005E-2</v>
      </c>
      <c r="AW4" s="202">
        <v>0.113575962</v>
      </c>
      <c r="AX4" s="202">
        <v>0</v>
      </c>
      <c r="AY4" s="202">
        <v>9.4512720999999994E-2</v>
      </c>
      <c r="AZ4" s="202">
        <v>0</v>
      </c>
      <c r="BA4" s="202">
        <v>0.44705208299999999</v>
      </c>
      <c r="BB4" s="202">
        <v>13</v>
      </c>
      <c r="BC4" s="202">
        <v>0</v>
      </c>
      <c r="BD4" s="202">
        <v>0.44705208299999999</v>
      </c>
      <c r="BE4" s="202">
        <v>13</v>
      </c>
      <c r="BF4" s="202">
        <v>0</v>
      </c>
      <c r="BG4" s="202">
        <v>0.44705208299999999</v>
      </c>
      <c r="BH4" s="202">
        <v>13</v>
      </c>
      <c r="BI4" s="202">
        <v>0</v>
      </c>
      <c r="BJ4" s="202">
        <v>0.44705208299999999</v>
      </c>
      <c r="BK4" s="202">
        <v>13</v>
      </c>
      <c r="BL4" s="202">
        <v>0.14240666399999999</v>
      </c>
      <c r="BM4" s="202">
        <v>0.55294791700000001</v>
      </c>
      <c r="BN4" s="202">
        <v>35</v>
      </c>
      <c r="BO4" s="202">
        <v>8.6988765749999999</v>
      </c>
      <c r="BP4" s="202">
        <v>0.326457948</v>
      </c>
      <c r="BQ4" s="202">
        <v>15</v>
      </c>
      <c r="BR4" s="202">
        <v>8.9135470999999994E-2</v>
      </c>
      <c r="BS4" s="202">
        <v>0</v>
      </c>
      <c r="BT4" s="202">
        <v>0.55294791700000001</v>
      </c>
      <c r="BU4" s="202">
        <v>35</v>
      </c>
      <c r="BV4" s="202">
        <v>1</v>
      </c>
      <c r="BW4" s="202">
        <v>1</v>
      </c>
      <c r="BX4" s="202">
        <v>48</v>
      </c>
      <c r="BY4" s="202">
        <v>0</v>
      </c>
      <c r="BZ4" s="202">
        <v>0.999999999999999</v>
      </c>
      <c r="CA4" s="202">
        <v>48</v>
      </c>
      <c r="CB4" s="202">
        <v>0</v>
      </c>
      <c r="CC4" s="202">
        <v>0.999999999999999</v>
      </c>
      <c r="CD4" s="202">
        <v>48</v>
      </c>
      <c r="CE4" s="202">
        <v>0</v>
      </c>
      <c r="CF4" s="202">
        <v>0.45843519566061502</v>
      </c>
      <c r="CG4" s="202">
        <v>24</v>
      </c>
      <c r="CH4" s="202">
        <v>0</v>
      </c>
      <c r="CI4" s="202">
        <v>1</v>
      </c>
      <c r="CJ4" s="202">
        <v>48</v>
      </c>
      <c r="CK4" s="202">
        <v>43.149221490000002</v>
      </c>
      <c r="CL4" s="202">
        <v>0.44705208299999999</v>
      </c>
      <c r="CM4" s="202">
        <v>13</v>
      </c>
      <c r="CN4" s="202">
        <v>0.187188935</v>
      </c>
      <c r="CO4" s="202">
        <v>0.45843519599999999</v>
      </c>
      <c r="CP4" s="202">
        <v>24</v>
      </c>
      <c r="CQ4" s="202">
        <v>0</v>
      </c>
      <c r="CR4" s="202">
        <v>0.45843519599999999</v>
      </c>
      <c r="CS4" s="202">
        <v>24</v>
      </c>
      <c r="CT4" s="202">
        <v>0</v>
      </c>
      <c r="CU4" s="202">
        <v>0.45843519599999999</v>
      </c>
      <c r="CV4" s="202">
        <v>24</v>
      </c>
      <c r="CW4" s="202">
        <v>9.0348112999999994E-2</v>
      </c>
      <c r="CX4" s="202">
        <v>0.326457948</v>
      </c>
      <c r="CY4" s="202">
        <v>15</v>
      </c>
      <c r="CZ4" s="202">
        <v>655.6</v>
      </c>
      <c r="DA4" s="202">
        <v>0.326457948</v>
      </c>
      <c r="DB4" s="202">
        <v>15</v>
      </c>
      <c r="DC4" s="202">
        <v>77.736582470000002</v>
      </c>
      <c r="DD4" s="202">
        <v>0.44705208299999999</v>
      </c>
      <c r="DE4" s="202">
        <v>13</v>
      </c>
      <c r="DF4" s="202" t="s">
        <v>161</v>
      </c>
      <c r="DG4" s="202" t="s">
        <v>471</v>
      </c>
    </row>
    <row r="5" spans="1:115" s="126" customFormat="1" ht="21" hidden="1" customHeight="1" x14ac:dyDescent="0.3">
      <c r="A5" s="124"/>
      <c r="B5" s="124" t="str">
        <f t="shared" si="0"/>
        <v>Hang Seng Markit iBoxx Offshore RMB Green Bonds45626</v>
      </c>
      <c r="C5">
        <v>2152</v>
      </c>
      <c r="D5" t="s">
        <v>468</v>
      </c>
      <c r="E5" t="s">
        <v>160</v>
      </c>
      <c r="F5" s="198">
        <v>45626</v>
      </c>
      <c r="G5" s="202">
        <v>47</v>
      </c>
      <c r="H5" s="202">
        <v>12</v>
      </c>
      <c r="I5" s="202">
        <v>35</v>
      </c>
      <c r="J5" s="203">
        <v>0.43205769300000002</v>
      </c>
      <c r="K5" s="203">
        <v>0.56794230700000004</v>
      </c>
      <c r="L5" s="202" t="s">
        <v>469</v>
      </c>
      <c r="M5" s="204">
        <v>38.262665820000002</v>
      </c>
      <c r="N5" s="203">
        <v>0.90299706800000001</v>
      </c>
      <c r="O5" s="205">
        <v>36</v>
      </c>
      <c r="P5" s="204">
        <v>22.609955549999999</v>
      </c>
      <c r="Q5" s="202">
        <v>0.90299706800000001</v>
      </c>
      <c r="R5" s="202">
        <v>36</v>
      </c>
      <c r="S5" s="202">
        <v>36.786311830000002</v>
      </c>
      <c r="T5" s="202">
        <v>0.90299706800000001</v>
      </c>
      <c r="U5" s="202">
        <v>36</v>
      </c>
      <c r="V5" s="202">
        <v>32.188957909999999</v>
      </c>
      <c r="W5" s="202">
        <v>0.90299706800000001</v>
      </c>
      <c r="X5" s="202">
        <v>36</v>
      </c>
      <c r="Y5" s="206" t="s">
        <v>470</v>
      </c>
      <c r="Z5" s="202" t="s">
        <v>470</v>
      </c>
      <c r="AA5" s="202" t="s">
        <v>470</v>
      </c>
      <c r="AB5" s="202">
        <v>44.581876360000003</v>
      </c>
      <c r="AC5" s="202">
        <v>0.43205769300000002</v>
      </c>
      <c r="AD5" s="202">
        <v>12</v>
      </c>
      <c r="AE5" s="206" t="s">
        <v>470</v>
      </c>
      <c r="AF5" s="202" t="s">
        <v>470</v>
      </c>
      <c r="AG5" s="202" t="s">
        <v>470</v>
      </c>
      <c r="AH5" s="206" t="s">
        <v>470</v>
      </c>
      <c r="AI5" s="202" t="s">
        <v>470</v>
      </c>
      <c r="AJ5" s="202" t="s">
        <v>470</v>
      </c>
      <c r="AK5" s="202">
        <v>64.248614579999995</v>
      </c>
      <c r="AL5" s="202">
        <v>0.43205769300000002</v>
      </c>
      <c r="AM5" s="202">
        <v>12</v>
      </c>
      <c r="AN5" s="202">
        <v>73.301712179999996</v>
      </c>
      <c r="AO5" s="202">
        <v>0.43205769300000002</v>
      </c>
      <c r="AP5" s="202">
        <v>12</v>
      </c>
      <c r="AQ5" s="202">
        <v>114.726579</v>
      </c>
      <c r="AR5" s="202">
        <v>0.43205769300000002</v>
      </c>
      <c r="AS5" s="202">
        <v>12</v>
      </c>
      <c r="AT5" s="202">
        <v>8.0544309999999994E-2</v>
      </c>
      <c r="AU5" s="202">
        <v>0.60815451099999995</v>
      </c>
      <c r="AV5" s="202">
        <v>9.7827432000000006E-2</v>
      </c>
      <c r="AW5" s="202">
        <v>0.11647081500000001</v>
      </c>
      <c r="AX5" s="202">
        <v>0</v>
      </c>
      <c r="AY5" s="202">
        <v>9.7002932E-2</v>
      </c>
      <c r="AZ5" s="202">
        <v>0</v>
      </c>
      <c r="BA5" s="202">
        <v>0.43205769300000002</v>
      </c>
      <c r="BB5" s="202">
        <v>12</v>
      </c>
      <c r="BC5" s="202">
        <v>0</v>
      </c>
      <c r="BD5" s="202">
        <v>0.43205769300000002</v>
      </c>
      <c r="BE5" s="202">
        <v>12</v>
      </c>
      <c r="BF5" s="202">
        <v>0</v>
      </c>
      <c r="BG5" s="202">
        <v>0.43205769300000002</v>
      </c>
      <c r="BH5" s="202">
        <v>12</v>
      </c>
      <c r="BI5" s="202">
        <v>0</v>
      </c>
      <c r="BJ5" s="202">
        <v>0.43205769300000002</v>
      </c>
      <c r="BK5" s="202">
        <v>12</v>
      </c>
      <c r="BL5" s="202">
        <v>0.14637624299999999</v>
      </c>
      <c r="BM5" s="202">
        <v>0.56794230700000004</v>
      </c>
      <c r="BN5" s="202">
        <v>35</v>
      </c>
      <c r="BO5" s="202">
        <v>8.6982264560000004</v>
      </c>
      <c r="BP5" s="202">
        <v>0.33516851800000003</v>
      </c>
      <c r="BQ5" s="202">
        <v>15</v>
      </c>
      <c r="BR5" s="202">
        <v>9.1211501E-2</v>
      </c>
      <c r="BS5" s="202">
        <v>0</v>
      </c>
      <c r="BT5" s="202">
        <v>0.56794230700000004</v>
      </c>
      <c r="BU5" s="202">
        <v>35</v>
      </c>
      <c r="BV5" s="202">
        <v>1</v>
      </c>
      <c r="BW5" s="202">
        <v>1</v>
      </c>
      <c r="BX5" s="202">
        <v>47</v>
      </c>
      <c r="BY5" s="202">
        <v>0</v>
      </c>
      <c r="BZ5" s="202">
        <v>0.999999999999999</v>
      </c>
      <c r="CA5" s="202">
        <v>47</v>
      </c>
      <c r="CB5" s="202">
        <v>0</v>
      </c>
      <c r="CC5" s="202">
        <v>0.999999999999999</v>
      </c>
      <c r="CD5" s="202">
        <v>47</v>
      </c>
      <c r="CE5" s="202">
        <v>0</v>
      </c>
      <c r="CF5" s="202">
        <v>0.47093937524878499</v>
      </c>
      <c r="CG5" s="202">
        <v>24</v>
      </c>
      <c r="CH5" s="202">
        <v>0</v>
      </c>
      <c r="CI5" s="202">
        <v>1</v>
      </c>
      <c r="CJ5" s="202">
        <v>47</v>
      </c>
      <c r="CK5" s="202">
        <v>43.149221490000002</v>
      </c>
      <c r="CL5" s="202">
        <v>0.43205769300000002</v>
      </c>
      <c r="CM5" s="202">
        <v>12</v>
      </c>
      <c r="CN5" s="202">
        <v>0.19230645599999999</v>
      </c>
      <c r="CO5" s="202">
        <v>0.47093937499999999</v>
      </c>
      <c r="CP5" s="202">
        <v>24</v>
      </c>
      <c r="CQ5" s="202">
        <v>0</v>
      </c>
      <c r="CR5" s="202">
        <v>0.47093937499999999</v>
      </c>
      <c r="CS5" s="202">
        <v>24</v>
      </c>
      <c r="CT5" s="202">
        <v>0</v>
      </c>
      <c r="CU5" s="202">
        <v>0.47093937499999999</v>
      </c>
      <c r="CV5" s="202">
        <v>24</v>
      </c>
      <c r="CW5" s="202">
        <v>9.2811040999999997E-2</v>
      </c>
      <c r="CX5" s="202">
        <v>0.33516851800000003</v>
      </c>
      <c r="CY5" s="202">
        <v>15</v>
      </c>
      <c r="CZ5" s="202">
        <v>655.6</v>
      </c>
      <c r="DA5" s="202">
        <v>0.33516851800000003</v>
      </c>
      <c r="DB5" s="202">
        <v>15</v>
      </c>
      <c r="DC5" s="202">
        <v>77.736582470000002</v>
      </c>
      <c r="DD5" s="202">
        <v>0.43205769300000002</v>
      </c>
      <c r="DE5" s="202">
        <v>12</v>
      </c>
      <c r="DF5" s="202" t="s">
        <v>161</v>
      </c>
      <c r="DG5" s="202" t="s">
        <v>471</v>
      </c>
      <c r="DH5" s="124"/>
      <c r="DI5" s="124"/>
      <c r="DJ5" s="124"/>
      <c r="DK5"/>
    </row>
    <row r="6" spans="1:115" hidden="1" x14ac:dyDescent="0.3">
      <c r="B6" s="124" t="str">
        <f t="shared" si="0"/>
        <v>Hang Seng Markit iBoxx Offshore RMB Green Bonds45657</v>
      </c>
      <c r="D6" s="124" t="s">
        <v>468</v>
      </c>
      <c r="E6" t="s">
        <v>160</v>
      </c>
      <c r="F6" s="196">
        <v>45657</v>
      </c>
      <c r="G6" s="202">
        <v>47</v>
      </c>
      <c r="H6" s="202">
        <v>12</v>
      </c>
      <c r="I6" s="202">
        <v>35</v>
      </c>
      <c r="J6" s="203">
        <v>0.43071655351744997</v>
      </c>
      <c r="K6" s="203">
        <v>0.56928344648254903</v>
      </c>
      <c r="L6" s="202" t="s">
        <v>469</v>
      </c>
      <c r="M6" s="204">
        <v>37.5775359459683</v>
      </c>
      <c r="N6" s="203">
        <v>0.90274296100655305</v>
      </c>
      <c r="O6" s="205">
        <v>36</v>
      </c>
      <c r="P6" s="204">
        <v>22.541943535882499</v>
      </c>
      <c r="Q6" s="202">
        <v>0.90274296100655305</v>
      </c>
      <c r="R6" s="202">
        <v>36</v>
      </c>
      <c r="S6" s="202">
        <v>34.926913595093701</v>
      </c>
      <c r="T6" s="202">
        <v>0.90274296100655305</v>
      </c>
      <c r="U6" s="202">
        <v>36</v>
      </c>
      <c r="V6" s="202">
        <v>32.131121892376598</v>
      </c>
      <c r="W6" s="202">
        <v>0.90274296100655305</v>
      </c>
      <c r="X6" s="202">
        <v>36</v>
      </c>
      <c r="Y6" s="206" t="s">
        <v>470</v>
      </c>
      <c r="Z6" s="202" t="s">
        <v>470</v>
      </c>
      <c r="AA6" s="202" t="s">
        <v>470</v>
      </c>
      <c r="AB6" s="202">
        <v>44.581876359150897</v>
      </c>
      <c r="AC6" s="202">
        <v>0.43071655351744997</v>
      </c>
      <c r="AD6" s="202">
        <v>12</v>
      </c>
      <c r="AE6" s="206" t="s">
        <v>470</v>
      </c>
      <c r="AF6" s="202" t="s">
        <v>470</v>
      </c>
      <c r="AG6" s="202" t="s">
        <v>470</v>
      </c>
      <c r="AH6" s="206" t="s">
        <v>470</v>
      </c>
      <c r="AI6" s="202" t="s">
        <v>470</v>
      </c>
      <c r="AJ6" s="202" t="s">
        <v>470</v>
      </c>
      <c r="AK6" s="202">
        <v>64.248614578690905</v>
      </c>
      <c r="AL6" s="202">
        <v>0.43071655351744997</v>
      </c>
      <c r="AM6" s="202">
        <v>12</v>
      </c>
      <c r="AN6" s="202">
        <v>73.301712178857201</v>
      </c>
      <c r="AO6" s="202">
        <v>0.43071655351744997</v>
      </c>
      <c r="AP6" s="202">
        <v>12</v>
      </c>
      <c r="AQ6" s="202">
        <v>114.726579407315</v>
      </c>
      <c r="AR6" s="202">
        <v>0.43071655351744997</v>
      </c>
      <c r="AS6" s="202">
        <v>12</v>
      </c>
      <c r="AT6" s="202">
        <v>8.0584089732993802E-2</v>
      </c>
      <c r="AU6" s="202">
        <v>0.60732398428719403</v>
      </c>
      <c r="AV6" s="202">
        <v>0.13739360673607001</v>
      </c>
      <c r="AW6" s="202">
        <v>7.7441280250294495E-2</v>
      </c>
      <c r="AX6" s="202">
        <v>0</v>
      </c>
      <c r="AY6" s="202">
        <v>9.7257038993446301E-2</v>
      </c>
      <c r="AZ6" s="202">
        <v>0</v>
      </c>
      <c r="BA6" s="202">
        <v>0.43071655351744997</v>
      </c>
      <c r="BB6" s="202">
        <v>12</v>
      </c>
      <c r="BC6" s="202">
        <v>0</v>
      </c>
      <c r="BD6" s="202">
        <v>0.43071655351744997</v>
      </c>
      <c r="BE6" s="202">
        <v>12</v>
      </c>
      <c r="BF6" s="202">
        <v>0</v>
      </c>
      <c r="BG6" s="202">
        <v>0.43071655351744997</v>
      </c>
      <c r="BH6" s="202">
        <v>12</v>
      </c>
      <c r="BI6" s="202">
        <v>0</v>
      </c>
      <c r="BJ6" s="202">
        <v>0.43071655351744997</v>
      </c>
      <c r="BK6" s="202">
        <v>12</v>
      </c>
      <c r="BL6" s="202">
        <v>0.14696991573655999</v>
      </c>
      <c r="BM6" s="202">
        <v>0.56928344648254803</v>
      </c>
      <c r="BN6" s="202">
        <v>35</v>
      </c>
      <c r="BO6" s="202">
        <v>12.4091820737451</v>
      </c>
      <c r="BP6" s="202">
        <v>0.33615342011752197</v>
      </c>
      <c r="BQ6" s="202">
        <v>15</v>
      </c>
      <c r="BR6" s="202">
        <v>9.1565224348311894E-2</v>
      </c>
      <c r="BS6" s="202">
        <v>0</v>
      </c>
      <c r="BT6" s="202">
        <v>0.56928344648254803</v>
      </c>
      <c r="BU6" s="202">
        <v>35</v>
      </c>
      <c r="BV6" s="202">
        <v>0.999999999999999</v>
      </c>
      <c r="BW6" s="202">
        <v>0.999999999999999</v>
      </c>
      <c r="BX6" s="202">
        <v>47</v>
      </c>
      <c r="BY6" s="202">
        <v>0</v>
      </c>
      <c r="BZ6" s="202">
        <v>0.999999999999999</v>
      </c>
      <c r="CA6" s="202">
        <v>47</v>
      </c>
      <c r="CB6" s="202">
        <v>0</v>
      </c>
      <c r="CC6" s="202">
        <v>0.999999999999999</v>
      </c>
      <c r="CD6" s="202">
        <v>47</v>
      </c>
      <c r="CE6" s="202">
        <v>0</v>
      </c>
      <c r="CF6" s="202">
        <v>0.47202640748910202</v>
      </c>
      <c r="CG6" s="202">
        <v>24</v>
      </c>
      <c r="CH6" s="202">
        <v>0</v>
      </c>
      <c r="CI6" s="202">
        <v>0.999999999999999</v>
      </c>
      <c r="CJ6" s="202">
        <v>47</v>
      </c>
      <c r="CK6" s="202">
        <v>43.149221485085498</v>
      </c>
      <c r="CL6" s="202">
        <v>0.43071655351744997</v>
      </c>
      <c r="CM6" s="202">
        <v>12</v>
      </c>
      <c r="CN6" s="202">
        <v>0.19268250437465601</v>
      </c>
      <c r="CO6" s="202">
        <v>0.47202640748910202</v>
      </c>
      <c r="CP6" s="202">
        <v>24</v>
      </c>
      <c r="CQ6" s="202">
        <v>0</v>
      </c>
      <c r="CR6" s="202">
        <v>0.47202640748910202</v>
      </c>
      <c r="CS6" s="202">
        <v>24</v>
      </c>
      <c r="CT6" s="202">
        <v>0</v>
      </c>
      <c r="CU6" s="202">
        <v>0.47202640748910202</v>
      </c>
      <c r="CV6" s="202">
        <v>24</v>
      </c>
      <c r="CW6" s="202">
        <v>9.3091815900327696E-2</v>
      </c>
      <c r="CX6" s="202">
        <v>0.33615342011752197</v>
      </c>
      <c r="CY6" s="202">
        <v>15</v>
      </c>
      <c r="CZ6" s="202">
        <v>655.6</v>
      </c>
      <c r="DA6" s="202">
        <v>0.33615342011752197</v>
      </c>
      <c r="DB6" s="202">
        <v>15</v>
      </c>
      <c r="DC6" s="202">
        <v>77.736582473422402</v>
      </c>
      <c r="DD6" s="202">
        <v>0.43071655351744997</v>
      </c>
      <c r="DE6" s="202">
        <v>12</v>
      </c>
      <c r="DF6" s="202" t="s">
        <v>161</v>
      </c>
      <c r="DG6" s="202" t="s">
        <v>471</v>
      </c>
    </row>
    <row r="7" spans="1:115" hidden="1" x14ac:dyDescent="0.3">
      <c r="B7" s="124" t="str">
        <f t="shared" si="0"/>
        <v>Hang Seng Markit iBoxx Offshore RMB Green Bonds45688</v>
      </c>
      <c r="D7" s="124" t="s">
        <v>468</v>
      </c>
      <c r="E7" t="s">
        <v>160</v>
      </c>
      <c r="F7" s="196">
        <v>45688</v>
      </c>
      <c r="G7" s="202">
        <v>44</v>
      </c>
      <c r="H7" s="202">
        <v>11</v>
      </c>
      <c r="I7" s="202">
        <v>33</v>
      </c>
      <c r="J7" s="203">
        <v>0.41852637640470303</v>
      </c>
      <c r="K7" s="203">
        <v>0.58147362359529597</v>
      </c>
      <c r="L7" s="202" t="s">
        <v>469</v>
      </c>
      <c r="M7" s="204">
        <v>36.632138310691097</v>
      </c>
      <c r="N7" s="203">
        <v>0.890664313899172</v>
      </c>
      <c r="O7" s="205">
        <v>33</v>
      </c>
      <c r="P7" s="204">
        <v>22.157069572625499</v>
      </c>
      <c r="Q7" s="202">
        <v>0.890664313899172</v>
      </c>
      <c r="R7" s="202">
        <v>33</v>
      </c>
      <c r="S7" s="202">
        <v>34.215369198354402</v>
      </c>
      <c r="T7" s="202">
        <v>0.890664313899172</v>
      </c>
      <c r="U7" s="202">
        <v>33</v>
      </c>
      <c r="V7" s="202">
        <v>31.495328606767</v>
      </c>
      <c r="W7" s="202">
        <v>0.890664313899172</v>
      </c>
      <c r="X7" s="202">
        <v>33</v>
      </c>
      <c r="Y7" s="206" t="s">
        <v>470</v>
      </c>
      <c r="Z7" s="202" t="s">
        <v>470</v>
      </c>
      <c r="AA7" s="202" t="s">
        <v>470</v>
      </c>
      <c r="AB7" s="202">
        <v>44.581876359150897</v>
      </c>
      <c r="AC7" s="202">
        <v>0.41852637640470303</v>
      </c>
      <c r="AD7" s="202">
        <v>11</v>
      </c>
      <c r="AE7" s="206" t="s">
        <v>470</v>
      </c>
      <c r="AF7" s="202" t="s">
        <v>470</v>
      </c>
      <c r="AG7" s="202" t="s">
        <v>470</v>
      </c>
      <c r="AH7" s="206" t="s">
        <v>470</v>
      </c>
      <c r="AI7" s="202" t="s">
        <v>470</v>
      </c>
      <c r="AJ7" s="202" t="s">
        <v>470</v>
      </c>
      <c r="AK7" s="202">
        <v>64.248614578690905</v>
      </c>
      <c r="AL7" s="202">
        <v>0.41852637640470303</v>
      </c>
      <c r="AM7" s="202">
        <v>11</v>
      </c>
      <c r="AN7" s="202">
        <v>73.301712178857201</v>
      </c>
      <c r="AO7" s="202">
        <v>0.41852637640470303</v>
      </c>
      <c r="AP7" s="202">
        <v>11</v>
      </c>
      <c r="AQ7" s="202">
        <v>114.726579407315</v>
      </c>
      <c r="AR7" s="202">
        <v>0.41852637640470303</v>
      </c>
      <c r="AS7" s="202">
        <v>11</v>
      </c>
      <c r="AT7" s="202">
        <v>9.0386930188178699E-2</v>
      </c>
      <c r="AU7" s="202">
        <v>0.61483989498873803</v>
      </c>
      <c r="AV7" s="202">
        <v>0.12916261412162799</v>
      </c>
      <c r="AW7" s="202">
        <v>5.6274874600626801E-2</v>
      </c>
      <c r="AX7" s="202">
        <v>0</v>
      </c>
      <c r="AY7" s="202">
        <v>0.109335686100827</v>
      </c>
      <c r="AZ7" s="202">
        <v>0</v>
      </c>
      <c r="BA7" s="202">
        <v>0.41852637640470303</v>
      </c>
      <c r="BB7" s="202">
        <v>11</v>
      </c>
      <c r="BC7" s="202">
        <v>0</v>
      </c>
      <c r="BD7" s="202">
        <v>0.41852637640470303</v>
      </c>
      <c r="BE7" s="202">
        <v>11</v>
      </c>
      <c r="BF7" s="202">
        <v>0</v>
      </c>
      <c r="BG7" s="202">
        <v>0.41852637640470303</v>
      </c>
      <c r="BH7" s="202">
        <v>11</v>
      </c>
      <c r="BI7" s="202">
        <v>0</v>
      </c>
      <c r="BJ7" s="202">
        <v>0.41852637640470303</v>
      </c>
      <c r="BK7" s="202">
        <v>11</v>
      </c>
      <c r="BL7" s="202">
        <v>0.16378436848914699</v>
      </c>
      <c r="BM7" s="202">
        <v>0.58147362359529497</v>
      </c>
      <c r="BN7" s="202">
        <v>33</v>
      </c>
      <c r="BO7" s="202">
        <v>14.0618177135455</v>
      </c>
      <c r="BP7" s="202">
        <v>0.32043563052275298</v>
      </c>
      <c r="BQ7" s="202">
        <v>13</v>
      </c>
      <c r="BR7" s="202">
        <v>0.10193666973915801</v>
      </c>
      <c r="BS7" s="202">
        <v>0</v>
      </c>
      <c r="BT7" s="202">
        <v>0.58147362359529497</v>
      </c>
      <c r="BU7" s="202">
        <v>33</v>
      </c>
      <c r="BV7" s="202">
        <v>0.999999999999999</v>
      </c>
      <c r="BW7" s="202">
        <v>0.999999999999999</v>
      </c>
      <c r="BX7" s="202">
        <v>44</v>
      </c>
      <c r="BY7" s="202">
        <v>0</v>
      </c>
      <c r="BZ7" s="202">
        <v>0.999999999999999</v>
      </c>
      <c r="CA7" s="202">
        <v>44</v>
      </c>
      <c r="CB7" s="202">
        <v>0</v>
      </c>
      <c r="CC7" s="202">
        <v>0.999999999999999</v>
      </c>
      <c r="CD7" s="202">
        <v>44</v>
      </c>
      <c r="CE7" s="202">
        <v>0</v>
      </c>
      <c r="CF7" s="202">
        <v>0.47213793749446797</v>
      </c>
      <c r="CG7" s="202">
        <v>22</v>
      </c>
      <c r="CH7" s="202">
        <v>0</v>
      </c>
      <c r="CI7" s="202">
        <v>0.999999999999999</v>
      </c>
      <c r="CJ7" s="202">
        <v>44</v>
      </c>
      <c r="CK7" s="202">
        <v>43.149221485085498</v>
      </c>
      <c r="CL7" s="202">
        <v>0.41852637640470303</v>
      </c>
      <c r="CM7" s="202">
        <v>11</v>
      </c>
      <c r="CN7" s="202">
        <v>0.19047799090516501</v>
      </c>
      <c r="CO7" s="202">
        <v>0.47213793749446797</v>
      </c>
      <c r="CP7" s="202">
        <v>22</v>
      </c>
      <c r="CQ7" s="202">
        <v>0</v>
      </c>
      <c r="CR7" s="202">
        <v>0.47213793749446797</v>
      </c>
      <c r="CS7" s="202">
        <v>22</v>
      </c>
      <c r="CT7" s="202">
        <v>0</v>
      </c>
      <c r="CU7" s="202">
        <v>0.47213793749446797</v>
      </c>
      <c r="CV7" s="202">
        <v>22</v>
      </c>
      <c r="CW7" s="202">
        <v>9.6015398434350196E-2</v>
      </c>
      <c r="CX7" s="202">
        <v>0.32043563052275298</v>
      </c>
      <c r="CY7" s="202">
        <v>13</v>
      </c>
      <c r="CZ7" s="202">
        <v>516.79999999999995</v>
      </c>
      <c r="DA7" s="202">
        <v>0.32043563052275298</v>
      </c>
      <c r="DB7" s="202">
        <v>13</v>
      </c>
      <c r="DC7" s="202">
        <v>77.736582473422402</v>
      </c>
      <c r="DD7" s="202">
        <v>0.41852637640470303</v>
      </c>
      <c r="DE7" s="202">
        <v>11</v>
      </c>
      <c r="DF7" s="202" t="s">
        <v>161</v>
      </c>
      <c r="DG7" s="202" t="s">
        <v>471</v>
      </c>
    </row>
    <row r="8" spans="1:115" hidden="1" x14ac:dyDescent="0.3">
      <c r="B8" s="124" t="str">
        <f t="shared" si="0"/>
        <v>iBoxx ABF Green Bonds Unconstrained45596</v>
      </c>
      <c r="C8">
        <v>8278</v>
      </c>
      <c r="D8" t="s">
        <v>472</v>
      </c>
      <c r="E8" t="s">
        <v>16</v>
      </c>
      <c r="F8" s="198">
        <v>45596</v>
      </c>
      <c r="G8" s="202">
        <v>35</v>
      </c>
      <c r="H8" s="202">
        <v>4</v>
      </c>
      <c r="I8" s="202">
        <v>31</v>
      </c>
      <c r="J8" s="203">
        <v>0.35568525000000001</v>
      </c>
      <c r="K8" s="203">
        <v>0.64431475000000005</v>
      </c>
      <c r="L8" s="202" t="s">
        <v>469</v>
      </c>
      <c r="M8" s="204">
        <v>45.071142309999999</v>
      </c>
      <c r="N8" s="203">
        <v>0.88293191400000004</v>
      </c>
      <c r="O8" s="205">
        <v>27</v>
      </c>
      <c r="P8" s="204">
        <v>42.419935809999998</v>
      </c>
      <c r="Q8" s="202">
        <v>0.57202271500000001</v>
      </c>
      <c r="R8" s="202">
        <v>20</v>
      </c>
      <c r="S8" s="202">
        <v>61.482087159999999</v>
      </c>
      <c r="T8" s="202">
        <v>0.57202271500000001</v>
      </c>
      <c r="U8" s="202">
        <v>20</v>
      </c>
      <c r="V8" s="202">
        <v>62.356502229999997</v>
      </c>
      <c r="W8" s="202">
        <v>0.57202271500000001</v>
      </c>
      <c r="X8" s="202">
        <v>20</v>
      </c>
      <c r="Y8" s="206">
        <v>49.18422056</v>
      </c>
      <c r="Z8" s="202">
        <v>7.1761057000000003E-2</v>
      </c>
      <c r="AA8" s="202">
        <v>1</v>
      </c>
      <c r="AB8" s="202">
        <v>51.061242290000003</v>
      </c>
      <c r="AC8" s="202">
        <v>0.53820192200000005</v>
      </c>
      <c r="AD8" s="202">
        <v>11</v>
      </c>
      <c r="AE8" s="206" t="s">
        <v>470</v>
      </c>
      <c r="AF8" s="202" t="s">
        <v>470</v>
      </c>
      <c r="AG8" s="202" t="s">
        <v>470</v>
      </c>
      <c r="AH8" s="206" t="s">
        <v>470</v>
      </c>
      <c r="AI8" s="202" t="s">
        <v>470</v>
      </c>
      <c r="AJ8" s="202" t="s">
        <v>470</v>
      </c>
      <c r="AK8" s="202">
        <v>74.746809170000006</v>
      </c>
      <c r="AL8" s="202">
        <v>0.53820192200000005</v>
      </c>
      <c r="AM8" s="202">
        <v>11</v>
      </c>
      <c r="AN8" s="202">
        <v>77.181751719999994</v>
      </c>
      <c r="AO8" s="202">
        <v>0.53820192200000005</v>
      </c>
      <c r="AP8" s="202">
        <v>11</v>
      </c>
      <c r="AQ8" s="202">
        <v>260.107439</v>
      </c>
      <c r="AR8" s="202">
        <v>0.53820192200000005</v>
      </c>
      <c r="AS8" s="202">
        <v>11</v>
      </c>
      <c r="AT8" s="202">
        <v>0</v>
      </c>
      <c r="AU8" s="202">
        <v>0.72190164099999998</v>
      </c>
      <c r="AV8" s="202">
        <v>7.1761057000000003E-2</v>
      </c>
      <c r="AW8" s="202">
        <v>0</v>
      </c>
      <c r="AX8" s="202">
        <v>0</v>
      </c>
      <c r="AY8" s="202">
        <v>0.206337302</v>
      </c>
      <c r="AZ8" s="202">
        <v>0</v>
      </c>
      <c r="BA8" s="202">
        <v>0.53820192200000005</v>
      </c>
      <c r="BB8" s="202">
        <v>11</v>
      </c>
      <c r="BC8" s="202">
        <v>0</v>
      </c>
      <c r="BD8" s="202">
        <v>0.53820192200000005</v>
      </c>
      <c r="BE8" s="202">
        <v>11</v>
      </c>
      <c r="BF8" s="202">
        <v>0</v>
      </c>
      <c r="BG8" s="202">
        <v>0.53820192200000005</v>
      </c>
      <c r="BH8" s="202">
        <v>11</v>
      </c>
      <c r="BI8" s="202">
        <v>0</v>
      </c>
      <c r="BJ8" s="202">
        <v>0.53820192200000005</v>
      </c>
      <c r="BK8" s="202">
        <v>11</v>
      </c>
      <c r="BL8" s="202">
        <v>1.2054412E-2</v>
      </c>
      <c r="BM8" s="202">
        <v>0.64431475000000005</v>
      </c>
      <c r="BN8" s="202">
        <v>31</v>
      </c>
      <c r="BO8" s="202">
        <v>28.41</v>
      </c>
      <c r="BP8" s="202">
        <v>1.2054412E-2</v>
      </c>
      <c r="BQ8" s="202">
        <v>5</v>
      </c>
      <c r="BR8" s="202">
        <v>0</v>
      </c>
      <c r="BS8" s="202">
        <v>0</v>
      </c>
      <c r="BT8" s="202">
        <v>0.64431475000000005</v>
      </c>
      <c r="BU8" s="202">
        <v>31</v>
      </c>
      <c r="BV8" s="202">
        <v>1</v>
      </c>
      <c r="BW8" s="202">
        <v>1</v>
      </c>
      <c r="BX8" s="202">
        <v>35</v>
      </c>
      <c r="BY8" s="202">
        <v>0</v>
      </c>
      <c r="BZ8" s="202">
        <v>0.999999999999999</v>
      </c>
      <c r="CA8" s="202">
        <v>35</v>
      </c>
      <c r="CB8" s="202">
        <v>0</v>
      </c>
      <c r="CC8" s="202">
        <v>0.999999999999999</v>
      </c>
      <c r="CD8" s="202">
        <v>35</v>
      </c>
      <c r="CE8" s="202">
        <v>0</v>
      </c>
      <c r="CF8" s="202">
        <v>0.34472999183984399</v>
      </c>
      <c r="CG8" s="202">
        <v>16</v>
      </c>
      <c r="CH8" s="202">
        <v>0</v>
      </c>
      <c r="CI8" s="202">
        <v>1</v>
      </c>
      <c r="CJ8" s="202">
        <v>35</v>
      </c>
      <c r="CK8" s="202">
        <v>48.384500959999997</v>
      </c>
      <c r="CL8" s="202">
        <v>0.53820192200000005</v>
      </c>
      <c r="CM8" s="202">
        <v>11</v>
      </c>
      <c r="CN8" s="202">
        <v>0.33267558000000003</v>
      </c>
      <c r="CO8" s="202">
        <v>0.34472999199999999</v>
      </c>
      <c r="CP8" s="202">
        <v>16</v>
      </c>
      <c r="CQ8" s="202">
        <v>0</v>
      </c>
      <c r="CR8" s="202">
        <v>0.34472999199999999</v>
      </c>
      <c r="CS8" s="202">
        <v>16</v>
      </c>
      <c r="CT8" s="202">
        <v>0</v>
      </c>
      <c r="CU8" s="202">
        <v>0.34472999199999999</v>
      </c>
      <c r="CV8" s="202">
        <v>16</v>
      </c>
      <c r="CW8" s="202">
        <v>4.3051490000000003E-3</v>
      </c>
      <c r="CX8" s="202">
        <v>1.2054412E-2</v>
      </c>
      <c r="CY8" s="202">
        <v>5</v>
      </c>
      <c r="CZ8" s="202">
        <v>342</v>
      </c>
      <c r="DA8" s="202">
        <v>1.2054412E-2</v>
      </c>
      <c r="DB8" s="202">
        <v>5</v>
      </c>
      <c r="DC8" s="202">
        <v>79.998398449999996</v>
      </c>
      <c r="DD8" s="202">
        <v>0.53820192200000005</v>
      </c>
      <c r="DE8" s="202">
        <v>11</v>
      </c>
      <c r="DF8" s="202" t="s">
        <v>162</v>
      </c>
      <c r="DG8" s="202" t="s">
        <v>471</v>
      </c>
    </row>
    <row r="9" spans="1:115" hidden="1" x14ac:dyDescent="0.3">
      <c r="B9" s="124" t="str">
        <f t="shared" si="0"/>
        <v>iBoxx ABF Green Bonds Unconstrained45626</v>
      </c>
      <c r="C9">
        <v>9899</v>
      </c>
      <c r="D9" t="s">
        <v>472</v>
      </c>
      <c r="E9" t="s">
        <v>16</v>
      </c>
      <c r="F9" s="198">
        <v>45626</v>
      </c>
      <c r="G9" s="202">
        <v>37</v>
      </c>
      <c r="H9" s="202">
        <v>4</v>
      </c>
      <c r="I9" s="202">
        <v>33</v>
      </c>
      <c r="J9" s="203">
        <v>0.33900161699999998</v>
      </c>
      <c r="K9" s="203">
        <v>0.66099838300000002</v>
      </c>
      <c r="L9" s="202" t="s">
        <v>469</v>
      </c>
      <c r="M9" s="204">
        <v>44.828253709999998</v>
      </c>
      <c r="N9" s="203">
        <v>0.88774920999999996</v>
      </c>
      <c r="O9" s="205">
        <v>29</v>
      </c>
      <c r="P9" s="204">
        <v>42.599197099999998</v>
      </c>
      <c r="Q9" s="202">
        <v>0.56754170299999995</v>
      </c>
      <c r="R9" s="202">
        <v>21</v>
      </c>
      <c r="S9" s="202">
        <v>61.671933109999998</v>
      </c>
      <c r="T9" s="202">
        <v>0.56754170299999995</v>
      </c>
      <c r="U9" s="202">
        <v>21</v>
      </c>
      <c r="V9" s="202">
        <v>62.59134057</v>
      </c>
      <c r="W9" s="202">
        <v>0.56754170299999995</v>
      </c>
      <c r="X9" s="202">
        <v>21</v>
      </c>
      <c r="Y9" s="206">
        <v>47.725575239999998</v>
      </c>
      <c r="Z9" s="202">
        <v>6.8978101E-2</v>
      </c>
      <c r="AA9" s="202">
        <v>1</v>
      </c>
      <c r="AB9" s="202">
        <v>51.048945420000003</v>
      </c>
      <c r="AC9" s="202">
        <v>0.53507341200000003</v>
      </c>
      <c r="AD9" s="202">
        <v>12</v>
      </c>
      <c r="AE9" s="206" t="s">
        <v>470</v>
      </c>
      <c r="AF9" s="202" t="s">
        <v>470</v>
      </c>
      <c r="AG9" s="202" t="s">
        <v>470</v>
      </c>
      <c r="AH9" s="206" t="s">
        <v>470</v>
      </c>
      <c r="AI9" s="202" t="s">
        <v>470</v>
      </c>
      <c r="AJ9" s="202" t="s">
        <v>470</v>
      </c>
      <c r="AK9" s="202">
        <v>74.904253179999998</v>
      </c>
      <c r="AL9" s="202">
        <v>0.53507341200000003</v>
      </c>
      <c r="AM9" s="202">
        <v>12</v>
      </c>
      <c r="AN9" s="202">
        <v>77.332263990000001</v>
      </c>
      <c r="AO9" s="202">
        <v>0.53507341200000003</v>
      </c>
      <c r="AP9" s="202">
        <v>12</v>
      </c>
      <c r="AQ9" s="202">
        <v>256.40394300000003</v>
      </c>
      <c r="AR9" s="202">
        <v>0.53507341200000003</v>
      </c>
      <c r="AS9" s="202">
        <v>12</v>
      </c>
      <c r="AT9" s="202">
        <v>0</v>
      </c>
      <c r="AU9" s="202">
        <v>0.711471352</v>
      </c>
      <c r="AV9" s="202">
        <v>6.8978101E-2</v>
      </c>
      <c r="AW9" s="202">
        <v>0</v>
      </c>
      <c r="AX9" s="202">
        <v>0</v>
      </c>
      <c r="AY9" s="202">
        <v>0.21955054700000001</v>
      </c>
      <c r="AZ9" s="202">
        <v>0</v>
      </c>
      <c r="BA9" s="202">
        <v>0.53507341200000003</v>
      </c>
      <c r="BB9" s="202">
        <v>12</v>
      </c>
      <c r="BC9" s="202">
        <v>0</v>
      </c>
      <c r="BD9" s="202">
        <v>0.53507341200000003</v>
      </c>
      <c r="BE9" s="202">
        <v>12</v>
      </c>
      <c r="BF9" s="202">
        <v>0</v>
      </c>
      <c r="BG9" s="202">
        <v>0.53507341200000003</v>
      </c>
      <c r="BH9" s="202">
        <v>12</v>
      </c>
      <c r="BI9" s="202">
        <v>0</v>
      </c>
      <c r="BJ9" s="202">
        <v>0.53507341200000003</v>
      </c>
      <c r="BK9" s="202">
        <v>12</v>
      </c>
      <c r="BL9" s="202">
        <v>1.1667168E-2</v>
      </c>
      <c r="BM9" s="202">
        <v>0.66099838300000002</v>
      </c>
      <c r="BN9" s="202">
        <v>33</v>
      </c>
      <c r="BO9" s="202">
        <v>28.41</v>
      </c>
      <c r="BP9" s="202">
        <v>1.1667168E-2</v>
      </c>
      <c r="BQ9" s="202">
        <v>5</v>
      </c>
      <c r="BR9" s="202">
        <v>0</v>
      </c>
      <c r="BS9" s="202">
        <v>0</v>
      </c>
      <c r="BT9" s="202">
        <v>0.66099838300000002</v>
      </c>
      <c r="BU9" s="202">
        <v>33</v>
      </c>
      <c r="BV9" s="202">
        <v>1</v>
      </c>
      <c r="BW9" s="202">
        <v>1</v>
      </c>
      <c r="BX9" s="202">
        <v>37</v>
      </c>
      <c r="BY9" s="202">
        <v>0</v>
      </c>
      <c r="BZ9" s="202">
        <v>0.999999999999999</v>
      </c>
      <c r="CA9" s="202">
        <v>37</v>
      </c>
      <c r="CB9" s="202">
        <v>0</v>
      </c>
      <c r="CC9" s="202">
        <v>0.999999999999999</v>
      </c>
      <c r="CD9" s="202">
        <v>37</v>
      </c>
      <c r="CE9" s="202">
        <v>0</v>
      </c>
      <c r="CF9" s="202">
        <v>0.35267579791529402</v>
      </c>
      <c r="CG9" s="202">
        <v>17</v>
      </c>
      <c r="CH9" s="202">
        <v>0</v>
      </c>
      <c r="CI9" s="202">
        <v>1</v>
      </c>
      <c r="CJ9" s="202">
        <v>37</v>
      </c>
      <c r="CK9" s="202">
        <v>48.306173289999997</v>
      </c>
      <c r="CL9" s="202">
        <v>0.53507341200000003</v>
      </c>
      <c r="CM9" s="202">
        <v>12</v>
      </c>
      <c r="CN9" s="202">
        <v>0.34100862999999998</v>
      </c>
      <c r="CO9" s="202">
        <v>0.35267579799999998</v>
      </c>
      <c r="CP9" s="202">
        <v>17</v>
      </c>
      <c r="CQ9" s="202">
        <v>0</v>
      </c>
      <c r="CR9" s="202">
        <v>0.35267579799999998</v>
      </c>
      <c r="CS9" s="202">
        <v>17</v>
      </c>
      <c r="CT9" s="202">
        <v>0</v>
      </c>
      <c r="CU9" s="202">
        <v>0.35267579799999998</v>
      </c>
      <c r="CV9" s="202">
        <v>17</v>
      </c>
      <c r="CW9" s="202">
        <v>4.1668479999999999E-3</v>
      </c>
      <c r="CX9" s="202">
        <v>1.1667168E-2</v>
      </c>
      <c r="CY9" s="202">
        <v>5</v>
      </c>
      <c r="CZ9" s="202">
        <v>342</v>
      </c>
      <c r="DA9" s="202">
        <v>1.1667168E-2</v>
      </c>
      <c r="DB9" s="202">
        <v>5</v>
      </c>
      <c r="DC9" s="202">
        <v>80.183995850000002</v>
      </c>
      <c r="DD9" s="202">
        <v>0.53507341200000003</v>
      </c>
      <c r="DE9" s="202">
        <v>12</v>
      </c>
      <c r="DF9" s="202" t="s">
        <v>162</v>
      </c>
      <c r="DG9" s="202" t="s">
        <v>471</v>
      </c>
    </row>
    <row r="10" spans="1:115" hidden="1" x14ac:dyDescent="0.3">
      <c r="B10" s="124" t="str">
        <f t="shared" si="0"/>
        <v>iBoxx ABF Green Bonds Unconstrained45657</v>
      </c>
      <c r="D10" s="124" t="s">
        <v>472</v>
      </c>
      <c r="E10" t="s">
        <v>16</v>
      </c>
      <c r="F10" s="196">
        <v>45657</v>
      </c>
      <c r="G10" s="202">
        <v>40</v>
      </c>
      <c r="H10" s="202">
        <v>4</v>
      </c>
      <c r="I10" s="202">
        <v>36</v>
      </c>
      <c r="J10" s="203">
        <v>0.30387358231017503</v>
      </c>
      <c r="K10" s="203">
        <v>0.69612641768982497</v>
      </c>
      <c r="L10" s="202" t="s">
        <v>469</v>
      </c>
      <c r="M10" s="204">
        <v>43.820909864598697</v>
      </c>
      <c r="N10" s="203">
        <v>0.84317934051911303</v>
      </c>
      <c r="O10" s="205">
        <v>31</v>
      </c>
      <c r="P10" s="204">
        <v>40.8107157624599</v>
      </c>
      <c r="Q10" s="202">
        <v>0.51356818217274203</v>
      </c>
      <c r="R10" s="202">
        <v>21</v>
      </c>
      <c r="S10" s="202">
        <v>63.110131305403698</v>
      </c>
      <c r="T10" s="202">
        <v>0.51356818217274203</v>
      </c>
      <c r="U10" s="202">
        <v>21</v>
      </c>
      <c r="V10" s="202">
        <v>62.949330211209599</v>
      </c>
      <c r="W10" s="202">
        <v>0.51356818217274203</v>
      </c>
      <c r="X10" s="202">
        <v>21</v>
      </c>
      <c r="Y10" s="206">
        <v>52.578773161100003</v>
      </c>
      <c r="Z10" s="202">
        <v>6.3043815153007304E-2</v>
      </c>
      <c r="AA10" s="202">
        <v>1</v>
      </c>
      <c r="AB10" s="202">
        <v>51.0495733755712</v>
      </c>
      <c r="AC10" s="202">
        <v>0.484461983044085</v>
      </c>
      <c r="AD10" s="202">
        <v>12</v>
      </c>
      <c r="AE10" s="206" t="s">
        <v>470</v>
      </c>
      <c r="AF10" s="202" t="s">
        <v>470</v>
      </c>
      <c r="AG10" s="202" t="s">
        <v>470</v>
      </c>
      <c r="AH10" s="206" t="s">
        <v>470</v>
      </c>
      <c r="AI10" s="202" t="s">
        <v>470</v>
      </c>
      <c r="AJ10" s="202" t="s">
        <v>470</v>
      </c>
      <c r="AK10" s="202">
        <v>74.853982980733406</v>
      </c>
      <c r="AL10" s="202">
        <v>0.484461983044085</v>
      </c>
      <c r="AM10" s="202">
        <v>12</v>
      </c>
      <c r="AN10" s="202">
        <v>77.286988683630895</v>
      </c>
      <c r="AO10" s="202">
        <v>0.484461983044085</v>
      </c>
      <c r="AP10" s="202">
        <v>12</v>
      </c>
      <c r="AQ10" s="202">
        <v>257.409151837585</v>
      </c>
      <c r="AR10" s="202">
        <v>0.484461983044085</v>
      </c>
      <c r="AS10" s="202">
        <v>12</v>
      </c>
      <c r="AT10" s="202">
        <v>0</v>
      </c>
      <c r="AU10" s="202">
        <v>0.73596646825445</v>
      </c>
      <c r="AV10" s="202">
        <v>6.3043815153007304E-2</v>
      </c>
      <c r="AW10" s="202">
        <v>0</v>
      </c>
      <c r="AX10" s="202">
        <v>0</v>
      </c>
      <c r="AY10" s="202">
        <v>0.200989716592541</v>
      </c>
      <c r="AZ10" s="202">
        <v>0</v>
      </c>
      <c r="BA10" s="202">
        <v>0.484461983044085</v>
      </c>
      <c r="BB10" s="202">
        <v>12</v>
      </c>
      <c r="BC10" s="202">
        <v>0</v>
      </c>
      <c r="BD10" s="202">
        <v>0.484461983044085</v>
      </c>
      <c r="BE10" s="202">
        <v>12</v>
      </c>
      <c r="BF10" s="202">
        <v>0</v>
      </c>
      <c r="BG10" s="202">
        <v>0.484461983044085</v>
      </c>
      <c r="BH10" s="202">
        <v>12</v>
      </c>
      <c r="BI10" s="202">
        <v>0</v>
      </c>
      <c r="BJ10" s="202">
        <v>0.484461983044085</v>
      </c>
      <c r="BK10" s="202">
        <v>12</v>
      </c>
      <c r="BL10" s="202">
        <v>1.05538361455537E-2</v>
      </c>
      <c r="BM10" s="202">
        <v>0.69612641768982397</v>
      </c>
      <c r="BN10" s="202">
        <v>36</v>
      </c>
      <c r="BO10" s="202">
        <v>54.34</v>
      </c>
      <c r="BP10" s="202">
        <v>1.05538361455537E-2</v>
      </c>
      <c r="BQ10" s="202">
        <v>5</v>
      </c>
      <c r="BR10" s="202">
        <v>0</v>
      </c>
      <c r="BS10" s="202">
        <v>0</v>
      </c>
      <c r="BT10" s="202">
        <v>0.69612641768982397</v>
      </c>
      <c r="BU10" s="202">
        <v>36</v>
      </c>
      <c r="BV10" s="202">
        <v>0.999999999999999</v>
      </c>
      <c r="BW10" s="202">
        <v>0.999999999999999</v>
      </c>
      <c r="BX10" s="202">
        <v>40</v>
      </c>
      <c r="BY10" s="202">
        <v>0</v>
      </c>
      <c r="BZ10" s="202">
        <v>0.999999999999999</v>
      </c>
      <c r="CA10" s="202">
        <v>40</v>
      </c>
      <c r="CB10" s="202">
        <v>0</v>
      </c>
      <c r="CC10" s="202">
        <v>0.999999999999999</v>
      </c>
      <c r="CD10" s="202">
        <v>40</v>
      </c>
      <c r="CE10" s="202">
        <v>0</v>
      </c>
      <c r="CF10" s="202">
        <v>0.35871735747502798</v>
      </c>
      <c r="CG10" s="202">
        <v>19</v>
      </c>
      <c r="CH10" s="202">
        <v>0</v>
      </c>
      <c r="CI10" s="202">
        <v>0.999999999999999</v>
      </c>
      <c r="CJ10" s="202">
        <v>40</v>
      </c>
      <c r="CK10" s="202">
        <v>48.3264568442967</v>
      </c>
      <c r="CL10" s="202">
        <v>0.484461983044085</v>
      </c>
      <c r="CM10" s="202">
        <v>12</v>
      </c>
      <c r="CN10" s="202">
        <v>0.34816352132947398</v>
      </c>
      <c r="CO10" s="202">
        <v>0.35871735747502798</v>
      </c>
      <c r="CP10" s="202">
        <v>19</v>
      </c>
      <c r="CQ10" s="202">
        <v>0</v>
      </c>
      <c r="CR10" s="202">
        <v>0.35871735747502798</v>
      </c>
      <c r="CS10" s="202">
        <v>19</v>
      </c>
      <c r="CT10" s="202">
        <v>0</v>
      </c>
      <c r="CU10" s="202">
        <v>0.35871735747502798</v>
      </c>
      <c r="CV10" s="202">
        <v>19</v>
      </c>
      <c r="CW10" s="202">
        <v>3.7692292409928002E-3</v>
      </c>
      <c r="CX10" s="202">
        <v>1.05538361455537E-2</v>
      </c>
      <c r="CY10" s="202">
        <v>5</v>
      </c>
      <c r="CZ10" s="202">
        <v>342</v>
      </c>
      <c r="DA10" s="202">
        <v>1.05538361455537E-2</v>
      </c>
      <c r="DB10" s="202">
        <v>5</v>
      </c>
      <c r="DC10" s="202">
        <v>80.129306554683694</v>
      </c>
      <c r="DD10" s="202">
        <v>0.484461983044085</v>
      </c>
      <c r="DE10" s="202">
        <v>12</v>
      </c>
      <c r="DF10" s="202" t="s">
        <v>162</v>
      </c>
      <c r="DG10" s="202" t="s">
        <v>471</v>
      </c>
    </row>
    <row r="11" spans="1:115" hidden="1" x14ac:dyDescent="0.3">
      <c r="B11" s="124" t="str">
        <f t="shared" si="0"/>
        <v>iBoxx ABF Green Bonds Unconstrained45688</v>
      </c>
      <c r="D11" s="124" t="s">
        <v>472</v>
      </c>
      <c r="E11" s="183" t="s">
        <v>16</v>
      </c>
      <c r="F11" s="196">
        <v>45688</v>
      </c>
      <c r="G11" s="202">
        <v>39</v>
      </c>
      <c r="H11" s="202">
        <v>4</v>
      </c>
      <c r="I11" s="202">
        <v>35</v>
      </c>
      <c r="J11" s="203">
        <v>0.30572086700107098</v>
      </c>
      <c r="K11" s="203">
        <v>0.69427913299892796</v>
      </c>
      <c r="L11" s="202" t="s">
        <v>469</v>
      </c>
      <c r="M11" s="204">
        <v>43.965270317633099</v>
      </c>
      <c r="N11" s="203">
        <v>0.84188443415646297</v>
      </c>
      <c r="O11" s="205">
        <v>30</v>
      </c>
      <c r="P11" s="204">
        <v>41.082113544313501</v>
      </c>
      <c r="Q11" s="202">
        <v>0.51174842212761895</v>
      </c>
      <c r="R11" s="202">
        <v>20</v>
      </c>
      <c r="S11" s="202">
        <v>63.534123636072799</v>
      </c>
      <c r="T11" s="202">
        <v>0.51174842212761895</v>
      </c>
      <c r="U11" s="202">
        <v>20</v>
      </c>
      <c r="V11" s="202">
        <v>63.352935991672197</v>
      </c>
      <c r="W11" s="202">
        <v>0.51174842212761895</v>
      </c>
      <c r="X11" s="202">
        <v>20</v>
      </c>
      <c r="Y11" s="206">
        <v>52.578773161100003</v>
      </c>
      <c r="Z11" s="202">
        <v>6.4197747740658395E-2</v>
      </c>
      <c r="AA11" s="202">
        <v>1</v>
      </c>
      <c r="AB11" s="202">
        <v>51.055629831919298</v>
      </c>
      <c r="AC11" s="202">
        <v>0.48662911935332298</v>
      </c>
      <c r="AD11" s="202">
        <v>12</v>
      </c>
      <c r="AE11" s="206" t="s">
        <v>470</v>
      </c>
      <c r="AF11" s="202" t="s">
        <v>470</v>
      </c>
      <c r="AG11" s="202" t="s">
        <v>470</v>
      </c>
      <c r="AH11" s="206" t="s">
        <v>470</v>
      </c>
      <c r="AI11" s="202" t="s">
        <v>470</v>
      </c>
      <c r="AJ11" s="202" t="s">
        <v>470</v>
      </c>
      <c r="AK11" s="202">
        <v>74.792859410251197</v>
      </c>
      <c r="AL11" s="202">
        <v>0.48662911935332298</v>
      </c>
      <c r="AM11" s="202">
        <v>12</v>
      </c>
      <c r="AN11" s="202">
        <v>77.227474560158498</v>
      </c>
      <c r="AO11" s="202">
        <v>0.48662911935332298</v>
      </c>
      <c r="AP11" s="202">
        <v>12</v>
      </c>
      <c r="AQ11" s="202">
        <v>258.91587131529599</v>
      </c>
      <c r="AR11" s="202">
        <v>0.48662911935332298</v>
      </c>
      <c r="AS11" s="202">
        <v>12</v>
      </c>
      <c r="AT11" s="202">
        <v>0</v>
      </c>
      <c r="AU11" s="202">
        <v>0.73394886612780297</v>
      </c>
      <c r="AV11" s="202">
        <v>6.4197747740658395E-2</v>
      </c>
      <c r="AW11" s="202">
        <v>0</v>
      </c>
      <c r="AX11" s="202">
        <v>0</v>
      </c>
      <c r="AY11" s="202">
        <v>0.201853386131537</v>
      </c>
      <c r="AZ11" s="202">
        <v>0</v>
      </c>
      <c r="BA11" s="202">
        <v>0.48662911935332298</v>
      </c>
      <c r="BB11" s="202">
        <v>12</v>
      </c>
      <c r="BC11" s="202">
        <v>0</v>
      </c>
      <c r="BD11" s="202">
        <v>0.48662911935332298</v>
      </c>
      <c r="BE11" s="202">
        <v>12</v>
      </c>
      <c r="BF11" s="202">
        <v>0</v>
      </c>
      <c r="BG11" s="202">
        <v>0.48662911935332298</v>
      </c>
      <c r="BH11" s="202">
        <v>12</v>
      </c>
      <c r="BI11" s="202">
        <v>0</v>
      </c>
      <c r="BJ11" s="202">
        <v>0.48662911935332298</v>
      </c>
      <c r="BK11" s="202">
        <v>12</v>
      </c>
      <c r="BL11" s="202">
        <v>1.0699809660963599E-2</v>
      </c>
      <c r="BM11" s="202">
        <v>0.69427913299892796</v>
      </c>
      <c r="BN11" s="202">
        <v>35</v>
      </c>
      <c r="BO11" s="202">
        <v>54.34</v>
      </c>
      <c r="BP11" s="202">
        <v>1.0699809660963599E-2</v>
      </c>
      <c r="BQ11" s="202">
        <v>5</v>
      </c>
      <c r="BR11" s="202">
        <v>0</v>
      </c>
      <c r="BS11" s="202">
        <v>0</v>
      </c>
      <c r="BT11" s="202">
        <v>0.69427913299892796</v>
      </c>
      <c r="BU11" s="202">
        <v>35</v>
      </c>
      <c r="BV11" s="202">
        <v>0.999999999999999</v>
      </c>
      <c r="BW11" s="202">
        <v>0.999999999999999</v>
      </c>
      <c r="BX11" s="202">
        <v>39</v>
      </c>
      <c r="BY11" s="202">
        <v>0</v>
      </c>
      <c r="BZ11" s="202">
        <v>0.999999999999999</v>
      </c>
      <c r="CA11" s="202">
        <v>39</v>
      </c>
      <c r="CB11" s="202">
        <v>0</v>
      </c>
      <c r="CC11" s="202">
        <v>0.999999999999999</v>
      </c>
      <c r="CD11" s="202">
        <v>39</v>
      </c>
      <c r="CE11" s="202">
        <v>0</v>
      </c>
      <c r="CF11" s="202">
        <v>0.35525531480313999</v>
      </c>
      <c r="CG11" s="202">
        <v>18</v>
      </c>
      <c r="CH11" s="202">
        <v>0</v>
      </c>
      <c r="CI11" s="202">
        <v>0.999999999999999</v>
      </c>
      <c r="CJ11" s="202">
        <v>39</v>
      </c>
      <c r="CK11" s="202">
        <v>48.358703060586201</v>
      </c>
      <c r="CL11" s="202">
        <v>0.48662911935332298</v>
      </c>
      <c r="CM11" s="202">
        <v>12</v>
      </c>
      <c r="CN11" s="202">
        <v>0.34455550514217698</v>
      </c>
      <c r="CO11" s="202">
        <v>0.35525531480313999</v>
      </c>
      <c r="CP11" s="202">
        <v>18</v>
      </c>
      <c r="CQ11" s="202">
        <v>0</v>
      </c>
      <c r="CR11" s="202">
        <v>0.35525531480313999</v>
      </c>
      <c r="CS11" s="202">
        <v>18</v>
      </c>
      <c r="CT11" s="202">
        <v>0</v>
      </c>
      <c r="CU11" s="202">
        <v>0.35525531480313999</v>
      </c>
      <c r="CV11" s="202">
        <v>18</v>
      </c>
      <c r="CW11" s="202">
        <v>3.8213626676544699E-3</v>
      </c>
      <c r="CX11" s="202">
        <v>1.0699809660963599E-2</v>
      </c>
      <c r="CY11" s="202">
        <v>5</v>
      </c>
      <c r="CZ11" s="202">
        <v>342</v>
      </c>
      <c r="DA11" s="202">
        <v>1.0699809660963599E-2</v>
      </c>
      <c r="DB11" s="202">
        <v>5</v>
      </c>
      <c r="DC11" s="202">
        <v>80.055476162577605</v>
      </c>
      <c r="DD11" s="202">
        <v>0.48662911935332298</v>
      </c>
      <c r="DE11" s="202">
        <v>12</v>
      </c>
      <c r="DF11" s="202" t="s">
        <v>162</v>
      </c>
      <c r="DG11" s="202" t="s">
        <v>471</v>
      </c>
    </row>
    <row r="12" spans="1:115" hidden="1" x14ac:dyDescent="0.3">
      <c r="B12" s="124" t="str">
        <f t="shared" si="0"/>
        <v>iBoxx ALBI Green Bonds Unconstrained45596</v>
      </c>
      <c r="C12">
        <v>3745</v>
      </c>
      <c r="D12" t="s">
        <v>473</v>
      </c>
      <c r="E12" t="s">
        <v>163</v>
      </c>
      <c r="F12" s="198">
        <v>45596</v>
      </c>
      <c r="G12" s="202">
        <v>80</v>
      </c>
      <c r="H12" s="202">
        <v>18</v>
      </c>
      <c r="I12" s="202">
        <v>62</v>
      </c>
      <c r="J12" s="203">
        <v>0.40589007799999999</v>
      </c>
      <c r="K12" s="203">
        <v>0.59410992200000001</v>
      </c>
      <c r="L12" s="202" t="s">
        <v>469</v>
      </c>
      <c r="M12" s="204">
        <v>44.044777959999998</v>
      </c>
      <c r="N12" s="203">
        <v>0.86062810599999995</v>
      </c>
      <c r="O12" s="205">
        <v>63</v>
      </c>
      <c r="P12" s="204">
        <v>35.452507339999997</v>
      </c>
      <c r="Q12" s="202">
        <v>0.67252583399999999</v>
      </c>
      <c r="R12" s="202">
        <v>59</v>
      </c>
      <c r="S12" s="202">
        <v>50.055504790000001</v>
      </c>
      <c r="T12" s="202">
        <v>0.67252583399999999</v>
      </c>
      <c r="U12" s="202">
        <v>59</v>
      </c>
      <c r="V12" s="202">
        <v>51.72873834</v>
      </c>
      <c r="W12" s="202">
        <v>0.67252583399999999</v>
      </c>
      <c r="X12" s="202">
        <v>59</v>
      </c>
      <c r="Y12" s="206">
        <v>53.936891150000001</v>
      </c>
      <c r="Z12" s="202">
        <v>0.109705253</v>
      </c>
      <c r="AA12" s="202">
        <v>5</v>
      </c>
      <c r="AB12" s="202">
        <v>49.846588930000003</v>
      </c>
      <c r="AC12" s="202">
        <v>0.53153153200000003</v>
      </c>
      <c r="AD12" s="202">
        <v>25</v>
      </c>
      <c r="AE12" s="206" t="s">
        <v>470</v>
      </c>
      <c r="AF12" s="202" t="s">
        <v>470</v>
      </c>
      <c r="AG12" s="202" t="s">
        <v>470</v>
      </c>
      <c r="AH12" s="206">
        <v>0.2</v>
      </c>
      <c r="AI12" s="202">
        <v>1.4122908E-2</v>
      </c>
      <c r="AJ12" s="202">
        <v>2</v>
      </c>
      <c r="AK12" s="202">
        <v>68.927521530000007</v>
      </c>
      <c r="AL12" s="202">
        <v>0.53153153200000003</v>
      </c>
      <c r="AM12" s="202">
        <v>25</v>
      </c>
      <c r="AN12" s="202">
        <v>74.245933100000002</v>
      </c>
      <c r="AO12" s="202">
        <v>0.53153153200000003</v>
      </c>
      <c r="AP12" s="202">
        <v>25</v>
      </c>
      <c r="AQ12" s="202">
        <v>366.29492000000005</v>
      </c>
      <c r="AR12" s="202">
        <v>0.53153153200000003</v>
      </c>
      <c r="AS12" s="202">
        <v>25</v>
      </c>
      <c r="AT12" s="202">
        <v>2.3827236000000002E-2</v>
      </c>
      <c r="AU12" s="202">
        <v>0.58570067599999998</v>
      </c>
      <c r="AV12" s="202">
        <v>1.9416665E-2</v>
      </c>
      <c r="AW12" s="202">
        <v>0.14517880499999999</v>
      </c>
      <c r="AX12" s="202">
        <v>0</v>
      </c>
      <c r="AY12" s="202">
        <v>0.225876618</v>
      </c>
      <c r="AZ12" s="202">
        <v>0</v>
      </c>
      <c r="BA12" s="202">
        <v>0.53153153200000003</v>
      </c>
      <c r="BB12" s="202">
        <v>25</v>
      </c>
      <c r="BC12" s="202">
        <v>0</v>
      </c>
      <c r="BD12" s="202">
        <v>0.53153153200000003</v>
      </c>
      <c r="BE12" s="202">
        <v>25</v>
      </c>
      <c r="BF12" s="202">
        <v>0</v>
      </c>
      <c r="BG12" s="202">
        <v>0.53153153200000003</v>
      </c>
      <c r="BH12" s="202">
        <v>25</v>
      </c>
      <c r="BI12" s="202">
        <v>0</v>
      </c>
      <c r="BJ12" s="202">
        <v>0.53153153200000003</v>
      </c>
      <c r="BK12" s="202">
        <v>25</v>
      </c>
      <c r="BL12" s="202">
        <v>9.9300912000000005E-2</v>
      </c>
      <c r="BM12" s="202">
        <v>0.59410992200000001</v>
      </c>
      <c r="BN12" s="202">
        <v>62</v>
      </c>
      <c r="BO12" s="202">
        <v>136.74831370000001</v>
      </c>
      <c r="BP12" s="202">
        <v>0.10109006</v>
      </c>
      <c r="BQ12" s="202">
        <v>23</v>
      </c>
      <c r="BR12" s="202">
        <v>3.0801935999999999E-2</v>
      </c>
      <c r="BS12" s="202">
        <v>0</v>
      </c>
      <c r="BT12" s="202">
        <v>0.59410992200000001</v>
      </c>
      <c r="BU12" s="202">
        <v>62</v>
      </c>
      <c r="BV12" s="202">
        <v>1</v>
      </c>
      <c r="BW12" s="202">
        <v>1</v>
      </c>
      <c r="BX12" s="202">
        <v>80</v>
      </c>
      <c r="BY12" s="202">
        <v>0</v>
      </c>
      <c r="BZ12" s="202">
        <v>0.999999999999996</v>
      </c>
      <c r="CA12" s="202">
        <v>80</v>
      </c>
      <c r="CB12" s="202">
        <v>0</v>
      </c>
      <c r="CC12" s="202">
        <v>0.999999999999996</v>
      </c>
      <c r="CD12" s="202">
        <v>80</v>
      </c>
      <c r="CE12" s="202">
        <v>0</v>
      </c>
      <c r="CF12" s="202">
        <v>0.329096573794114</v>
      </c>
      <c r="CG12" s="202">
        <v>38</v>
      </c>
      <c r="CH12" s="202">
        <v>0</v>
      </c>
      <c r="CI12" s="202">
        <v>1</v>
      </c>
      <c r="CJ12" s="202">
        <v>80</v>
      </c>
      <c r="CK12" s="202">
        <v>46.48380384</v>
      </c>
      <c r="CL12" s="202">
        <v>0.53153153200000003</v>
      </c>
      <c r="CM12" s="202">
        <v>25</v>
      </c>
      <c r="CN12" s="202">
        <v>0.23653522799999999</v>
      </c>
      <c r="CO12" s="202">
        <v>0.32909657399999998</v>
      </c>
      <c r="CP12" s="202">
        <v>38</v>
      </c>
      <c r="CQ12" s="202">
        <v>0</v>
      </c>
      <c r="CR12" s="202">
        <v>0.32909657399999998</v>
      </c>
      <c r="CS12" s="202">
        <v>38</v>
      </c>
      <c r="CT12" s="202">
        <v>0</v>
      </c>
      <c r="CU12" s="202">
        <v>0.32909657399999998</v>
      </c>
      <c r="CV12" s="202">
        <v>38</v>
      </c>
      <c r="CW12" s="202">
        <v>3.3504443000000002E-2</v>
      </c>
      <c r="CX12" s="202">
        <v>0.10109006</v>
      </c>
      <c r="CY12" s="202">
        <v>23</v>
      </c>
      <c r="CZ12" s="202">
        <v>1253.7</v>
      </c>
      <c r="DA12" s="202">
        <v>0.10109006</v>
      </c>
      <c r="DB12" s="202">
        <v>23</v>
      </c>
      <c r="DC12" s="202">
        <v>75.902926730000004</v>
      </c>
      <c r="DD12" s="202">
        <v>0.53153153200000003</v>
      </c>
      <c r="DE12" s="202">
        <v>25</v>
      </c>
      <c r="DF12" s="202" t="s">
        <v>164</v>
      </c>
      <c r="DG12" s="202" t="s">
        <v>471</v>
      </c>
    </row>
    <row r="13" spans="1:115" hidden="1" x14ac:dyDescent="0.3">
      <c r="B13" s="124" t="str">
        <f t="shared" si="0"/>
        <v>iBoxx ALBI Green Bonds Unconstrained45626</v>
      </c>
      <c r="C13">
        <v>8092</v>
      </c>
      <c r="D13" t="s">
        <v>473</v>
      </c>
      <c r="E13" t="s">
        <v>163</v>
      </c>
      <c r="F13" s="198">
        <v>45626</v>
      </c>
      <c r="G13" s="202">
        <v>80</v>
      </c>
      <c r="H13" s="202">
        <v>18</v>
      </c>
      <c r="I13" s="202">
        <v>62</v>
      </c>
      <c r="J13" s="203">
        <v>0.40260731300000002</v>
      </c>
      <c r="K13" s="203">
        <v>0.59739268700000003</v>
      </c>
      <c r="L13" s="202" t="s">
        <v>469</v>
      </c>
      <c r="M13" s="204">
        <v>44.424005229999999</v>
      </c>
      <c r="N13" s="203">
        <v>0.86825000500000005</v>
      </c>
      <c r="O13" s="205">
        <v>64</v>
      </c>
      <c r="P13" s="204">
        <v>35.723750350000003</v>
      </c>
      <c r="Q13" s="202">
        <v>0.68217245699999995</v>
      </c>
      <c r="R13" s="202">
        <v>60</v>
      </c>
      <c r="S13" s="202">
        <v>50.407621579999997</v>
      </c>
      <c r="T13" s="202">
        <v>0.68217245699999995</v>
      </c>
      <c r="U13" s="202">
        <v>60</v>
      </c>
      <c r="V13" s="202">
        <v>52.138082199999999</v>
      </c>
      <c r="W13" s="202">
        <v>0.68217245699999995</v>
      </c>
      <c r="X13" s="202">
        <v>60</v>
      </c>
      <c r="Y13" s="206">
        <v>56.869142359999998</v>
      </c>
      <c r="Z13" s="202">
        <v>0.110443843</v>
      </c>
      <c r="AA13" s="202">
        <v>5</v>
      </c>
      <c r="AB13" s="202">
        <v>49.88496129</v>
      </c>
      <c r="AC13" s="202">
        <v>0.54279409899999997</v>
      </c>
      <c r="AD13" s="202">
        <v>26</v>
      </c>
      <c r="AE13" s="206" t="s">
        <v>470</v>
      </c>
      <c r="AF13" s="202" t="s">
        <v>470</v>
      </c>
      <c r="AG13" s="202" t="s">
        <v>470</v>
      </c>
      <c r="AH13" s="206">
        <v>0.2</v>
      </c>
      <c r="AI13" s="202">
        <v>1.4038202E-2</v>
      </c>
      <c r="AJ13" s="202">
        <v>2</v>
      </c>
      <c r="AK13" s="202">
        <v>69.143073040000004</v>
      </c>
      <c r="AL13" s="202">
        <v>0.54279409899999997</v>
      </c>
      <c r="AM13" s="202">
        <v>26</v>
      </c>
      <c r="AN13" s="202">
        <v>74.388169970000007</v>
      </c>
      <c r="AO13" s="202">
        <v>0.54279409899999997</v>
      </c>
      <c r="AP13" s="202">
        <v>26</v>
      </c>
      <c r="AQ13" s="202">
        <v>363.35643099999999</v>
      </c>
      <c r="AR13" s="202">
        <v>0.54279409899999997</v>
      </c>
      <c r="AS13" s="202">
        <v>26</v>
      </c>
      <c r="AT13" s="202">
        <v>2.3460381999999998E-2</v>
      </c>
      <c r="AU13" s="202">
        <v>0.57862738400000002</v>
      </c>
      <c r="AV13" s="202">
        <v>1.9148014000000001E-2</v>
      </c>
      <c r="AW13" s="202">
        <v>0.14545311899999999</v>
      </c>
      <c r="AX13" s="202">
        <v>0</v>
      </c>
      <c r="AY13" s="202">
        <v>0.23331110099999999</v>
      </c>
      <c r="AZ13" s="202">
        <v>0</v>
      </c>
      <c r="BA13" s="202">
        <v>0.54279409899999997</v>
      </c>
      <c r="BB13" s="202">
        <v>26</v>
      </c>
      <c r="BC13" s="202">
        <v>0</v>
      </c>
      <c r="BD13" s="202">
        <v>0.54279409899999997</v>
      </c>
      <c r="BE13" s="202">
        <v>26</v>
      </c>
      <c r="BF13" s="202">
        <v>0</v>
      </c>
      <c r="BG13" s="202">
        <v>0.54279409899999997</v>
      </c>
      <c r="BH13" s="202">
        <v>26</v>
      </c>
      <c r="BI13" s="202">
        <v>0</v>
      </c>
      <c r="BJ13" s="202">
        <v>0.54279409899999997</v>
      </c>
      <c r="BK13" s="202">
        <v>26</v>
      </c>
      <c r="BL13" s="202">
        <v>9.8192557999999999E-2</v>
      </c>
      <c r="BM13" s="202">
        <v>0.59739268700000003</v>
      </c>
      <c r="BN13" s="202">
        <v>62</v>
      </c>
      <c r="BO13" s="202">
        <v>137.4387528</v>
      </c>
      <c r="BP13" s="202">
        <v>9.9955213000000001E-2</v>
      </c>
      <c r="BQ13" s="202">
        <v>23</v>
      </c>
      <c r="BR13" s="202">
        <v>3.0466571000000001E-2</v>
      </c>
      <c r="BS13" s="202">
        <v>0</v>
      </c>
      <c r="BT13" s="202">
        <v>0.59739268700000003</v>
      </c>
      <c r="BU13" s="202">
        <v>62</v>
      </c>
      <c r="BV13" s="202">
        <v>1</v>
      </c>
      <c r="BW13" s="202">
        <v>1</v>
      </c>
      <c r="BX13" s="202">
        <v>80</v>
      </c>
      <c r="BY13" s="202">
        <v>0</v>
      </c>
      <c r="BZ13" s="202">
        <v>0.999999999999997</v>
      </c>
      <c r="CA13" s="202">
        <v>80</v>
      </c>
      <c r="CB13" s="202">
        <v>0</v>
      </c>
      <c r="CC13" s="202">
        <v>0.999999999999997</v>
      </c>
      <c r="CD13" s="202">
        <v>80</v>
      </c>
      <c r="CE13" s="202">
        <v>0</v>
      </c>
      <c r="CF13" s="202">
        <v>0.32545590535139801</v>
      </c>
      <c r="CG13" s="202">
        <v>38</v>
      </c>
      <c r="CH13" s="202">
        <v>0</v>
      </c>
      <c r="CI13" s="202">
        <v>1</v>
      </c>
      <c r="CJ13" s="202">
        <v>80</v>
      </c>
      <c r="CK13" s="202">
        <v>46.489702700000002</v>
      </c>
      <c r="CL13" s="202">
        <v>0.54279409899999997</v>
      </c>
      <c r="CM13" s="202">
        <v>26</v>
      </c>
      <c r="CN13" s="202">
        <v>0.233919022</v>
      </c>
      <c r="CO13" s="202">
        <v>0.32545590499999999</v>
      </c>
      <c r="CP13" s="202">
        <v>38</v>
      </c>
      <c r="CQ13" s="202">
        <v>0</v>
      </c>
      <c r="CR13" s="202">
        <v>0.32545590499999999</v>
      </c>
      <c r="CS13" s="202">
        <v>38</v>
      </c>
      <c r="CT13" s="202">
        <v>0</v>
      </c>
      <c r="CU13" s="202">
        <v>0.32545590499999999</v>
      </c>
      <c r="CV13" s="202">
        <v>38</v>
      </c>
      <c r="CW13" s="202">
        <v>3.3199483000000002E-2</v>
      </c>
      <c r="CX13" s="202">
        <v>9.9955213000000001E-2</v>
      </c>
      <c r="CY13" s="202">
        <v>23</v>
      </c>
      <c r="CZ13" s="202">
        <v>1253.7</v>
      </c>
      <c r="DA13" s="202">
        <v>9.9955213000000001E-2</v>
      </c>
      <c r="DB13" s="202">
        <v>23</v>
      </c>
      <c r="DC13" s="202">
        <v>76.074134630000003</v>
      </c>
      <c r="DD13" s="202">
        <v>0.54279409899999997</v>
      </c>
      <c r="DE13" s="202">
        <v>26</v>
      </c>
      <c r="DF13" s="202" t="s">
        <v>164</v>
      </c>
      <c r="DG13" s="202" t="s">
        <v>471</v>
      </c>
    </row>
    <row r="14" spans="1:115" hidden="1" x14ac:dyDescent="0.3">
      <c r="B14" s="124" t="str">
        <f t="shared" si="0"/>
        <v>iBoxx ALBI Green Bonds Unconstrained45657</v>
      </c>
      <c r="D14" s="124" t="s">
        <v>473</v>
      </c>
      <c r="E14" t="s">
        <v>163</v>
      </c>
      <c r="F14" s="196">
        <v>45657</v>
      </c>
      <c r="G14" s="202">
        <v>83</v>
      </c>
      <c r="H14" s="202">
        <v>20</v>
      </c>
      <c r="I14" s="202">
        <v>63</v>
      </c>
      <c r="J14" s="203">
        <v>0.39896252699656798</v>
      </c>
      <c r="K14" s="203">
        <v>0.60103747300343102</v>
      </c>
      <c r="L14" s="202" t="s">
        <v>469</v>
      </c>
      <c r="M14" s="204">
        <v>44.415819428404298</v>
      </c>
      <c r="N14" s="203">
        <v>0.837035196290705</v>
      </c>
      <c r="O14" s="205">
        <v>66</v>
      </c>
      <c r="P14" s="204">
        <v>34.3262563052199</v>
      </c>
      <c r="Q14" s="202">
        <v>0.66147813178338299</v>
      </c>
      <c r="R14" s="202">
        <v>62</v>
      </c>
      <c r="S14" s="202">
        <v>50.651885103401902</v>
      </c>
      <c r="T14" s="202">
        <v>0.66147813178338299</v>
      </c>
      <c r="U14" s="202">
        <v>62</v>
      </c>
      <c r="V14" s="202">
        <v>52.147454660251299</v>
      </c>
      <c r="W14" s="202">
        <v>0.66147813178338299</v>
      </c>
      <c r="X14" s="202">
        <v>62</v>
      </c>
      <c r="Y14" s="206">
        <v>56.8223439832</v>
      </c>
      <c r="Z14" s="202">
        <v>0.13062698374830001</v>
      </c>
      <c r="AA14" s="202">
        <v>7</v>
      </c>
      <c r="AB14" s="202">
        <v>50.0075305965509</v>
      </c>
      <c r="AC14" s="202">
        <v>0.53057496518216796</v>
      </c>
      <c r="AD14" s="202">
        <v>28</v>
      </c>
      <c r="AE14" s="206" t="s">
        <v>470</v>
      </c>
      <c r="AF14" s="202" t="s">
        <v>470</v>
      </c>
      <c r="AG14" s="202" t="s">
        <v>470</v>
      </c>
      <c r="AH14" s="206">
        <v>0.2</v>
      </c>
      <c r="AI14" s="202">
        <v>1.30053829783086E-2</v>
      </c>
      <c r="AJ14" s="202">
        <v>2</v>
      </c>
      <c r="AK14" s="202">
        <v>67.697440310529799</v>
      </c>
      <c r="AL14" s="202">
        <v>0.53057496518216796</v>
      </c>
      <c r="AM14" s="202">
        <v>28</v>
      </c>
      <c r="AN14" s="202">
        <v>73.250499639274196</v>
      </c>
      <c r="AO14" s="202">
        <v>0.53057496518216796</v>
      </c>
      <c r="AP14" s="202">
        <v>28</v>
      </c>
      <c r="AQ14" s="202">
        <v>410.09798795631201</v>
      </c>
      <c r="AR14" s="202">
        <v>0.53057496518216796</v>
      </c>
      <c r="AS14" s="202">
        <v>28</v>
      </c>
      <c r="AT14" s="202">
        <v>2.2068965244679301E-2</v>
      </c>
      <c r="AU14" s="202">
        <v>0.57777128446119097</v>
      </c>
      <c r="AV14" s="202">
        <v>2.4573412411756399E-2</v>
      </c>
      <c r="AW14" s="202">
        <v>0.15686477402153301</v>
      </c>
      <c r="AX14" s="202">
        <v>0</v>
      </c>
      <c r="AY14" s="202">
        <v>0.21872156386083599</v>
      </c>
      <c r="AZ14" s="202">
        <v>0</v>
      </c>
      <c r="BA14" s="202">
        <v>0.53057496518216796</v>
      </c>
      <c r="BB14" s="202">
        <v>28</v>
      </c>
      <c r="BC14" s="202">
        <v>0</v>
      </c>
      <c r="BD14" s="202">
        <v>0.53057496518216796</v>
      </c>
      <c r="BE14" s="202">
        <v>28</v>
      </c>
      <c r="BF14" s="202">
        <v>0</v>
      </c>
      <c r="BG14" s="202">
        <v>0.53057496518216796</v>
      </c>
      <c r="BH14" s="202">
        <v>28</v>
      </c>
      <c r="BI14" s="202">
        <v>0</v>
      </c>
      <c r="BJ14" s="202">
        <v>0.53057496518216796</v>
      </c>
      <c r="BK14" s="202">
        <v>28</v>
      </c>
      <c r="BL14" s="202">
        <v>9.1946741190429601E-2</v>
      </c>
      <c r="BM14" s="202">
        <v>0.60103747300342703</v>
      </c>
      <c r="BN14" s="202">
        <v>63</v>
      </c>
      <c r="BO14" s="202">
        <v>141.92685788448199</v>
      </c>
      <c r="BP14" s="202">
        <v>9.3842786081085802E-2</v>
      </c>
      <c r="BQ14" s="202">
        <v>23</v>
      </c>
      <c r="BR14" s="202">
        <v>2.8552620730549299E-2</v>
      </c>
      <c r="BS14" s="202">
        <v>0</v>
      </c>
      <c r="BT14" s="202">
        <v>0.60103747300342703</v>
      </c>
      <c r="BU14" s="202">
        <v>63</v>
      </c>
      <c r="BV14" s="202">
        <v>0.999999999999996</v>
      </c>
      <c r="BW14" s="202">
        <v>0.999999999999996</v>
      </c>
      <c r="BX14" s="202">
        <v>83</v>
      </c>
      <c r="BY14" s="202">
        <v>0</v>
      </c>
      <c r="BZ14" s="202">
        <v>0.999999999999996</v>
      </c>
      <c r="CA14" s="202">
        <v>83</v>
      </c>
      <c r="CB14" s="202">
        <v>0</v>
      </c>
      <c r="CC14" s="202">
        <v>0.999999999999996</v>
      </c>
      <c r="CD14" s="202">
        <v>83</v>
      </c>
      <c r="CE14" s="202">
        <v>0</v>
      </c>
      <c r="CF14" s="202">
        <v>0.30646023110853599</v>
      </c>
      <c r="CG14" s="202">
        <v>38</v>
      </c>
      <c r="CH14" s="202">
        <v>0</v>
      </c>
      <c r="CI14" s="202">
        <v>0.999999999999996</v>
      </c>
      <c r="CJ14" s="202">
        <v>83</v>
      </c>
      <c r="CK14" s="202">
        <v>46.725025806323302</v>
      </c>
      <c r="CL14" s="202">
        <v>0.53057496518216796</v>
      </c>
      <c r="CM14" s="202">
        <v>28</v>
      </c>
      <c r="CN14" s="202">
        <v>0.220582953151682</v>
      </c>
      <c r="CO14" s="202">
        <v>0.30646023110853599</v>
      </c>
      <c r="CP14" s="202">
        <v>38</v>
      </c>
      <c r="CQ14" s="202">
        <v>0</v>
      </c>
      <c r="CR14" s="202">
        <v>0.30646023110853599</v>
      </c>
      <c r="CS14" s="202">
        <v>38</v>
      </c>
      <c r="CT14" s="202">
        <v>0</v>
      </c>
      <c r="CU14" s="202">
        <v>0.30646023110853599</v>
      </c>
      <c r="CV14" s="202">
        <v>38</v>
      </c>
      <c r="CW14" s="202">
        <v>3.1177549161339999E-2</v>
      </c>
      <c r="CX14" s="202">
        <v>9.3842786081085802E-2</v>
      </c>
      <c r="CY14" s="202">
        <v>23</v>
      </c>
      <c r="CZ14" s="202">
        <v>1253.7</v>
      </c>
      <c r="DA14" s="202">
        <v>9.3842786081085802E-2</v>
      </c>
      <c r="DB14" s="202">
        <v>23</v>
      </c>
      <c r="DC14" s="202">
        <v>74.450117660164295</v>
      </c>
      <c r="DD14" s="202">
        <v>0.53057496518216796</v>
      </c>
      <c r="DE14" s="202">
        <v>28</v>
      </c>
      <c r="DF14" s="202" t="s">
        <v>164</v>
      </c>
      <c r="DG14" s="202" t="s">
        <v>471</v>
      </c>
    </row>
    <row r="15" spans="1:115" hidden="1" x14ac:dyDescent="0.3">
      <c r="B15" s="124" t="str">
        <f t="shared" si="0"/>
        <v>iBoxx ALBI Green Bonds Unconstrained45688</v>
      </c>
      <c r="D15" s="124" t="s">
        <v>473</v>
      </c>
      <c r="E15" s="183" t="s">
        <v>163</v>
      </c>
      <c r="F15" s="196">
        <v>45688</v>
      </c>
      <c r="G15" s="202">
        <v>83</v>
      </c>
      <c r="H15" s="202">
        <v>20</v>
      </c>
      <c r="I15" s="202">
        <v>63</v>
      </c>
      <c r="J15" s="203">
        <v>0.397250628939045</v>
      </c>
      <c r="K15" s="203">
        <v>0.60274937106095405</v>
      </c>
      <c r="L15" s="202" t="s">
        <v>469</v>
      </c>
      <c r="M15" s="204">
        <v>44.398654997968102</v>
      </c>
      <c r="N15" s="203">
        <v>0.83612426777919002</v>
      </c>
      <c r="O15" s="205">
        <v>66</v>
      </c>
      <c r="P15" s="204">
        <v>34.301108403827001</v>
      </c>
      <c r="Q15" s="202">
        <v>0.66068378057213595</v>
      </c>
      <c r="R15" s="202">
        <v>62</v>
      </c>
      <c r="S15" s="202">
        <v>50.658097649869298</v>
      </c>
      <c r="T15" s="202">
        <v>0.66068378057213595</v>
      </c>
      <c r="U15" s="202">
        <v>62</v>
      </c>
      <c r="V15" s="202">
        <v>52.115631422631701</v>
      </c>
      <c r="W15" s="202">
        <v>0.66068378057213595</v>
      </c>
      <c r="X15" s="202">
        <v>62</v>
      </c>
      <c r="Y15" s="206">
        <v>56.8223439831999</v>
      </c>
      <c r="Z15" s="202">
        <v>0.128402244020032</v>
      </c>
      <c r="AA15" s="202">
        <v>7</v>
      </c>
      <c r="AB15" s="202">
        <v>49.9970681471872</v>
      </c>
      <c r="AC15" s="202">
        <v>0.52904169725124395</v>
      </c>
      <c r="AD15" s="202">
        <v>28</v>
      </c>
      <c r="AE15" s="206" t="s">
        <v>470</v>
      </c>
      <c r="AF15" s="202" t="s">
        <v>470</v>
      </c>
      <c r="AG15" s="202" t="s">
        <v>470</v>
      </c>
      <c r="AH15" s="206">
        <v>0.2</v>
      </c>
      <c r="AI15" s="202">
        <v>1.31167233031212E-2</v>
      </c>
      <c r="AJ15" s="202">
        <v>2</v>
      </c>
      <c r="AK15" s="202">
        <v>67.814468759890104</v>
      </c>
      <c r="AL15" s="202">
        <v>0.52904169725124395</v>
      </c>
      <c r="AM15" s="202">
        <v>28</v>
      </c>
      <c r="AN15" s="202">
        <v>73.342858770531507</v>
      </c>
      <c r="AO15" s="202">
        <v>0.52904169725124395</v>
      </c>
      <c r="AP15" s="202">
        <v>28</v>
      </c>
      <c r="AQ15" s="202">
        <v>406.27568315009501</v>
      </c>
      <c r="AR15" s="202">
        <v>0.52904169725124395</v>
      </c>
      <c r="AS15" s="202">
        <v>28</v>
      </c>
      <c r="AT15" s="202">
        <v>2.2286865125742399E-2</v>
      </c>
      <c r="AU15" s="202">
        <v>0.57872962347595402</v>
      </c>
      <c r="AV15" s="202">
        <v>2.4707542110176998E-2</v>
      </c>
      <c r="AW15" s="202">
        <v>0.15486456205000201</v>
      </c>
      <c r="AX15" s="202">
        <v>0</v>
      </c>
      <c r="AY15" s="202">
        <v>0.21941140723812</v>
      </c>
      <c r="AZ15" s="202">
        <v>0</v>
      </c>
      <c r="BA15" s="202">
        <v>0.52904169725124395</v>
      </c>
      <c r="BB15" s="202">
        <v>28</v>
      </c>
      <c r="BC15" s="202">
        <v>0</v>
      </c>
      <c r="BD15" s="202">
        <v>0.52904169725124395</v>
      </c>
      <c r="BE15" s="202">
        <v>28</v>
      </c>
      <c r="BF15" s="202">
        <v>0</v>
      </c>
      <c r="BG15" s="202">
        <v>0.52904169725124395</v>
      </c>
      <c r="BH15" s="202">
        <v>28</v>
      </c>
      <c r="BI15" s="202">
        <v>0</v>
      </c>
      <c r="BJ15" s="202">
        <v>0.52904169725124395</v>
      </c>
      <c r="BK15" s="202">
        <v>28</v>
      </c>
      <c r="BL15" s="202">
        <v>9.2442098486780103E-2</v>
      </c>
      <c r="BM15" s="202">
        <v>0.60274937106095094</v>
      </c>
      <c r="BN15" s="202">
        <v>63</v>
      </c>
      <c r="BO15" s="202">
        <v>142.16845230831899</v>
      </c>
      <c r="BP15" s="202">
        <v>9.44369274177011E-2</v>
      </c>
      <c r="BQ15" s="202">
        <v>23</v>
      </c>
      <c r="BR15" s="202">
        <v>2.8671218820301599E-2</v>
      </c>
      <c r="BS15" s="202">
        <v>0</v>
      </c>
      <c r="BT15" s="202">
        <v>0.60274937106095094</v>
      </c>
      <c r="BU15" s="202">
        <v>63</v>
      </c>
      <c r="BV15" s="202">
        <v>0.999999999999996</v>
      </c>
      <c r="BW15" s="202">
        <v>0.999999999999996</v>
      </c>
      <c r="BX15" s="202">
        <v>83</v>
      </c>
      <c r="BY15" s="202">
        <v>0</v>
      </c>
      <c r="BZ15" s="202">
        <v>0.999999999999996</v>
      </c>
      <c r="CA15" s="202">
        <v>83</v>
      </c>
      <c r="CB15" s="202">
        <v>0</v>
      </c>
      <c r="CC15" s="202">
        <v>0.999999999999996</v>
      </c>
      <c r="CD15" s="202">
        <v>83</v>
      </c>
      <c r="CE15" s="202">
        <v>0</v>
      </c>
      <c r="CF15" s="202">
        <v>0.30708257052794602</v>
      </c>
      <c r="CG15" s="202">
        <v>38</v>
      </c>
      <c r="CH15" s="202">
        <v>0</v>
      </c>
      <c r="CI15" s="202">
        <v>0.999999999999996</v>
      </c>
      <c r="CJ15" s="202">
        <v>83</v>
      </c>
      <c r="CK15" s="202">
        <v>46.705584902360599</v>
      </c>
      <c r="CL15" s="202">
        <v>0.52904169725124395</v>
      </c>
      <c r="CM15" s="202">
        <v>28</v>
      </c>
      <c r="CN15" s="202">
        <v>0.22057780901791799</v>
      </c>
      <c r="CO15" s="202">
        <v>0.30708257052794602</v>
      </c>
      <c r="CP15" s="202">
        <v>38</v>
      </c>
      <c r="CQ15" s="202">
        <v>0</v>
      </c>
      <c r="CR15" s="202">
        <v>0.30708257052794602</v>
      </c>
      <c r="CS15" s="202">
        <v>38</v>
      </c>
      <c r="CT15" s="202">
        <v>0</v>
      </c>
      <c r="CU15" s="202">
        <v>0.30708257052794602</v>
      </c>
      <c r="CV15" s="202">
        <v>38</v>
      </c>
      <c r="CW15" s="202">
        <v>3.1429442771699997E-2</v>
      </c>
      <c r="CX15" s="202">
        <v>9.44369274177011E-2</v>
      </c>
      <c r="CY15" s="202">
        <v>23</v>
      </c>
      <c r="CZ15" s="202">
        <v>1195</v>
      </c>
      <c r="DA15" s="202">
        <v>9.44369274177011E-2</v>
      </c>
      <c r="DB15" s="202">
        <v>23</v>
      </c>
      <c r="DC15" s="202">
        <v>74.582263225782398</v>
      </c>
      <c r="DD15" s="202">
        <v>0.52904169725124395</v>
      </c>
      <c r="DE15" s="202">
        <v>28</v>
      </c>
      <c r="DF15" s="202" t="s">
        <v>164</v>
      </c>
      <c r="DG15" s="202" t="s">
        <v>471</v>
      </c>
    </row>
    <row r="16" spans="1:115" hidden="1" x14ac:dyDescent="0.3">
      <c r="B16" s="124" t="str">
        <f t="shared" si="0"/>
        <v>iBoxx Asia Green Bonds Unconstrained45596</v>
      </c>
      <c r="C16">
        <v>11825</v>
      </c>
      <c r="D16" t="s">
        <v>474</v>
      </c>
      <c r="E16" t="s">
        <v>165</v>
      </c>
      <c r="F16" s="198">
        <v>45596</v>
      </c>
      <c r="G16" s="202">
        <v>55</v>
      </c>
      <c r="H16" s="202">
        <v>9</v>
      </c>
      <c r="I16" s="202">
        <v>46</v>
      </c>
      <c r="J16" s="203">
        <v>0.41657532400000002</v>
      </c>
      <c r="K16" s="203">
        <v>0.58342467600000003</v>
      </c>
      <c r="L16" s="202" t="s">
        <v>469</v>
      </c>
      <c r="M16" s="204">
        <v>44.789375960000001</v>
      </c>
      <c r="N16" s="203">
        <v>0.84301393700000005</v>
      </c>
      <c r="O16" s="205">
        <v>32</v>
      </c>
      <c r="P16" s="204">
        <v>39.576992879999999</v>
      </c>
      <c r="Q16" s="202">
        <v>0.59154968600000002</v>
      </c>
      <c r="R16" s="202">
        <v>25</v>
      </c>
      <c r="S16" s="202">
        <v>56.261615679999998</v>
      </c>
      <c r="T16" s="202">
        <v>0.59154968600000002</v>
      </c>
      <c r="U16" s="202">
        <v>25</v>
      </c>
      <c r="V16" s="202">
        <v>59.964419130000003</v>
      </c>
      <c r="W16" s="202">
        <v>0.59154968600000002</v>
      </c>
      <c r="X16" s="202">
        <v>25</v>
      </c>
      <c r="Y16" s="206">
        <v>52.461270140000003</v>
      </c>
      <c r="Z16" s="202">
        <v>0.186936624</v>
      </c>
      <c r="AA16" s="202">
        <v>6</v>
      </c>
      <c r="AB16" s="202">
        <v>51.37986094</v>
      </c>
      <c r="AC16" s="202">
        <v>0.56419533099999997</v>
      </c>
      <c r="AD16" s="202">
        <v>16</v>
      </c>
      <c r="AE16" s="206" t="s">
        <v>470</v>
      </c>
      <c r="AF16" s="202" t="s">
        <v>470</v>
      </c>
      <c r="AG16" s="202" t="s">
        <v>470</v>
      </c>
      <c r="AH16" s="206" t="s">
        <v>470</v>
      </c>
      <c r="AI16" s="202" t="s">
        <v>470</v>
      </c>
      <c r="AJ16" s="202" t="s">
        <v>470</v>
      </c>
      <c r="AK16" s="202">
        <v>67.472513210000002</v>
      </c>
      <c r="AL16" s="202">
        <v>0.56419533099999997</v>
      </c>
      <c r="AM16" s="202">
        <v>16</v>
      </c>
      <c r="AN16" s="202">
        <v>71.788103629999995</v>
      </c>
      <c r="AO16" s="202">
        <v>0.56419533099999997</v>
      </c>
      <c r="AP16" s="202">
        <v>16</v>
      </c>
      <c r="AQ16" s="202">
        <v>483.13283799999999</v>
      </c>
      <c r="AR16" s="202">
        <v>0.56419533099999997</v>
      </c>
      <c r="AS16" s="202">
        <v>16</v>
      </c>
      <c r="AT16" s="202">
        <v>0</v>
      </c>
      <c r="AU16" s="202">
        <v>0.583876116</v>
      </c>
      <c r="AV16" s="202">
        <v>5.8040548999999997E-2</v>
      </c>
      <c r="AW16" s="202">
        <v>0.128896075</v>
      </c>
      <c r="AX16" s="202">
        <v>0</v>
      </c>
      <c r="AY16" s="202">
        <v>0.229187261</v>
      </c>
      <c r="AZ16" s="202">
        <v>0</v>
      </c>
      <c r="BA16" s="202">
        <v>0.56419533099999997</v>
      </c>
      <c r="BB16" s="202">
        <v>16</v>
      </c>
      <c r="BC16" s="202">
        <v>0</v>
      </c>
      <c r="BD16" s="202">
        <v>0.56419533099999997</v>
      </c>
      <c r="BE16" s="202">
        <v>16</v>
      </c>
      <c r="BF16" s="202">
        <v>0</v>
      </c>
      <c r="BG16" s="202">
        <v>0.56419533099999997</v>
      </c>
      <c r="BH16" s="202">
        <v>16</v>
      </c>
      <c r="BI16" s="202">
        <v>0</v>
      </c>
      <c r="BJ16" s="202">
        <v>0.56419533099999997</v>
      </c>
      <c r="BK16" s="202">
        <v>16</v>
      </c>
      <c r="BL16" s="202">
        <v>7.2050702999999994E-2</v>
      </c>
      <c r="BM16" s="202">
        <v>0.58342467600000003</v>
      </c>
      <c r="BN16" s="202">
        <v>46</v>
      </c>
      <c r="BO16" s="202">
        <v>28.41</v>
      </c>
      <c r="BP16" s="202">
        <v>9.7496430000000005E-3</v>
      </c>
      <c r="BQ16" s="202">
        <v>5</v>
      </c>
      <c r="BR16" s="202">
        <v>0</v>
      </c>
      <c r="BS16" s="202">
        <v>0</v>
      </c>
      <c r="BT16" s="202">
        <v>0.58342467600000003</v>
      </c>
      <c r="BU16" s="202">
        <v>46</v>
      </c>
      <c r="BV16" s="202">
        <v>1</v>
      </c>
      <c r="BW16" s="202">
        <v>1</v>
      </c>
      <c r="BX16" s="202">
        <v>55</v>
      </c>
      <c r="BY16" s="202">
        <v>0</v>
      </c>
      <c r="BZ16" s="202">
        <v>0.999999999999998</v>
      </c>
      <c r="CA16" s="202">
        <v>55</v>
      </c>
      <c r="CB16" s="202">
        <v>0</v>
      </c>
      <c r="CC16" s="202">
        <v>0.999999999999998</v>
      </c>
      <c r="CD16" s="202">
        <v>55</v>
      </c>
      <c r="CE16" s="202">
        <v>0</v>
      </c>
      <c r="CF16" s="202">
        <v>0.27881860513094803</v>
      </c>
      <c r="CG16" s="202">
        <v>16</v>
      </c>
      <c r="CH16" s="202">
        <v>0</v>
      </c>
      <c r="CI16" s="202">
        <v>1</v>
      </c>
      <c r="CJ16" s="202">
        <v>55</v>
      </c>
      <c r="CK16" s="202">
        <v>48.984601910000002</v>
      </c>
      <c r="CL16" s="202">
        <v>0.56419533099999997</v>
      </c>
      <c r="CM16" s="202">
        <v>16</v>
      </c>
      <c r="CN16" s="202">
        <v>0.26906896200000002</v>
      </c>
      <c r="CO16" s="202">
        <v>0.278818605</v>
      </c>
      <c r="CP16" s="202">
        <v>16</v>
      </c>
      <c r="CQ16" s="202">
        <v>0</v>
      </c>
      <c r="CR16" s="202">
        <v>0.278818605</v>
      </c>
      <c r="CS16" s="202">
        <v>16</v>
      </c>
      <c r="CT16" s="202">
        <v>0</v>
      </c>
      <c r="CU16" s="202">
        <v>0.278818605</v>
      </c>
      <c r="CV16" s="202">
        <v>16</v>
      </c>
      <c r="CW16" s="202">
        <v>3.482017E-3</v>
      </c>
      <c r="CX16" s="202">
        <v>9.7496430000000005E-3</v>
      </c>
      <c r="CY16" s="202">
        <v>5</v>
      </c>
      <c r="CZ16" s="202">
        <v>342</v>
      </c>
      <c r="DA16" s="202">
        <v>9.7496430000000005E-3</v>
      </c>
      <c r="DB16" s="202">
        <v>5</v>
      </c>
      <c r="DC16" s="202">
        <v>72.269047360000002</v>
      </c>
      <c r="DD16" s="202">
        <v>0.56419533099999997</v>
      </c>
      <c r="DE16" s="202">
        <v>16</v>
      </c>
      <c r="DF16" s="202" t="s">
        <v>166</v>
      </c>
      <c r="DG16" s="202" t="s">
        <v>471</v>
      </c>
    </row>
    <row r="17" spans="2:111" hidden="1" x14ac:dyDescent="0.3">
      <c r="B17" s="124" t="str">
        <f t="shared" si="0"/>
        <v>iBoxx Asia Green Bonds Unconstrained45626</v>
      </c>
      <c r="C17">
        <v>22159</v>
      </c>
      <c r="D17" t="s">
        <v>474</v>
      </c>
      <c r="E17" t="s">
        <v>165</v>
      </c>
      <c r="F17" s="198">
        <v>45626</v>
      </c>
      <c r="G17" s="202">
        <v>59</v>
      </c>
      <c r="H17" s="202">
        <v>9</v>
      </c>
      <c r="I17" s="202">
        <v>50</v>
      </c>
      <c r="J17" s="203">
        <v>0.39788754300000001</v>
      </c>
      <c r="K17" s="203">
        <v>0.60211245700000005</v>
      </c>
      <c r="L17" s="202" t="s">
        <v>469</v>
      </c>
      <c r="M17" s="204">
        <v>44.591120429999997</v>
      </c>
      <c r="N17" s="203">
        <v>0.84034253400000003</v>
      </c>
      <c r="O17" s="205">
        <v>34</v>
      </c>
      <c r="P17" s="204">
        <v>39.76943352</v>
      </c>
      <c r="Q17" s="202">
        <v>0.58215933399999997</v>
      </c>
      <c r="R17" s="202">
        <v>26</v>
      </c>
      <c r="S17" s="202">
        <v>56.505471849999999</v>
      </c>
      <c r="T17" s="202">
        <v>0.58215933399999997</v>
      </c>
      <c r="U17" s="202">
        <v>26</v>
      </c>
      <c r="V17" s="202">
        <v>60.19237399</v>
      </c>
      <c r="W17" s="202">
        <v>0.58215933399999997</v>
      </c>
      <c r="X17" s="202">
        <v>26</v>
      </c>
      <c r="Y17" s="206">
        <v>54.046560919999997</v>
      </c>
      <c r="Z17" s="202">
        <v>0.180167677</v>
      </c>
      <c r="AA17" s="202">
        <v>6</v>
      </c>
      <c r="AB17" s="202">
        <v>51.364126560000003</v>
      </c>
      <c r="AC17" s="202">
        <v>0.555980162</v>
      </c>
      <c r="AD17" s="202">
        <v>17</v>
      </c>
      <c r="AE17" s="206" t="s">
        <v>470</v>
      </c>
      <c r="AF17" s="202" t="s">
        <v>470</v>
      </c>
      <c r="AG17" s="202" t="s">
        <v>470</v>
      </c>
      <c r="AH17" s="206" t="s">
        <v>470</v>
      </c>
      <c r="AI17" s="202" t="s">
        <v>470</v>
      </c>
      <c r="AJ17" s="202" t="s">
        <v>470</v>
      </c>
      <c r="AK17" s="202">
        <v>67.736060269999996</v>
      </c>
      <c r="AL17" s="202">
        <v>0.555980162</v>
      </c>
      <c r="AM17" s="202">
        <v>17</v>
      </c>
      <c r="AN17" s="202">
        <v>72.009721999999996</v>
      </c>
      <c r="AO17" s="202">
        <v>0.555980162</v>
      </c>
      <c r="AP17" s="202">
        <v>17</v>
      </c>
      <c r="AQ17" s="202">
        <v>475.92457100000001</v>
      </c>
      <c r="AR17" s="202">
        <v>0.555980162</v>
      </c>
      <c r="AS17" s="202">
        <v>17</v>
      </c>
      <c r="AT17" s="202">
        <v>0</v>
      </c>
      <c r="AU17" s="202">
        <v>0.57365910099999995</v>
      </c>
      <c r="AV17" s="202">
        <v>5.5617018999999997E-2</v>
      </c>
      <c r="AW17" s="202">
        <v>0.12455065799999999</v>
      </c>
      <c r="AX17" s="202">
        <v>0</v>
      </c>
      <c r="AY17" s="202">
        <v>0.246173222</v>
      </c>
      <c r="AZ17" s="202">
        <v>0</v>
      </c>
      <c r="BA17" s="202">
        <v>0.555980162</v>
      </c>
      <c r="BB17" s="202">
        <v>17</v>
      </c>
      <c r="BC17" s="202">
        <v>0</v>
      </c>
      <c r="BD17" s="202">
        <v>0.555980162</v>
      </c>
      <c r="BE17" s="202">
        <v>17</v>
      </c>
      <c r="BF17" s="202">
        <v>0</v>
      </c>
      <c r="BG17" s="202">
        <v>0.555980162</v>
      </c>
      <c r="BH17" s="202">
        <v>17</v>
      </c>
      <c r="BI17" s="202">
        <v>0</v>
      </c>
      <c r="BJ17" s="202">
        <v>0.555980162</v>
      </c>
      <c r="BK17" s="202">
        <v>17</v>
      </c>
      <c r="BL17" s="202">
        <v>7.8556926999999999E-2</v>
      </c>
      <c r="BM17" s="202">
        <v>0.60211245700000005</v>
      </c>
      <c r="BN17" s="202">
        <v>50</v>
      </c>
      <c r="BO17" s="202">
        <v>28.41</v>
      </c>
      <c r="BP17" s="202">
        <v>9.4072340000000004E-3</v>
      </c>
      <c r="BQ17" s="202">
        <v>5</v>
      </c>
      <c r="BR17" s="202">
        <v>0</v>
      </c>
      <c r="BS17" s="202">
        <v>0</v>
      </c>
      <c r="BT17" s="202">
        <v>0.60211245700000005</v>
      </c>
      <c r="BU17" s="202">
        <v>50</v>
      </c>
      <c r="BV17" s="202">
        <v>1</v>
      </c>
      <c r="BW17" s="202">
        <v>1</v>
      </c>
      <c r="BX17" s="202">
        <v>59</v>
      </c>
      <c r="BY17" s="202">
        <v>0</v>
      </c>
      <c r="BZ17" s="202">
        <v>0.999999999999997</v>
      </c>
      <c r="CA17" s="202">
        <v>59</v>
      </c>
      <c r="CB17" s="202">
        <v>0</v>
      </c>
      <c r="CC17" s="202">
        <v>0.999999999999997</v>
      </c>
      <c r="CD17" s="202">
        <v>59</v>
      </c>
      <c r="CE17" s="202">
        <v>0</v>
      </c>
      <c r="CF17" s="202">
        <v>0.284362371725216</v>
      </c>
      <c r="CG17" s="202">
        <v>17</v>
      </c>
      <c r="CH17" s="202">
        <v>0</v>
      </c>
      <c r="CI17" s="202">
        <v>1</v>
      </c>
      <c r="CJ17" s="202">
        <v>59</v>
      </c>
      <c r="CK17" s="202">
        <v>48.912158429999998</v>
      </c>
      <c r="CL17" s="202">
        <v>0.555980162</v>
      </c>
      <c r="CM17" s="202">
        <v>17</v>
      </c>
      <c r="CN17" s="202">
        <v>0.27495513799999999</v>
      </c>
      <c r="CO17" s="202">
        <v>0.28436237199999997</v>
      </c>
      <c r="CP17" s="202">
        <v>17</v>
      </c>
      <c r="CQ17" s="202">
        <v>0</v>
      </c>
      <c r="CR17" s="202">
        <v>0.28436237199999997</v>
      </c>
      <c r="CS17" s="202">
        <v>17</v>
      </c>
      <c r="CT17" s="202">
        <v>0</v>
      </c>
      <c r="CU17" s="202">
        <v>0.28436237199999997</v>
      </c>
      <c r="CV17" s="202">
        <v>17</v>
      </c>
      <c r="CW17" s="202">
        <v>3.3597280000000002E-3</v>
      </c>
      <c r="CX17" s="202">
        <v>9.4072340000000004E-3</v>
      </c>
      <c r="CY17" s="202">
        <v>5</v>
      </c>
      <c r="CZ17" s="202">
        <v>342</v>
      </c>
      <c r="DA17" s="202">
        <v>9.4072340000000004E-3</v>
      </c>
      <c r="DB17" s="202">
        <v>5</v>
      </c>
      <c r="DC17" s="202">
        <v>72.56328474</v>
      </c>
      <c r="DD17" s="202">
        <v>0.555980162</v>
      </c>
      <c r="DE17" s="202">
        <v>17</v>
      </c>
      <c r="DF17" s="202" t="s">
        <v>166</v>
      </c>
      <c r="DG17" s="202" t="s">
        <v>471</v>
      </c>
    </row>
    <row r="18" spans="2:111" hidden="1" x14ac:dyDescent="0.3">
      <c r="B18" s="124" t="str">
        <f t="shared" si="0"/>
        <v>iBoxx Asia Green Bonds Unconstrained45657</v>
      </c>
      <c r="D18" s="124" t="s">
        <v>474</v>
      </c>
      <c r="E18" t="s">
        <v>165</v>
      </c>
      <c r="F18" s="196">
        <v>45657</v>
      </c>
      <c r="G18" s="202">
        <v>64</v>
      </c>
      <c r="H18" s="202">
        <v>11</v>
      </c>
      <c r="I18" s="202">
        <v>53</v>
      </c>
      <c r="J18" s="203">
        <v>0.38426353502000998</v>
      </c>
      <c r="K18" s="203">
        <v>0.61573646497998902</v>
      </c>
      <c r="L18" s="202" t="s">
        <v>469</v>
      </c>
      <c r="M18" s="204">
        <v>43.8845483742029</v>
      </c>
      <c r="N18" s="203">
        <v>0.81322508592847398</v>
      </c>
      <c r="O18" s="205">
        <v>38</v>
      </c>
      <c r="P18" s="204">
        <v>37.828284256815699</v>
      </c>
      <c r="Q18" s="202">
        <v>0.55105374522082096</v>
      </c>
      <c r="R18" s="202">
        <v>28</v>
      </c>
      <c r="S18" s="202">
        <v>57.233519534817198</v>
      </c>
      <c r="T18" s="202">
        <v>0.55105374522082096</v>
      </c>
      <c r="U18" s="202">
        <v>28</v>
      </c>
      <c r="V18" s="202">
        <v>59.937178252955697</v>
      </c>
      <c r="W18" s="202">
        <v>0.55105374522082096</v>
      </c>
      <c r="X18" s="202">
        <v>28</v>
      </c>
      <c r="Y18" s="206">
        <v>55.718122266435103</v>
      </c>
      <c r="Z18" s="202">
        <v>0.19270854260207301</v>
      </c>
      <c r="AA18" s="202">
        <v>8</v>
      </c>
      <c r="AB18" s="202">
        <v>51.429355723987896</v>
      </c>
      <c r="AC18" s="202">
        <v>0.52790279582108901</v>
      </c>
      <c r="AD18" s="202">
        <v>19</v>
      </c>
      <c r="AE18" s="206" t="s">
        <v>470</v>
      </c>
      <c r="AF18" s="202" t="s">
        <v>470</v>
      </c>
      <c r="AG18" s="202" t="s">
        <v>470</v>
      </c>
      <c r="AH18" s="206" t="s">
        <v>470</v>
      </c>
      <c r="AI18" s="202" t="s">
        <v>470</v>
      </c>
      <c r="AJ18" s="202" t="s">
        <v>470</v>
      </c>
      <c r="AK18" s="202">
        <v>66.226278010914498</v>
      </c>
      <c r="AL18" s="202">
        <v>0.52790279582108901</v>
      </c>
      <c r="AM18" s="202">
        <v>19</v>
      </c>
      <c r="AN18" s="202">
        <v>70.882873229221801</v>
      </c>
      <c r="AO18" s="202">
        <v>0.52790279582108901</v>
      </c>
      <c r="AP18" s="202">
        <v>19</v>
      </c>
      <c r="AQ18" s="202">
        <v>521.77054684199697</v>
      </c>
      <c r="AR18" s="202">
        <v>0.52790279582108901</v>
      </c>
      <c r="AS18" s="202">
        <v>19</v>
      </c>
      <c r="AT18" s="202">
        <v>0</v>
      </c>
      <c r="AU18" s="202">
        <v>0.58538465950653595</v>
      </c>
      <c r="AV18" s="202">
        <v>5.0144787648908E-2</v>
      </c>
      <c r="AW18" s="202">
        <v>0.14256375495316501</v>
      </c>
      <c r="AX18" s="202">
        <v>0</v>
      </c>
      <c r="AY18" s="202">
        <v>0.22190679789138801</v>
      </c>
      <c r="AZ18" s="202">
        <v>0</v>
      </c>
      <c r="BA18" s="202">
        <v>0.52790279582108901</v>
      </c>
      <c r="BB18" s="202">
        <v>19</v>
      </c>
      <c r="BC18" s="202">
        <v>0</v>
      </c>
      <c r="BD18" s="202">
        <v>0.52790279582108901</v>
      </c>
      <c r="BE18" s="202">
        <v>19</v>
      </c>
      <c r="BF18" s="202">
        <v>0</v>
      </c>
      <c r="BG18" s="202">
        <v>0.52790279582108901</v>
      </c>
      <c r="BH18" s="202">
        <v>19</v>
      </c>
      <c r="BI18" s="202">
        <v>0</v>
      </c>
      <c r="BJ18" s="202">
        <v>0.52790279582108901</v>
      </c>
      <c r="BK18" s="202">
        <v>19</v>
      </c>
      <c r="BL18" s="202">
        <v>7.0434892795373696E-2</v>
      </c>
      <c r="BM18" s="202">
        <v>0.61573646497998702</v>
      </c>
      <c r="BN18" s="202">
        <v>53</v>
      </c>
      <c r="BO18" s="202">
        <v>54.34</v>
      </c>
      <c r="BP18" s="202">
        <v>8.3944772554728E-3</v>
      </c>
      <c r="BQ18" s="202">
        <v>5</v>
      </c>
      <c r="BR18" s="202">
        <v>0</v>
      </c>
      <c r="BS18" s="202">
        <v>0</v>
      </c>
      <c r="BT18" s="202">
        <v>0.61573646497998702</v>
      </c>
      <c r="BU18" s="202">
        <v>53</v>
      </c>
      <c r="BV18" s="202">
        <v>0.999999999999998</v>
      </c>
      <c r="BW18" s="202">
        <v>0.999999999999998</v>
      </c>
      <c r="BX18" s="202">
        <v>64</v>
      </c>
      <c r="BY18" s="202">
        <v>0</v>
      </c>
      <c r="BZ18" s="202">
        <v>0.999999999999998</v>
      </c>
      <c r="CA18" s="202">
        <v>64</v>
      </c>
      <c r="CB18" s="202">
        <v>0</v>
      </c>
      <c r="CC18" s="202">
        <v>0.999999999999998</v>
      </c>
      <c r="CD18" s="202">
        <v>64</v>
      </c>
      <c r="CE18" s="202">
        <v>0</v>
      </c>
      <c r="CF18" s="202">
        <v>0.28532229010738502</v>
      </c>
      <c r="CG18" s="202">
        <v>19</v>
      </c>
      <c r="CH18" s="202">
        <v>0</v>
      </c>
      <c r="CI18" s="202">
        <v>0.999999999999998</v>
      </c>
      <c r="CJ18" s="202">
        <v>64</v>
      </c>
      <c r="CK18" s="202">
        <v>49.051496264775601</v>
      </c>
      <c r="CL18" s="202">
        <v>0.52790279582108901</v>
      </c>
      <c r="CM18" s="202">
        <v>19</v>
      </c>
      <c r="CN18" s="202">
        <v>0.27692781285191198</v>
      </c>
      <c r="CO18" s="202">
        <v>0.28532229010738502</v>
      </c>
      <c r="CP18" s="202">
        <v>19</v>
      </c>
      <c r="CQ18" s="202">
        <v>0</v>
      </c>
      <c r="CR18" s="202">
        <v>0.28532229010738502</v>
      </c>
      <c r="CS18" s="202">
        <v>19</v>
      </c>
      <c r="CT18" s="202">
        <v>0</v>
      </c>
      <c r="CU18" s="202">
        <v>0.28532229010738502</v>
      </c>
      <c r="CV18" s="202">
        <v>19</v>
      </c>
      <c r="CW18" s="202">
        <v>2.9980292187412102E-3</v>
      </c>
      <c r="CX18" s="202">
        <v>8.3944772554728E-3</v>
      </c>
      <c r="CY18" s="202">
        <v>5</v>
      </c>
      <c r="CZ18" s="202">
        <v>342</v>
      </c>
      <c r="DA18" s="202">
        <v>8.3944772554728E-3</v>
      </c>
      <c r="DB18" s="202">
        <v>5</v>
      </c>
      <c r="DC18" s="202">
        <v>70.957282774207897</v>
      </c>
      <c r="DD18" s="202">
        <v>0.52790279582108901</v>
      </c>
      <c r="DE18" s="202">
        <v>19</v>
      </c>
      <c r="DF18" s="202" t="s">
        <v>166</v>
      </c>
      <c r="DG18" s="202" t="s">
        <v>471</v>
      </c>
    </row>
    <row r="19" spans="2:111" hidden="1" x14ac:dyDescent="0.3">
      <c r="B19" s="124" t="str">
        <f t="shared" si="0"/>
        <v>iBoxx Asia Green Bonds Unconstrained45688</v>
      </c>
      <c r="D19" s="124" t="s">
        <v>474</v>
      </c>
      <c r="E19" s="183" t="s">
        <v>165</v>
      </c>
      <c r="F19" s="196">
        <v>45688</v>
      </c>
      <c r="G19" s="202">
        <v>63</v>
      </c>
      <c r="H19" s="202">
        <v>11</v>
      </c>
      <c r="I19" s="202">
        <v>52</v>
      </c>
      <c r="J19" s="203">
        <v>0.38411835781481701</v>
      </c>
      <c r="K19" s="203">
        <v>0.61588164218518204</v>
      </c>
      <c r="L19" s="202" t="s">
        <v>469</v>
      </c>
      <c r="M19" s="204">
        <v>44.003122488077501</v>
      </c>
      <c r="N19" s="203">
        <v>0.81142118426473397</v>
      </c>
      <c r="O19" s="205">
        <v>37</v>
      </c>
      <c r="P19" s="204">
        <v>38.059277055320599</v>
      </c>
      <c r="Q19" s="202">
        <v>0.54831481207823196</v>
      </c>
      <c r="R19" s="202">
        <v>27</v>
      </c>
      <c r="S19" s="202">
        <v>57.606275730270603</v>
      </c>
      <c r="T19" s="202">
        <v>0.54831481207823196</v>
      </c>
      <c r="U19" s="202">
        <v>27</v>
      </c>
      <c r="V19" s="202">
        <v>60.266799575325898</v>
      </c>
      <c r="W19" s="202">
        <v>0.54831481207823196</v>
      </c>
      <c r="X19" s="202">
        <v>27</v>
      </c>
      <c r="Y19" s="206">
        <v>55.689372739146002</v>
      </c>
      <c r="Z19" s="202">
        <v>0.19163323231380799</v>
      </c>
      <c r="AA19" s="202">
        <v>8</v>
      </c>
      <c r="AB19" s="202">
        <v>51.427945807310998</v>
      </c>
      <c r="AC19" s="202">
        <v>0.52829564305700505</v>
      </c>
      <c r="AD19" s="202">
        <v>19</v>
      </c>
      <c r="AE19" s="206" t="s">
        <v>470</v>
      </c>
      <c r="AF19" s="202" t="s">
        <v>470</v>
      </c>
      <c r="AG19" s="202" t="s">
        <v>470</v>
      </c>
      <c r="AH19" s="206" t="s">
        <v>470</v>
      </c>
      <c r="AI19" s="202" t="s">
        <v>470</v>
      </c>
      <c r="AJ19" s="202" t="s">
        <v>470</v>
      </c>
      <c r="AK19" s="202">
        <v>66.314440546572001</v>
      </c>
      <c r="AL19" s="202">
        <v>0.52829564305700505</v>
      </c>
      <c r="AM19" s="202">
        <v>19</v>
      </c>
      <c r="AN19" s="202">
        <v>70.937930917428602</v>
      </c>
      <c r="AO19" s="202">
        <v>0.52829564305700505</v>
      </c>
      <c r="AP19" s="202">
        <v>19</v>
      </c>
      <c r="AQ19" s="202">
        <v>518.80035384864902</v>
      </c>
      <c r="AR19" s="202">
        <v>0.52829564305700505</v>
      </c>
      <c r="AS19" s="202">
        <v>19</v>
      </c>
      <c r="AT19" s="202">
        <v>0</v>
      </c>
      <c r="AU19" s="202">
        <v>0.58493050288742898</v>
      </c>
      <c r="AV19" s="202">
        <v>5.1163265730346998E-2</v>
      </c>
      <c r="AW19" s="202">
        <v>0.140469966583461</v>
      </c>
      <c r="AX19" s="202">
        <v>0</v>
      </c>
      <c r="AY19" s="202">
        <v>0.22343626479876</v>
      </c>
      <c r="AZ19" s="202">
        <v>0</v>
      </c>
      <c r="BA19" s="202">
        <v>0.52829564305700505</v>
      </c>
      <c r="BB19" s="202">
        <v>19</v>
      </c>
      <c r="BC19" s="202">
        <v>0</v>
      </c>
      <c r="BD19" s="202">
        <v>0.52829564305700505</v>
      </c>
      <c r="BE19" s="202">
        <v>19</v>
      </c>
      <c r="BF19" s="202">
        <v>0</v>
      </c>
      <c r="BG19" s="202">
        <v>0.52829564305700505</v>
      </c>
      <c r="BH19" s="202">
        <v>19</v>
      </c>
      <c r="BI19" s="202">
        <v>0</v>
      </c>
      <c r="BJ19" s="202">
        <v>0.52829564305700505</v>
      </c>
      <c r="BK19" s="202">
        <v>19</v>
      </c>
      <c r="BL19" s="202">
        <v>7.1093829550425702E-2</v>
      </c>
      <c r="BM19" s="202">
        <v>0.61588164218518004</v>
      </c>
      <c r="BN19" s="202">
        <v>52</v>
      </c>
      <c r="BO19" s="202">
        <v>54.34</v>
      </c>
      <c r="BP19" s="202">
        <v>8.5273584232193004E-3</v>
      </c>
      <c r="BQ19" s="202">
        <v>5</v>
      </c>
      <c r="BR19" s="202">
        <v>0</v>
      </c>
      <c r="BS19" s="202">
        <v>0</v>
      </c>
      <c r="BT19" s="202">
        <v>0.61588164218518004</v>
      </c>
      <c r="BU19" s="202">
        <v>52</v>
      </c>
      <c r="BV19" s="202">
        <v>0.999999999999997</v>
      </c>
      <c r="BW19" s="202">
        <v>0.999999999999997</v>
      </c>
      <c r="BX19" s="202">
        <v>63</v>
      </c>
      <c r="BY19" s="202">
        <v>0</v>
      </c>
      <c r="BZ19" s="202">
        <v>0.999999999999997</v>
      </c>
      <c r="CA19" s="202">
        <v>63</v>
      </c>
      <c r="CB19" s="202">
        <v>0</v>
      </c>
      <c r="CC19" s="202">
        <v>0.999999999999997</v>
      </c>
      <c r="CD19" s="202">
        <v>63</v>
      </c>
      <c r="CE19" s="202">
        <v>0</v>
      </c>
      <c r="CF19" s="202">
        <v>0.28312554120772798</v>
      </c>
      <c r="CG19" s="202">
        <v>18</v>
      </c>
      <c r="CH19" s="202">
        <v>0</v>
      </c>
      <c r="CI19" s="202">
        <v>0.999999999999997</v>
      </c>
      <c r="CJ19" s="202">
        <v>63</v>
      </c>
      <c r="CK19" s="202">
        <v>49.0639887942028</v>
      </c>
      <c r="CL19" s="202">
        <v>0.52829564305700505</v>
      </c>
      <c r="CM19" s="202">
        <v>19</v>
      </c>
      <c r="CN19" s="202">
        <v>0.27459818278450898</v>
      </c>
      <c r="CO19" s="202">
        <v>0.28312554120772798</v>
      </c>
      <c r="CP19" s="202">
        <v>18</v>
      </c>
      <c r="CQ19" s="202">
        <v>0</v>
      </c>
      <c r="CR19" s="202">
        <v>0.28312554120772798</v>
      </c>
      <c r="CS19" s="202">
        <v>18</v>
      </c>
      <c r="CT19" s="202">
        <v>0</v>
      </c>
      <c r="CU19" s="202">
        <v>0.28312554120772798</v>
      </c>
      <c r="CV19" s="202">
        <v>18</v>
      </c>
      <c r="CW19" s="202">
        <v>3.0454868044133502E-3</v>
      </c>
      <c r="CX19" s="202">
        <v>8.5273584232193004E-3</v>
      </c>
      <c r="CY19" s="202">
        <v>5</v>
      </c>
      <c r="CZ19" s="202">
        <v>342</v>
      </c>
      <c r="DA19" s="202">
        <v>8.5273584232193004E-3</v>
      </c>
      <c r="DB19" s="202">
        <v>5</v>
      </c>
      <c r="DC19" s="202">
        <v>71.044510193933505</v>
      </c>
      <c r="DD19" s="202">
        <v>0.52829564305700505</v>
      </c>
      <c r="DE19" s="202">
        <v>19</v>
      </c>
      <c r="DF19" s="202" t="s">
        <v>166</v>
      </c>
      <c r="DG19" s="202" t="s">
        <v>471</v>
      </c>
    </row>
    <row r="20" spans="2:111" hidden="1" x14ac:dyDescent="0.3">
      <c r="B20" s="124" t="str">
        <f t="shared" si="0"/>
        <v>iBoxx ChinaBond Global Non-Sovereigns China Investment Grade Screened45596</v>
      </c>
      <c r="C20">
        <v>48047</v>
      </c>
      <c r="D20" t="s">
        <v>475</v>
      </c>
      <c r="E20" t="s">
        <v>167</v>
      </c>
      <c r="F20" s="198">
        <v>45596</v>
      </c>
      <c r="G20" s="202">
        <v>248</v>
      </c>
      <c r="H20" s="202">
        <v>0</v>
      </c>
      <c r="I20" s="202">
        <v>248</v>
      </c>
      <c r="J20" s="203">
        <v>0</v>
      </c>
      <c r="K20" s="203">
        <v>1</v>
      </c>
      <c r="L20" s="202" t="s">
        <v>476</v>
      </c>
      <c r="M20" s="204">
        <v>29.247804519999999</v>
      </c>
      <c r="N20" s="203">
        <v>0.84419140999999998</v>
      </c>
      <c r="O20" s="205">
        <v>228</v>
      </c>
      <c r="P20" s="204">
        <v>5.1826760409999997</v>
      </c>
      <c r="Q20" s="202">
        <v>0.654245348</v>
      </c>
      <c r="R20" s="202">
        <v>171</v>
      </c>
      <c r="S20" s="202">
        <v>13.00223982</v>
      </c>
      <c r="T20" s="202">
        <v>0.654245348</v>
      </c>
      <c r="U20" s="202">
        <v>171</v>
      </c>
      <c r="V20" s="202">
        <v>12.08513842</v>
      </c>
      <c r="W20" s="202">
        <v>0.654245348</v>
      </c>
      <c r="X20" s="202">
        <v>171</v>
      </c>
      <c r="Y20" s="206" t="s">
        <v>470</v>
      </c>
      <c r="Z20" s="202" t="s">
        <v>470</v>
      </c>
      <c r="AA20" s="202" t="s">
        <v>470</v>
      </c>
      <c r="AB20" s="202" t="s">
        <v>470</v>
      </c>
      <c r="AC20" s="202" t="s">
        <v>470</v>
      </c>
      <c r="AD20" s="202" t="s">
        <v>470</v>
      </c>
      <c r="AE20" s="206" t="s">
        <v>470</v>
      </c>
      <c r="AF20" s="202">
        <v>0</v>
      </c>
      <c r="AG20" s="202">
        <v>0</v>
      </c>
      <c r="AH20" s="206">
        <v>7.9497408000000006E-2</v>
      </c>
      <c r="AI20" s="202">
        <v>1.7520582E-2</v>
      </c>
      <c r="AJ20" s="202">
        <v>14</v>
      </c>
      <c r="AK20" s="202" t="s">
        <v>470</v>
      </c>
      <c r="AL20" s="202" t="s">
        <v>470</v>
      </c>
      <c r="AM20" s="202" t="s">
        <v>470</v>
      </c>
      <c r="AN20" s="202" t="s">
        <v>470</v>
      </c>
      <c r="AO20" s="202" t="s">
        <v>470</v>
      </c>
      <c r="AP20" s="202" t="s">
        <v>470</v>
      </c>
      <c r="AQ20" s="202" t="s">
        <v>470</v>
      </c>
      <c r="AR20" s="202" t="s">
        <v>470</v>
      </c>
      <c r="AS20" s="202" t="s">
        <v>470</v>
      </c>
      <c r="AT20" s="202">
        <v>6.3191400000000002E-4</v>
      </c>
      <c r="AU20" s="202">
        <v>0.187357627</v>
      </c>
      <c r="AV20" s="202">
        <v>0.32086387599999999</v>
      </c>
      <c r="AW20" s="202">
        <v>0.32640387100000001</v>
      </c>
      <c r="AX20" s="202">
        <v>0.10174034999999999</v>
      </c>
      <c r="AY20" s="202">
        <v>6.3002362000000006E-2</v>
      </c>
      <c r="AZ20" s="202"/>
      <c r="BA20" s="202"/>
      <c r="BB20" s="202"/>
      <c r="BC20" s="202"/>
      <c r="BD20" s="202"/>
      <c r="BE20" s="202"/>
      <c r="BF20" s="202"/>
      <c r="BG20" s="202"/>
      <c r="BH20" s="202"/>
      <c r="BI20" s="202"/>
      <c r="BJ20" s="202"/>
      <c r="BK20" s="202"/>
      <c r="BL20" s="202">
        <v>0.147419208</v>
      </c>
      <c r="BM20" s="202">
        <v>1</v>
      </c>
      <c r="BN20" s="202">
        <v>248</v>
      </c>
      <c r="BO20" s="202">
        <v>99.030527289999995</v>
      </c>
      <c r="BP20" s="202">
        <v>0.65622502800000004</v>
      </c>
      <c r="BQ20" s="202">
        <v>179</v>
      </c>
      <c r="BR20" s="202">
        <v>0.177802188</v>
      </c>
      <c r="BS20" s="202">
        <v>2.8273109000000001E-2</v>
      </c>
      <c r="BT20" s="202">
        <v>1</v>
      </c>
      <c r="BU20" s="202">
        <v>248</v>
      </c>
      <c r="BV20" s="202">
        <v>2.3019366999999999E-2</v>
      </c>
      <c r="BW20" s="202">
        <v>2.3019366999999999E-2</v>
      </c>
      <c r="BX20" s="202">
        <v>22</v>
      </c>
      <c r="BY20" s="202">
        <v>0</v>
      </c>
      <c r="BZ20" s="202">
        <v>0.99999999999996603</v>
      </c>
      <c r="CA20" s="202">
        <v>248</v>
      </c>
      <c r="CB20" s="202">
        <v>0</v>
      </c>
      <c r="CC20" s="202">
        <v>0.99999999999996603</v>
      </c>
      <c r="CD20" s="202">
        <v>248</v>
      </c>
      <c r="CE20" s="202">
        <v>0</v>
      </c>
      <c r="CF20" s="202">
        <v>0.84493041457437401</v>
      </c>
      <c r="CG20" s="202">
        <v>229</v>
      </c>
      <c r="CH20" s="202" t="s">
        <v>470</v>
      </c>
      <c r="CI20" s="202" t="s">
        <v>470</v>
      </c>
      <c r="CJ20" s="202" t="s">
        <v>470</v>
      </c>
      <c r="CK20" s="202" t="s">
        <v>470</v>
      </c>
      <c r="CL20" s="202" t="s">
        <v>470</v>
      </c>
      <c r="CM20" s="202" t="s">
        <v>470</v>
      </c>
      <c r="CN20" s="202">
        <v>0.77577761599999995</v>
      </c>
      <c r="CO20" s="202">
        <v>0.84493041499999999</v>
      </c>
      <c r="CP20" s="202">
        <v>229</v>
      </c>
      <c r="CQ20" s="202">
        <v>13</v>
      </c>
      <c r="CR20" s="202">
        <v>0.84493041499999999</v>
      </c>
      <c r="CS20" s="202">
        <v>229</v>
      </c>
      <c r="CT20" s="202">
        <v>1.7373008400000001</v>
      </c>
      <c r="CU20" s="202">
        <v>0.84493041499999999</v>
      </c>
      <c r="CV20" s="202">
        <v>229</v>
      </c>
      <c r="CW20" s="202">
        <v>0.118193064</v>
      </c>
      <c r="CX20" s="202">
        <v>0.655186037</v>
      </c>
      <c r="CY20" s="202">
        <v>176</v>
      </c>
      <c r="CZ20" s="202">
        <v>13670.3</v>
      </c>
      <c r="DA20" s="202">
        <v>0.65822742700000003</v>
      </c>
      <c r="DB20" s="202">
        <v>179</v>
      </c>
      <c r="DC20" s="202" t="s">
        <v>470</v>
      </c>
      <c r="DD20" s="202" t="s">
        <v>470</v>
      </c>
      <c r="DE20" s="202" t="s">
        <v>470</v>
      </c>
      <c r="DF20" s="202" t="s">
        <v>168</v>
      </c>
      <c r="DG20" s="202" t="s">
        <v>471</v>
      </c>
    </row>
    <row r="21" spans="2:111" hidden="1" x14ac:dyDescent="0.3">
      <c r="B21" s="124" t="str">
        <f t="shared" si="0"/>
        <v>iBoxx ChinaBond Global Non-Sovereigns China Investment Grade Screened45626</v>
      </c>
      <c r="C21">
        <v>48149</v>
      </c>
      <c r="D21" t="s">
        <v>475</v>
      </c>
      <c r="E21" t="s">
        <v>167</v>
      </c>
      <c r="F21" s="198">
        <v>45626</v>
      </c>
      <c r="G21" s="202">
        <v>243</v>
      </c>
      <c r="H21" s="202">
        <v>0</v>
      </c>
      <c r="I21" s="202">
        <v>243</v>
      </c>
      <c r="J21" s="203">
        <v>0</v>
      </c>
      <c r="K21" s="203">
        <v>1</v>
      </c>
      <c r="L21" s="202" t="s">
        <v>476</v>
      </c>
      <c r="M21" s="204">
        <v>29.192244590000001</v>
      </c>
      <c r="N21" s="203">
        <v>0.85836162599999999</v>
      </c>
      <c r="O21" s="205">
        <v>224</v>
      </c>
      <c r="P21" s="204">
        <v>5.147493538</v>
      </c>
      <c r="Q21" s="202">
        <v>0.671583292</v>
      </c>
      <c r="R21" s="202">
        <v>172</v>
      </c>
      <c r="S21" s="202">
        <v>12.986839959999999</v>
      </c>
      <c r="T21" s="202">
        <v>0.671583292</v>
      </c>
      <c r="U21" s="202">
        <v>172</v>
      </c>
      <c r="V21" s="202">
        <v>12.021270019999999</v>
      </c>
      <c r="W21" s="202">
        <v>0.671583292</v>
      </c>
      <c r="X21" s="202">
        <v>172</v>
      </c>
      <c r="Y21" s="206" t="s">
        <v>470</v>
      </c>
      <c r="Z21" s="202" t="s">
        <v>470</v>
      </c>
      <c r="AA21" s="202" t="s">
        <v>470</v>
      </c>
      <c r="AB21" s="202" t="s">
        <v>470</v>
      </c>
      <c r="AC21" s="202" t="s">
        <v>470</v>
      </c>
      <c r="AD21" s="202" t="s">
        <v>470</v>
      </c>
      <c r="AE21" s="206" t="s">
        <v>470</v>
      </c>
      <c r="AF21" s="202">
        <v>0</v>
      </c>
      <c r="AG21" s="202">
        <v>0</v>
      </c>
      <c r="AH21" s="206">
        <v>7.9656869000000005E-2</v>
      </c>
      <c r="AI21" s="202">
        <v>1.8224308000000002E-2</v>
      </c>
      <c r="AJ21" s="202">
        <v>14</v>
      </c>
      <c r="AK21" s="202" t="s">
        <v>470</v>
      </c>
      <c r="AL21" s="202" t="s">
        <v>470</v>
      </c>
      <c r="AM21" s="202" t="s">
        <v>470</v>
      </c>
      <c r="AN21" s="202" t="s">
        <v>470</v>
      </c>
      <c r="AO21" s="202" t="s">
        <v>470</v>
      </c>
      <c r="AP21" s="202" t="s">
        <v>470</v>
      </c>
      <c r="AQ21" s="202" t="s">
        <v>470</v>
      </c>
      <c r="AR21" s="202" t="s">
        <v>470</v>
      </c>
      <c r="AS21" s="202" t="s">
        <v>470</v>
      </c>
      <c r="AT21" s="202">
        <v>6.4847500000000003E-4</v>
      </c>
      <c r="AU21" s="202">
        <v>0.1875965</v>
      </c>
      <c r="AV21" s="202">
        <v>0.33850835600000001</v>
      </c>
      <c r="AW21" s="202">
        <v>0.31791966199999999</v>
      </c>
      <c r="AX21" s="202">
        <v>0.10428226</v>
      </c>
      <c r="AY21" s="202">
        <v>5.1044747000000001E-2</v>
      </c>
      <c r="AZ21" s="202"/>
      <c r="BA21" s="202"/>
      <c r="BB21" s="202"/>
      <c r="BC21" s="202"/>
      <c r="BD21" s="202"/>
      <c r="BE21" s="202"/>
      <c r="BF21" s="202"/>
      <c r="BG21" s="202"/>
      <c r="BH21" s="202"/>
      <c r="BI21" s="202"/>
      <c r="BJ21" s="202"/>
      <c r="BK21" s="202"/>
      <c r="BL21" s="202">
        <v>0.15531510400000001</v>
      </c>
      <c r="BM21" s="202">
        <v>1</v>
      </c>
      <c r="BN21" s="202">
        <v>243</v>
      </c>
      <c r="BO21" s="202">
        <v>98.100114289999993</v>
      </c>
      <c r="BP21" s="202">
        <v>0.67165910399999995</v>
      </c>
      <c r="BQ21" s="202">
        <v>178</v>
      </c>
      <c r="BR21" s="202">
        <v>0.18241132500000001</v>
      </c>
      <c r="BS21" s="202">
        <v>2.9435262E-2</v>
      </c>
      <c r="BT21" s="202">
        <v>1</v>
      </c>
      <c r="BU21" s="202">
        <v>243</v>
      </c>
      <c r="BV21" s="202">
        <v>2.2978853E-2</v>
      </c>
      <c r="BW21" s="202">
        <v>2.2978853E-2</v>
      </c>
      <c r="BX21" s="202">
        <v>21</v>
      </c>
      <c r="BY21" s="202">
        <v>0</v>
      </c>
      <c r="BZ21" s="202">
        <v>0.99999999999996403</v>
      </c>
      <c r="CA21" s="202">
        <v>243</v>
      </c>
      <c r="CB21" s="202">
        <v>0</v>
      </c>
      <c r="CC21" s="202">
        <v>0.99999999999996403</v>
      </c>
      <c r="CD21" s="202">
        <v>243</v>
      </c>
      <c r="CE21" s="202">
        <v>0</v>
      </c>
      <c r="CF21" s="202">
        <v>0.85913771750468404</v>
      </c>
      <c r="CG21" s="202">
        <v>225</v>
      </c>
      <c r="CH21" s="202" t="s">
        <v>470</v>
      </c>
      <c r="CI21" s="202" t="s">
        <v>470</v>
      </c>
      <c r="CJ21" s="202" t="s">
        <v>470</v>
      </c>
      <c r="CK21" s="202" t="s">
        <v>470</v>
      </c>
      <c r="CL21" s="202" t="s">
        <v>470</v>
      </c>
      <c r="CM21" s="202" t="s">
        <v>470</v>
      </c>
      <c r="CN21" s="202">
        <v>0.78643661300000001</v>
      </c>
      <c r="CO21" s="202">
        <v>0.85913771800000005</v>
      </c>
      <c r="CP21" s="202">
        <v>225</v>
      </c>
      <c r="CQ21" s="202">
        <v>12</v>
      </c>
      <c r="CR21" s="202">
        <v>0.85913771800000005</v>
      </c>
      <c r="CS21" s="202">
        <v>225</v>
      </c>
      <c r="CT21" s="202">
        <v>1.7373008400000001</v>
      </c>
      <c r="CU21" s="202">
        <v>0.85913771800000005</v>
      </c>
      <c r="CV21" s="202">
        <v>225</v>
      </c>
      <c r="CW21" s="202">
        <v>0.123722649</v>
      </c>
      <c r="CX21" s="202">
        <v>0.67055678299999999</v>
      </c>
      <c r="CY21" s="202">
        <v>175</v>
      </c>
      <c r="CZ21" s="202">
        <v>13886.6</v>
      </c>
      <c r="DA21" s="202">
        <v>0.673733692</v>
      </c>
      <c r="DB21" s="202">
        <v>178</v>
      </c>
      <c r="DC21" s="202" t="s">
        <v>470</v>
      </c>
      <c r="DD21" s="202" t="s">
        <v>470</v>
      </c>
      <c r="DE21" s="202" t="s">
        <v>470</v>
      </c>
      <c r="DF21" s="202" t="s">
        <v>168</v>
      </c>
      <c r="DG21" s="202" t="s">
        <v>471</v>
      </c>
    </row>
    <row r="22" spans="2:111" hidden="1" x14ac:dyDescent="0.3">
      <c r="B22" s="124" t="str">
        <f t="shared" si="0"/>
        <v>iBoxx ChinaBond Global Non-Sovereigns China Investment Grade Screened45657</v>
      </c>
      <c r="D22" s="124" t="s">
        <v>475</v>
      </c>
      <c r="E22" s="183" t="s">
        <v>167</v>
      </c>
      <c r="F22" s="196">
        <v>45657</v>
      </c>
      <c r="G22" s="202">
        <v>241</v>
      </c>
      <c r="H22" s="202">
        <v>0</v>
      </c>
      <c r="I22" s="202">
        <v>241</v>
      </c>
      <c r="J22" s="203">
        <v>0</v>
      </c>
      <c r="K22" s="203">
        <v>1</v>
      </c>
      <c r="L22" s="202" t="s">
        <v>476</v>
      </c>
      <c r="M22" s="204">
        <v>29.163102745873399</v>
      </c>
      <c r="N22" s="203">
        <v>0.84983845580304695</v>
      </c>
      <c r="O22" s="205">
        <v>223</v>
      </c>
      <c r="P22" s="204">
        <v>5.2036277220566296</v>
      </c>
      <c r="Q22" s="202">
        <v>0.66601312583501304</v>
      </c>
      <c r="R22" s="202">
        <v>170</v>
      </c>
      <c r="S22" s="202">
        <v>12.8588306554817</v>
      </c>
      <c r="T22" s="202">
        <v>0.66601312583501304</v>
      </c>
      <c r="U22" s="202">
        <v>170</v>
      </c>
      <c r="V22" s="202">
        <v>11.955845972650099</v>
      </c>
      <c r="W22" s="202">
        <v>0.66601312583501304</v>
      </c>
      <c r="X22" s="202">
        <v>170</v>
      </c>
      <c r="Y22" s="206" t="s">
        <v>470</v>
      </c>
      <c r="Z22" s="202" t="s">
        <v>470</v>
      </c>
      <c r="AA22" s="202" t="s">
        <v>470</v>
      </c>
      <c r="AB22" s="202" t="s">
        <v>470</v>
      </c>
      <c r="AC22" s="202" t="s">
        <v>470</v>
      </c>
      <c r="AD22" s="202" t="s">
        <v>470</v>
      </c>
      <c r="AE22" s="206" t="s">
        <v>470</v>
      </c>
      <c r="AF22" s="202">
        <v>0</v>
      </c>
      <c r="AG22" s="202">
        <v>0</v>
      </c>
      <c r="AH22" s="206">
        <v>6.9542523549195295E-2</v>
      </c>
      <c r="AI22" s="202">
        <v>1.9815779917320801E-2</v>
      </c>
      <c r="AJ22" s="202">
        <v>14</v>
      </c>
      <c r="AK22" s="202" t="s">
        <v>470</v>
      </c>
      <c r="AL22" s="202" t="s">
        <v>470</v>
      </c>
      <c r="AM22" s="202" t="s">
        <v>470</v>
      </c>
      <c r="AN22" s="202" t="s">
        <v>470</v>
      </c>
      <c r="AO22" s="202" t="s">
        <v>470</v>
      </c>
      <c r="AP22" s="202" t="s">
        <v>470</v>
      </c>
      <c r="AQ22" s="202" t="s">
        <v>470</v>
      </c>
      <c r="AR22" s="202" t="s">
        <v>470</v>
      </c>
      <c r="AS22" s="202" t="s">
        <v>470</v>
      </c>
      <c r="AT22" s="202">
        <v>6.5695842716979999E-4</v>
      </c>
      <c r="AU22" s="202">
        <v>0.18771894542072601</v>
      </c>
      <c r="AV22" s="202">
        <v>0.35406628825395497</v>
      </c>
      <c r="AW22" s="202">
        <v>0.29361727737395199</v>
      </c>
      <c r="AX22" s="202">
        <v>0.10516002399251299</v>
      </c>
      <c r="AY22" s="202">
        <v>5.8780506531649498E-2</v>
      </c>
      <c r="AZ22" s="202" t="s">
        <v>470</v>
      </c>
      <c r="BA22" s="202" t="s">
        <v>470</v>
      </c>
      <c r="BB22" s="202" t="s">
        <v>470</v>
      </c>
      <c r="BC22" s="202" t="s">
        <v>470</v>
      </c>
      <c r="BD22" s="202" t="s">
        <v>470</v>
      </c>
      <c r="BE22" s="202" t="s">
        <v>470</v>
      </c>
      <c r="BF22" s="202" t="s">
        <v>470</v>
      </c>
      <c r="BG22" s="202" t="s">
        <v>470</v>
      </c>
      <c r="BH22" s="202" t="s">
        <v>470</v>
      </c>
      <c r="BI22" s="202" t="s">
        <v>470</v>
      </c>
      <c r="BJ22" s="202" t="s">
        <v>470</v>
      </c>
      <c r="BK22" s="202" t="s">
        <v>470</v>
      </c>
      <c r="BL22" s="202">
        <v>0.155912321195735</v>
      </c>
      <c r="BM22" s="202">
        <v>0.99999999999996603</v>
      </c>
      <c r="BN22" s="202">
        <v>241</v>
      </c>
      <c r="BO22" s="202">
        <v>137.90868778389699</v>
      </c>
      <c r="BP22" s="202">
        <v>0.66099993083723696</v>
      </c>
      <c r="BQ22" s="202">
        <v>176</v>
      </c>
      <c r="BR22" s="202">
        <v>0.163358720224411</v>
      </c>
      <c r="BS22" s="202">
        <v>2.9538432425295601E-2</v>
      </c>
      <c r="BT22" s="202">
        <v>0.99999999999996603</v>
      </c>
      <c r="BU22" s="202">
        <v>241</v>
      </c>
      <c r="BV22" s="202">
        <v>2.3332192325156199E-2</v>
      </c>
      <c r="BW22" s="202">
        <v>2.3332192325156199E-2</v>
      </c>
      <c r="BX22" s="202">
        <v>21</v>
      </c>
      <c r="BY22" s="202">
        <v>0</v>
      </c>
      <c r="BZ22" s="202">
        <v>0.99999999999996603</v>
      </c>
      <c r="CA22" s="202">
        <v>241</v>
      </c>
      <c r="CB22" s="202">
        <v>0</v>
      </c>
      <c r="CC22" s="202">
        <v>0.99999999999996603</v>
      </c>
      <c r="CD22" s="202">
        <v>241</v>
      </c>
      <c r="CE22" s="202">
        <v>0</v>
      </c>
      <c r="CF22" s="202">
        <v>0.84983845580304695</v>
      </c>
      <c r="CG22" s="202">
        <v>223</v>
      </c>
      <c r="CH22" s="202" t="s">
        <v>470</v>
      </c>
      <c r="CI22" s="202" t="s">
        <v>470</v>
      </c>
      <c r="CJ22" s="202" t="s">
        <v>470</v>
      </c>
      <c r="CK22" s="202" t="s">
        <v>470</v>
      </c>
      <c r="CL22" s="202" t="s">
        <v>470</v>
      </c>
      <c r="CM22" s="202" t="s">
        <v>470</v>
      </c>
      <c r="CN22" s="202">
        <v>0.77185408619003004</v>
      </c>
      <c r="CO22" s="202">
        <v>0.84983845580304695</v>
      </c>
      <c r="CP22" s="202">
        <v>223</v>
      </c>
      <c r="CQ22" s="202">
        <v>11</v>
      </c>
      <c r="CR22" s="202">
        <v>0.84983845580304695</v>
      </c>
      <c r="CS22" s="202">
        <v>223</v>
      </c>
      <c r="CT22" s="202">
        <v>1.7373008399999901</v>
      </c>
      <c r="CU22" s="202">
        <v>0.84983845580304695</v>
      </c>
      <c r="CV22" s="202">
        <v>223</v>
      </c>
      <c r="CW22" s="202">
        <v>0.113776835529834</v>
      </c>
      <c r="CX22" s="202">
        <v>0.63141995966853504</v>
      </c>
      <c r="CY22" s="202">
        <v>161</v>
      </c>
      <c r="CZ22" s="202">
        <v>13738.2</v>
      </c>
      <c r="DA22" s="202">
        <v>0.66312164079651104</v>
      </c>
      <c r="DB22" s="202">
        <v>176</v>
      </c>
      <c r="DC22" s="202" t="s">
        <v>470</v>
      </c>
      <c r="DD22" s="202" t="s">
        <v>470</v>
      </c>
      <c r="DE22" s="202" t="s">
        <v>470</v>
      </c>
      <c r="DF22" s="202" t="s">
        <v>168</v>
      </c>
      <c r="DG22" s="202" t="s">
        <v>471</v>
      </c>
    </row>
    <row r="23" spans="2:111" hidden="1" x14ac:dyDescent="0.3">
      <c r="B23" s="124" t="str">
        <f t="shared" si="0"/>
        <v>iBoxx ChinaBond Global Non-Sovereigns China Investment Grade Screened45688</v>
      </c>
      <c r="D23" s="124" t="s">
        <v>475</v>
      </c>
      <c r="E23" s="183" t="s">
        <v>167</v>
      </c>
      <c r="F23" s="196">
        <v>45688</v>
      </c>
      <c r="G23" s="202">
        <v>238</v>
      </c>
      <c r="H23" s="202">
        <v>0</v>
      </c>
      <c r="I23" s="202">
        <v>238</v>
      </c>
      <c r="J23" s="203">
        <v>0</v>
      </c>
      <c r="K23" s="203">
        <v>1</v>
      </c>
      <c r="L23" s="202" t="s">
        <v>476</v>
      </c>
      <c r="M23" s="204">
        <v>29.128802313102401</v>
      </c>
      <c r="N23" s="203">
        <v>0.84442617026325295</v>
      </c>
      <c r="O23" s="205">
        <v>219</v>
      </c>
      <c r="P23" s="204">
        <v>5.1969548377787804</v>
      </c>
      <c r="Q23" s="202">
        <v>0.66355704405635196</v>
      </c>
      <c r="R23" s="202">
        <v>167</v>
      </c>
      <c r="S23" s="202">
        <v>12.7879787526554</v>
      </c>
      <c r="T23" s="202">
        <v>0.66355704405635196</v>
      </c>
      <c r="U23" s="202">
        <v>167</v>
      </c>
      <c r="V23" s="202">
        <v>11.9427312571698</v>
      </c>
      <c r="W23" s="202">
        <v>0.66355704405635196</v>
      </c>
      <c r="X23" s="202">
        <v>167</v>
      </c>
      <c r="Y23" s="206" t="s">
        <v>470</v>
      </c>
      <c r="Z23" s="202" t="s">
        <v>470</v>
      </c>
      <c r="AA23" s="202" t="s">
        <v>470</v>
      </c>
      <c r="AB23" s="202" t="s">
        <v>470</v>
      </c>
      <c r="AC23" s="202" t="s">
        <v>470</v>
      </c>
      <c r="AD23" s="202" t="s">
        <v>470</v>
      </c>
      <c r="AE23" s="206" t="s">
        <v>470</v>
      </c>
      <c r="AF23" s="202">
        <v>0</v>
      </c>
      <c r="AG23" s="202">
        <v>0</v>
      </c>
      <c r="AH23" s="206">
        <v>6.7902971253964606E-2</v>
      </c>
      <c r="AI23" s="202">
        <v>2.0421586526655499E-2</v>
      </c>
      <c r="AJ23" s="202">
        <v>14</v>
      </c>
      <c r="AK23" s="202" t="s">
        <v>470</v>
      </c>
      <c r="AL23" s="202" t="s">
        <v>470</v>
      </c>
      <c r="AM23" s="202" t="s">
        <v>470</v>
      </c>
      <c r="AN23" s="202" t="s">
        <v>470</v>
      </c>
      <c r="AO23" s="202" t="s">
        <v>470</v>
      </c>
      <c r="AP23" s="202" t="s">
        <v>470</v>
      </c>
      <c r="AQ23" s="202" t="s">
        <v>470</v>
      </c>
      <c r="AR23" s="202" t="s">
        <v>470</v>
      </c>
      <c r="AS23" s="202" t="s">
        <v>470</v>
      </c>
      <c r="AT23" s="202">
        <v>6.5874534374220004E-4</v>
      </c>
      <c r="AU23" s="202">
        <v>0.187473946940171</v>
      </c>
      <c r="AV23" s="202">
        <v>0.35403436604001198</v>
      </c>
      <c r="AW23" s="202">
        <v>0.29690363015411603</v>
      </c>
      <c r="AX23" s="202">
        <v>9.9748660581364001E-2</v>
      </c>
      <c r="AY23" s="202">
        <v>6.1180650940558301E-2</v>
      </c>
      <c r="AZ23" s="202" t="s">
        <v>470</v>
      </c>
      <c r="BA23" s="202" t="s">
        <v>470</v>
      </c>
      <c r="BB23" s="202" t="s">
        <v>470</v>
      </c>
      <c r="BC23" s="202" t="s">
        <v>470</v>
      </c>
      <c r="BD23" s="202" t="s">
        <v>470</v>
      </c>
      <c r="BE23" s="202" t="s">
        <v>470</v>
      </c>
      <c r="BF23" s="202" t="s">
        <v>470</v>
      </c>
      <c r="BG23" s="202" t="s">
        <v>470</v>
      </c>
      <c r="BH23" s="202" t="s">
        <v>470</v>
      </c>
      <c r="BI23" s="202" t="s">
        <v>470</v>
      </c>
      <c r="BJ23" s="202" t="s">
        <v>470</v>
      </c>
      <c r="BK23" s="202" t="s">
        <v>470</v>
      </c>
      <c r="BL23" s="202">
        <v>0.15321317101797199</v>
      </c>
      <c r="BM23" s="202">
        <v>0.99999999999996403</v>
      </c>
      <c r="BN23" s="202">
        <v>238</v>
      </c>
      <c r="BO23" s="202">
        <v>141.03986471105699</v>
      </c>
      <c r="BP23" s="202">
        <v>0.65084949752004095</v>
      </c>
      <c r="BQ23" s="202">
        <v>171</v>
      </c>
      <c r="BR23" s="202">
        <v>0.109245309556376</v>
      </c>
      <c r="BS23" s="202">
        <v>2.96715041615076E-2</v>
      </c>
      <c r="BT23" s="202">
        <v>0.99999999999996403</v>
      </c>
      <c r="BU23" s="202">
        <v>238</v>
      </c>
      <c r="BV23" s="202">
        <v>2.0372240868769001E-2</v>
      </c>
      <c r="BW23" s="202">
        <v>2.0372240868769001E-2</v>
      </c>
      <c r="BX23" s="202">
        <v>19</v>
      </c>
      <c r="BY23" s="202">
        <v>0</v>
      </c>
      <c r="BZ23" s="202">
        <v>0.99999999999996403</v>
      </c>
      <c r="CA23" s="202">
        <v>238</v>
      </c>
      <c r="CB23" s="202">
        <v>0</v>
      </c>
      <c r="CC23" s="202">
        <v>0.99999999999996403</v>
      </c>
      <c r="CD23" s="202">
        <v>238</v>
      </c>
      <c r="CE23" s="202">
        <v>0</v>
      </c>
      <c r="CF23" s="202">
        <v>0.84442617026325295</v>
      </c>
      <c r="CG23" s="202">
        <v>219</v>
      </c>
      <c r="CH23" s="202" t="s">
        <v>470</v>
      </c>
      <c r="CI23" s="202" t="s">
        <v>470</v>
      </c>
      <c r="CJ23" s="202" t="s">
        <v>470</v>
      </c>
      <c r="CK23" s="202" t="s">
        <v>470</v>
      </c>
      <c r="CL23" s="202" t="s">
        <v>470</v>
      </c>
      <c r="CM23" s="202" t="s">
        <v>470</v>
      </c>
      <c r="CN23" s="202">
        <v>0.76850555580873103</v>
      </c>
      <c r="CO23" s="202">
        <v>0.84442617026325295</v>
      </c>
      <c r="CP23" s="202">
        <v>219</v>
      </c>
      <c r="CQ23" s="202">
        <v>11</v>
      </c>
      <c r="CR23" s="202">
        <v>0.84442617026325295</v>
      </c>
      <c r="CS23" s="202">
        <v>219</v>
      </c>
      <c r="CT23" s="202">
        <v>1737300.8399999901</v>
      </c>
      <c r="CU23" s="202">
        <v>0.84442617026325295</v>
      </c>
      <c r="CV23" s="202">
        <v>219</v>
      </c>
      <c r="CW23" s="202">
        <v>0.113402760689414</v>
      </c>
      <c r="CX23" s="202">
        <v>0.62690286895040404</v>
      </c>
      <c r="CY23" s="202">
        <v>158</v>
      </c>
      <c r="CZ23" s="202">
        <v>13484.9</v>
      </c>
      <c r="DA23" s="202">
        <v>0.658528840517144</v>
      </c>
      <c r="DB23" s="202">
        <v>173</v>
      </c>
      <c r="DC23" s="202" t="s">
        <v>470</v>
      </c>
      <c r="DD23" s="202" t="s">
        <v>470</v>
      </c>
      <c r="DE23" s="202" t="s">
        <v>470</v>
      </c>
      <c r="DF23" s="202" t="s">
        <v>168</v>
      </c>
      <c r="DG23" s="202" t="s">
        <v>471</v>
      </c>
    </row>
    <row r="24" spans="2:111" hidden="1" x14ac:dyDescent="0.3">
      <c r="B24" s="124" t="str">
        <f t="shared" si="0"/>
        <v>iBoxx Contingent Convertible Liquid Developed Europe AT145596</v>
      </c>
      <c r="C24">
        <v>11982</v>
      </c>
      <c r="D24" t="s">
        <v>477</v>
      </c>
      <c r="E24" t="s">
        <v>169</v>
      </c>
      <c r="F24" s="198">
        <v>45596</v>
      </c>
      <c r="G24" s="202">
        <v>150</v>
      </c>
      <c r="H24" s="202">
        <v>0</v>
      </c>
      <c r="I24" s="202">
        <v>150</v>
      </c>
      <c r="J24" s="203">
        <v>0</v>
      </c>
      <c r="K24" s="203">
        <v>1</v>
      </c>
      <c r="L24" s="202" t="s">
        <v>476</v>
      </c>
      <c r="M24" s="204">
        <v>19.31245423</v>
      </c>
      <c r="N24" s="203">
        <v>1</v>
      </c>
      <c r="O24" s="205">
        <v>150</v>
      </c>
      <c r="P24" s="204">
        <v>0.97122642400000003</v>
      </c>
      <c r="Q24" s="202">
        <v>1</v>
      </c>
      <c r="R24" s="202">
        <v>150</v>
      </c>
      <c r="S24" s="202">
        <v>10.27270876</v>
      </c>
      <c r="T24" s="202">
        <v>1</v>
      </c>
      <c r="U24" s="202">
        <v>150</v>
      </c>
      <c r="V24" s="202">
        <v>8.0685190480000006</v>
      </c>
      <c r="W24" s="202">
        <v>1</v>
      </c>
      <c r="X24" s="202">
        <v>150</v>
      </c>
      <c r="Y24" s="206" t="s">
        <v>470</v>
      </c>
      <c r="Z24" s="202" t="s">
        <v>470</v>
      </c>
      <c r="AA24" s="202" t="s">
        <v>470</v>
      </c>
      <c r="AB24" s="202" t="s">
        <v>470</v>
      </c>
      <c r="AC24" s="202" t="s">
        <v>470</v>
      </c>
      <c r="AD24" s="202" t="s">
        <v>470</v>
      </c>
      <c r="AE24" s="206">
        <v>0.31970695979999997</v>
      </c>
      <c r="AF24" s="202">
        <v>0.138091929</v>
      </c>
      <c r="AG24" s="202">
        <v>18</v>
      </c>
      <c r="AH24" s="206" t="s">
        <v>470</v>
      </c>
      <c r="AI24" s="202">
        <v>0</v>
      </c>
      <c r="AJ24" s="202">
        <v>0</v>
      </c>
      <c r="AK24" s="202" t="s">
        <v>470</v>
      </c>
      <c r="AL24" s="202" t="s">
        <v>470</v>
      </c>
      <c r="AM24" s="202" t="s">
        <v>470</v>
      </c>
      <c r="AN24" s="202" t="s">
        <v>470</v>
      </c>
      <c r="AO24" s="202" t="s">
        <v>470</v>
      </c>
      <c r="AP24" s="202" t="s">
        <v>470</v>
      </c>
      <c r="AQ24" s="202" t="s">
        <v>470</v>
      </c>
      <c r="AR24" s="202" t="s">
        <v>470</v>
      </c>
      <c r="AS24" s="202" t="s">
        <v>470</v>
      </c>
      <c r="AT24" s="202">
        <v>7.9039204000000002E-2</v>
      </c>
      <c r="AU24" s="202">
        <v>0.37548602199999997</v>
      </c>
      <c r="AV24" s="202">
        <v>0.545474774</v>
      </c>
      <c r="AW24" s="202">
        <v>0</v>
      </c>
      <c r="AX24" s="202">
        <v>0</v>
      </c>
      <c r="AY24" s="202">
        <v>0</v>
      </c>
      <c r="AZ24" s="202"/>
      <c r="BA24" s="202"/>
      <c r="BB24" s="202"/>
      <c r="BC24" s="202"/>
      <c r="BD24" s="202"/>
      <c r="BE24" s="202"/>
      <c r="BF24" s="202"/>
      <c r="BG24" s="202"/>
      <c r="BH24" s="202"/>
      <c r="BI24" s="202"/>
      <c r="BJ24" s="202"/>
      <c r="BK24" s="202"/>
      <c r="BL24" s="202">
        <v>0</v>
      </c>
      <c r="BM24" s="202">
        <v>1</v>
      </c>
      <c r="BN24" s="202">
        <v>150</v>
      </c>
      <c r="BO24" s="202">
        <v>0.86133221900000001</v>
      </c>
      <c r="BP24" s="202">
        <v>0.95489939099999999</v>
      </c>
      <c r="BQ24" s="202">
        <v>143</v>
      </c>
      <c r="BR24" s="202">
        <v>4.4999999999999998E-2</v>
      </c>
      <c r="BS24" s="202">
        <v>0</v>
      </c>
      <c r="BT24" s="202">
        <v>1</v>
      </c>
      <c r="BU24" s="202">
        <v>150</v>
      </c>
      <c r="BV24" s="202" t="s">
        <v>470</v>
      </c>
      <c r="BW24" s="202" t="s">
        <v>470</v>
      </c>
      <c r="BX24" s="202" t="s">
        <v>470</v>
      </c>
      <c r="BY24" s="202">
        <v>0</v>
      </c>
      <c r="BZ24" s="202">
        <v>0.99999999999999301</v>
      </c>
      <c r="CA24" s="202">
        <v>150</v>
      </c>
      <c r="CB24" s="202">
        <v>0</v>
      </c>
      <c r="CC24" s="202">
        <v>0.99999999999999301</v>
      </c>
      <c r="CD24" s="202">
        <v>150</v>
      </c>
      <c r="CE24" s="202">
        <v>0</v>
      </c>
      <c r="CF24" s="202">
        <v>0.99999999999999301</v>
      </c>
      <c r="CG24" s="202">
        <v>150</v>
      </c>
      <c r="CH24" s="202" t="s">
        <v>470</v>
      </c>
      <c r="CI24" s="202" t="s">
        <v>470</v>
      </c>
      <c r="CJ24" s="202" t="s">
        <v>470</v>
      </c>
      <c r="CK24" s="202" t="s">
        <v>470</v>
      </c>
      <c r="CL24" s="202" t="s">
        <v>470</v>
      </c>
      <c r="CM24" s="202" t="s">
        <v>470</v>
      </c>
      <c r="CN24" s="202">
        <v>0.11660055800000001</v>
      </c>
      <c r="CO24" s="202">
        <v>1</v>
      </c>
      <c r="CP24" s="202">
        <v>150</v>
      </c>
      <c r="CQ24" s="202">
        <v>0</v>
      </c>
      <c r="CR24" s="202">
        <v>1</v>
      </c>
      <c r="CS24" s="202">
        <v>150</v>
      </c>
      <c r="CT24" s="202">
        <v>0</v>
      </c>
      <c r="CU24" s="202">
        <v>1</v>
      </c>
      <c r="CV24" s="202">
        <v>150</v>
      </c>
      <c r="CW24" s="202">
        <v>0.76988327199999995</v>
      </c>
      <c r="CX24" s="202">
        <v>0.95489939099999999</v>
      </c>
      <c r="CY24" s="202">
        <v>143</v>
      </c>
      <c r="CZ24" s="202">
        <v>9498.4</v>
      </c>
      <c r="DA24" s="202">
        <v>0.95489939099999999</v>
      </c>
      <c r="DB24" s="202">
        <v>143</v>
      </c>
      <c r="DC24" s="202" t="s">
        <v>470</v>
      </c>
      <c r="DD24" s="202" t="s">
        <v>470</v>
      </c>
      <c r="DE24" s="202" t="s">
        <v>470</v>
      </c>
      <c r="DF24" s="202" t="s">
        <v>170</v>
      </c>
      <c r="DG24" s="202" t="s">
        <v>471</v>
      </c>
    </row>
    <row r="25" spans="2:111" hidden="1" x14ac:dyDescent="0.3">
      <c r="B25" s="124" t="str">
        <f t="shared" si="0"/>
        <v>iBoxx Contingent Convertible Liquid Developed Europe AT145626</v>
      </c>
      <c r="C25">
        <v>20804</v>
      </c>
      <c r="D25" t="s">
        <v>477</v>
      </c>
      <c r="E25" t="s">
        <v>169</v>
      </c>
      <c r="F25" s="198">
        <v>45626</v>
      </c>
      <c r="G25" s="202">
        <v>151</v>
      </c>
      <c r="H25" s="202">
        <v>0</v>
      </c>
      <c r="I25" s="202">
        <v>151</v>
      </c>
      <c r="J25" s="203">
        <v>0</v>
      </c>
      <c r="K25" s="203">
        <v>1</v>
      </c>
      <c r="L25" s="202" t="s">
        <v>476</v>
      </c>
      <c r="M25" s="204">
        <v>19.368847280000001</v>
      </c>
      <c r="N25" s="203">
        <v>1</v>
      </c>
      <c r="O25" s="205">
        <v>151</v>
      </c>
      <c r="P25" s="204">
        <v>0.97981569999999996</v>
      </c>
      <c r="Q25" s="202">
        <v>1</v>
      </c>
      <c r="R25" s="202">
        <v>151</v>
      </c>
      <c r="S25" s="202">
        <v>10.28900969</v>
      </c>
      <c r="T25" s="202">
        <v>1</v>
      </c>
      <c r="U25" s="202">
        <v>151</v>
      </c>
      <c r="V25" s="202">
        <v>8.1000218929999992</v>
      </c>
      <c r="W25" s="202">
        <v>1</v>
      </c>
      <c r="X25" s="202">
        <v>151</v>
      </c>
      <c r="Y25" s="206" t="s">
        <v>470</v>
      </c>
      <c r="Z25" s="202" t="s">
        <v>470</v>
      </c>
      <c r="AA25" s="202" t="s">
        <v>470</v>
      </c>
      <c r="AB25" s="202" t="s">
        <v>470</v>
      </c>
      <c r="AC25" s="202" t="s">
        <v>470</v>
      </c>
      <c r="AD25" s="202" t="s">
        <v>470</v>
      </c>
      <c r="AE25" s="206">
        <v>0.31976696960000001</v>
      </c>
      <c r="AF25" s="202">
        <v>0.13800491400000001</v>
      </c>
      <c r="AG25" s="202">
        <v>18</v>
      </c>
      <c r="AH25" s="206" t="s">
        <v>470</v>
      </c>
      <c r="AI25" s="202">
        <v>0</v>
      </c>
      <c r="AJ25" s="202">
        <v>0</v>
      </c>
      <c r="AK25" s="202" t="s">
        <v>470</v>
      </c>
      <c r="AL25" s="202" t="s">
        <v>470</v>
      </c>
      <c r="AM25" s="202" t="s">
        <v>470</v>
      </c>
      <c r="AN25" s="202" t="s">
        <v>470</v>
      </c>
      <c r="AO25" s="202" t="s">
        <v>470</v>
      </c>
      <c r="AP25" s="202" t="s">
        <v>470</v>
      </c>
      <c r="AQ25" s="202" t="s">
        <v>470</v>
      </c>
      <c r="AR25" s="202" t="s">
        <v>470</v>
      </c>
      <c r="AS25" s="202" t="s">
        <v>470</v>
      </c>
      <c r="AT25" s="202">
        <v>6.7439610999999997E-2</v>
      </c>
      <c r="AU25" s="202">
        <v>0.431658771</v>
      </c>
      <c r="AV25" s="202">
        <v>0.50090161899999996</v>
      </c>
      <c r="AW25" s="202">
        <v>0</v>
      </c>
      <c r="AX25" s="202">
        <v>0</v>
      </c>
      <c r="AY25" s="202">
        <v>0</v>
      </c>
      <c r="AZ25" s="202"/>
      <c r="BA25" s="202"/>
      <c r="BB25" s="202"/>
      <c r="BC25" s="202"/>
      <c r="BD25" s="202"/>
      <c r="BE25" s="202"/>
      <c r="BF25" s="202"/>
      <c r="BG25" s="202"/>
      <c r="BH25" s="202"/>
      <c r="BI25" s="202"/>
      <c r="BJ25" s="202"/>
      <c r="BK25" s="202"/>
      <c r="BL25" s="202">
        <v>0</v>
      </c>
      <c r="BM25" s="202">
        <v>1</v>
      </c>
      <c r="BN25" s="202">
        <v>151</v>
      </c>
      <c r="BO25" s="202">
        <v>0.87343183300000005</v>
      </c>
      <c r="BP25" s="202">
        <v>0.95542854399999999</v>
      </c>
      <c r="BQ25" s="202">
        <v>144</v>
      </c>
      <c r="BR25" s="202">
        <v>4.4999999999999998E-2</v>
      </c>
      <c r="BS25" s="202">
        <v>0</v>
      </c>
      <c r="BT25" s="202">
        <v>1</v>
      </c>
      <c r="BU25" s="202">
        <v>151</v>
      </c>
      <c r="BV25" s="202" t="s">
        <v>470</v>
      </c>
      <c r="BW25" s="202" t="s">
        <v>470</v>
      </c>
      <c r="BX25" s="202" t="s">
        <v>470</v>
      </c>
      <c r="BY25" s="202">
        <v>0</v>
      </c>
      <c r="BZ25" s="202">
        <v>0.99999999999999301</v>
      </c>
      <c r="CA25" s="202">
        <v>151</v>
      </c>
      <c r="CB25" s="202">
        <v>0</v>
      </c>
      <c r="CC25" s="202">
        <v>0.99999999999999301</v>
      </c>
      <c r="CD25" s="202">
        <v>151</v>
      </c>
      <c r="CE25" s="202">
        <v>0</v>
      </c>
      <c r="CF25" s="202">
        <v>0.99999999999999301</v>
      </c>
      <c r="CG25" s="202">
        <v>151</v>
      </c>
      <c r="CH25" s="202" t="s">
        <v>470</v>
      </c>
      <c r="CI25" s="202" t="s">
        <v>470</v>
      </c>
      <c r="CJ25" s="202" t="s">
        <v>470</v>
      </c>
      <c r="CK25" s="202" t="s">
        <v>470</v>
      </c>
      <c r="CL25" s="202" t="s">
        <v>470</v>
      </c>
      <c r="CM25" s="202" t="s">
        <v>470</v>
      </c>
      <c r="CN25" s="202">
        <v>0.115970564</v>
      </c>
      <c r="CO25" s="202">
        <v>1</v>
      </c>
      <c r="CP25" s="202">
        <v>151</v>
      </c>
      <c r="CQ25" s="202">
        <v>0</v>
      </c>
      <c r="CR25" s="202">
        <v>1</v>
      </c>
      <c r="CS25" s="202">
        <v>151</v>
      </c>
      <c r="CT25" s="202">
        <v>0</v>
      </c>
      <c r="CU25" s="202">
        <v>1</v>
      </c>
      <c r="CV25" s="202">
        <v>151</v>
      </c>
      <c r="CW25" s="202">
        <v>0.76015603099999995</v>
      </c>
      <c r="CX25" s="202">
        <v>0.95542854399999999</v>
      </c>
      <c r="CY25" s="202">
        <v>144</v>
      </c>
      <c r="CZ25" s="202">
        <v>9551.7000000000007</v>
      </c>
      <c r="DA25" s="202">
        <v>0.95542854399999999</v>
      </c>
      <c r="DB25" s="202">
        <v>144</v>
      </c>
      <c r="DC25" s="202" t="s">
        <v>470</v>
      </c>
      <c r="DD25" s="202" t="s">
        <v>470</v>
      </c>
      <c r="DE25" s="202" t="s">
        <v>470</v>
      </c>
      <c r="DF25" s="202" t="s">
        <v>170</v>
      </c>
      <c r="DG25" s="202" t="s">
        <v>471</v>
      </c>
    </row>
    <row r="26" spans="2:111" hidden="1" x14ac:dyDescent="0.3">
      <c r="B26" s="124" t="str">
        <f t="shared" si="0"/>
        <v>iBoxx Contingent Convertible Liquid Developed Europe AT145657</v>
      </c>
      <c r="D26" s="124" t="s">
        <v>477</v>
      </c>
      <c r="E26" t="s">
        <v>169</v>
      </c>
      <c r="F26" s="196">
        <v>45657</v>
      </c>
      <c r="G26" s="202">
        <v>151</v>
      </c>
      <c r="H26" s="202">
        <v>0</v>
      </c>
      <c r="I26" s="202">
        <v>151</v>
      </c>
      <c r="J26" s="203">
        <v>0</v>
      </c>
      <c r="K26" s="203">
        <v>1</v>
      </c>
      <c r="L26" s="202" t="s">
        <v>476</v>
      </c>
      <c r="M26" s="204">
        <v>19.140012398805801</v>
      </c>
      <c r="N26" s="203">
        <v>0.99999999999999201</v>
      </c>
      <c r="O26" s="205">
        <v>151</v>
      </c>
      <c r="P26" s="204">
        <v>0.96362893026224905</v>
      </c>
      <c r="Q26" s="202">
        <v>0.99999999999999201</v>
      </c>
      <c r="R26" s="202">
        <v>151</v>
      </c>
      <c r="S26" s="202">
        <v>10.139577400953</v>
      </c>
      <c r="T26" s="202">
        <v>0.99999999999999201</v>
      </c>
      <c r="U26" s="202">
        <v>151</v>
      </c>
      <c r="V26" s="202">
        <v>8.0368060675918294</v>
      </c>
      <c r="W26" s="202">
        <v>0.99999999999999201</v>
      </c>
      <c r="X26" s="202">
        <v>151</v>
      </c>
      <c r="Y26" s="206" t="s">
        <v>470</v>
      </c>
      <c r="Z26" s="202" t="s">
        <v>470</v>
      </c>
      <c r="AA26" s="202" t="s">
        <v>470</v>
      </c>
      <c r="AB26" s="202" t="s">
        <v>470</v>
      </c>
      <c r="AC26" s="202" t="s">
        <v>470</v>
      </c>
      <c r="AD26" s="202" t="s">
        <v>470</v>
      </c>
      <c r="AE26" s="206">
        <v>0.31977660153617399</v>
      </c>
      <c r="AF26" s="202">
        <v>0.13782344819408299</v>
      </c>
      <c r="AG26" s="202">
        <v>18</v>
      </c>
      <c r="AH26" s="206" t="s">
        <v>470</v>
      </c>
      <c r="AI26" s="202">
        <v>0</v>
      </c>
      <c r="AJ26" s="202">
        <v>0</v>
      </c>
      <c r="AK26" s="202" t="s">
        <v>470</v>
      </c>
      <c r="AL26" s="202" t="s">
        <v>470</v>
      </c>
      <c r="AM26" s="202" t="s">
        <v>470</v>
      </c>
      <c r="AN26" s="202" t="s">
        <v>470</v>
      </c>
      <c r="AO26" s="202" t="s">
        <v>470</v>
      </c>
      <c r="AP26" s="202" t="s">
        <v>470</v>
      </c>
      <c r="AQ26" s="202" t="s">
        <v>470</v>
      </c>
      <c r="AR26" s="202" t="s">
        <v>470</v>
      </c>
      <c r="AS26" s="202" t="s">
        <v>470</v>
      </c>
      <c r="AT26" s="202">
        <v>5.4565873193091703E-2</v>
      </c>
      <c r="AU26" s="202">
        <v>0.44993933523762403</v>
      </c>
      <c r="AV26" s="202">
        <v>0.49549479156927601</v>
      </c>
      <c r="AW26" s="202">
        <v>0</v>
      </c>
      <c r="AX26" s="202">
        <v>0</v>
      </c>
      <c r="AY26" s="202">
        <v>0</v>
      </c>
      <c r="AZ26" s="202" t="s">
        <v>470</v>
      </c>
      <c r="BA26" s="202" t="s">
        <v>470</v>
      </c>
      <c r="BB26" s="202" t="s">
        <v>470</v>
      </c>
      <c r="BC26" s="202" t="s">
        <v>470</v>
      </c>
      <c r="BD26" s="202" t="s">
        <v>470</v>
      </c>
      <c r="BE26" s="202" t="s">
        <v>470</v>
      </c>
      <c r="BF26" s="202" t="s">
        <v>470</v>
      </c>
      <c r="BG26" s="202" t="s">
        <v>470</v>
      </c>
      <c r="BH26" s="202" t="s">
        <v>470</v>
      </c>
      <c r="BI26" s="202" t="s">
        <v>470</v>
      </c>
      <c r="BJ26" s="202" t="s">
        <v>470</v>
      </c>
      <c r="BK26" s="202" t="s">
        <v>470</v>
      </c>
      <c r="BL26" s="202">
        <v>0</v>
      </c>
      <c r="BM26" s="202">
        <v>0.99999999999999201</v>
      </c>
      <c r="BN26" s="202">
        <v>151</v>
      </c>
      <c r="BO26" s="202">
        <v>0.84463964009028503</v>
      </c>
      <c r="BP26" s="202">
        <v>0.95616188285786397</v>
      </c>
      <c r="BQ26" s="202">
        <v>144</v>
      </c>
      <c r="BR26" s="202">
        <v>4.4999999999999499E-2</v>
      </c>
      <c r="BS26" s="202">
        <v>0</v>
      </c>
      <c r="BT26" s="202">
        <v>0.99999999999999201</v>
      </c>
      <c r="BU26" s="202">
        <v>151</v>
      </c>
      <c r="BV26" s="202" t="s">
        <v>470</v>
      </c>
      <c r="BW26" s="202" t="s">
        <v>470</v>
      </c>
      <c r="BX26" s="202" t="s">
        <v>470</v>
      </c>
      <c r="BY26" s="202">
        <v>0</v>
      </c>
      <c r="BZ26" s="202">
        <v>0.99999999999999201</v>
      </c>
      <c r="CA26" s="202">
        <v>151</v>
      </c>
      <c r="CB26" s="202">
        <v>0</v>
      </c>
      <c r="CC26" s="202">
        <v>0.99999999999999201</v>
      </c>
      <c r="CD26" s="202">
        <v>151</v>
      </c>
      <c r="CE26" s="202">
        <v>0</v>
      </c>
      <c r="CF26" s="202">
        <v>0.99999999999999201</v>
      </c>
      <c r="CG26" s="202">
        <v>151</v>
      </c>
      <c r="CH26" s="202" t="s">
        <v>470</v>
      </c>
      <c r="CI26" s="202" t="s">
        <v>470</v>
      </c>
      <c r="CJ26" s="202" t="s">
        <v>470</v>
      </c>
      <c r="CK26" s="202" t="s">
        <v>470</v>
      </c>
      <c r="CL26" s="202" t="s">
        <v>470</v>
      </c>
      <c r="CM26" s="202" t="s">
        <v>470</v>
      </c>
      <c r="CN26" s="202">
        <v>0.115479895924229</v>
      </c>
      <c r="CO26" s="202">
        <v>0.99999999999999201</v>
      </c>
      <c r="CP26" s="202">
        <v>151</v>
      </c>
      <c r="CQ26" s="202">
        <v>0</v>
      </c>
      <c r="CR26" s="202">
        <v>0.99999999999999201</v>
      </c>
      <c r="CS26" s="202">
        <v>151</v>
      </c>
      <c r="CT26" s="202">
        <v>0</v>
      </c>
      <c r="CU26" s="202">
        <v>0.99999999999999201</v>
      </c>
      <c r="CV26" s="202">
        <v>151</v>
      </c>
      <c r="CW26" s="202">
        <v>0.76065506136018401</v>
      </c>
      <c r="CX26" s="202">
        <v>0.95616188285786397</v>
      </c>
      <c r="CY26" s="202">
        <v>144</v>
      </c>
      <c r="CZ26" s="202">
        <v>9622.5</v>
      </c>
      <c r="DA26" s="202">
        <v>0.95616188285786397</v>
      </c>
      <c r="DB26" s="202">
        <v>144</v>
      </c>
      <c r="DC26" s="202" t="s">
        <v>470</v>
      </c>
      <c r="DD26" s="202" t="s">
        <v>470</v>
      </c>
      <c r="DE26" s="202" t="s">
        <v>470</v>
      </c>
      <c r="DF26" s="202" t="s">
        <v>170</v>
      </c>
      <c r="DG26" s="202" t="s">
        <v>471</v>
      </c>
    </row>
    <row r="27" spans="2:111" hidden="1" x14ac:dyDescent="0.3">
      <c r="B27" s="124" t="str">
        <f t="shared" si="0"/>
        <v>iBoxx Contingent Convertible Liquid Developed Europe AT145688</v>
      </c>
      <c r="D27" s="124" t="s">
        <v>477</v>
      </c>
      <c r="E27" s="183" t="s">
        <v>169</v>
      </c>
      <c r="F27" s="196">
        <v>45688</v>
      </c>
      <c r="G27" s="202">
        <v>154</v>
      </c>
      <c r="H27" s="202">
        <v>0</v>
      </c>
      <c r="I27" s="202">
        <v>154</v>
      </c>
      <c r="J27" s="203">
        <v>0</v>
      </c>
      <c r="K27" s="203">
        <v>1</v>
      </c>
      <c r="L27" s="202" t="s">
        <v>476</v>
      </c>
      <c r="M27" s="204">
        <v>19.255080060102301</v>
      </c>
      <c r="N27" s="203">
        <v>0.99999999999999201</v>
      </c>
      <c r="O27" s="205">
        <v>154</v>
      </c>
      <c r="P27" s="204">
        <v>0.96995030476548605</v>
      </c>
      <c r="Q27" s="202">
        <v>0.99999999999999201</v>
      </c>
      <c r="R27" s="202">
        <v>154</v>
      </c>
      <c r="S27" s="202">
        <v>10.271696398289</v>
      </c>
      <c r="T27" s="202">
        <v>0.99999999999999201</v>
      </c>
      <c r="U27" s="202">
        <v>154</v>
      </c>
      <c r="V27" s="202">
        <v>8.0134333570477398</v>
      </c>
      <c r="W27" s="202">
        <v>0.99999999999999201</v>
      </c>
      <c r="X27" s="202">
        <v>154</v>
      </c>
      <c r="Y27" s="206" t="s">
        <v>470</v>
      </c>
      <c r="Z27" s="202" t="s">
        <v>470</v>
      </c>
      <c r="AA27" s="202" t="s">
        <v>470</v>
      </c>
      <c r="AB27" s="202" t="s">
        <v>470</v>
      </c>
      <c r="AC27" s="202" t="s">
        <v>470</v>
      </c>
      <c r="AD27" s="202" t="s">
        <v>470</v>
      </c>
      <c r="AE27" s="202">
        <v>0.30364296225340898</v>
      </c>
      <c r="AF27" s="202">
        <v>0.140852972619816</v>
      </c>
      <c r="AG27" s="202">
        <v>19</v>
      </c>
      <c r="AH27" s="206" t="s">
        <v>470</v>
      </c>
      <c r="AI27" s="202">
        <v>0</v>
      </c>
      <c r="AJ27" s="202">
        <v>0</v>
      </c>
      <c r="AK27" s="202" t="s">
        <v>470</v>
      </c>
      <c r="AL27" s="202" t="s">
        <v>470</v>
      </c>
      <c r="AM27" s="202" t="s">
        <v>470</v>
      </c>
      <c r="AN27" s="202" t="s">
        <v>470</v>
      </c>
      <c r="AO27" s="202" t="s">
        <v>470</v>
      </c>
      <c r="AP27" s="202" t="s">
        <v>470</v>
      </c>
      <c r="AQ27" s="202" t="s">
        <v>470</v>
      </c>
      <c r="AR27" s="202" t="s">
        <v>470</v>
      </c>
      <c r="AS27" s="202" t="s">
        <v>470</v>
      </c>
      <c r="AT27" s="202">
        <v>5.4484499919526801E-2</v>
      </c>
      <c r="AU27" s="202">
        <v>0.49076804235266902</v>
      </c>
      <c r="AV27" s="202">
        <v>0.45474745772779501</v>
      </c>
      <c r="AW27" s="202">
        <v>0</v>
      </c>
      <c r="AX27" s="202">
        <v>0</v>
      </c>
      <c r="AY27" s="202">
        <v>0</v>
      </c>
      <c r="AZ27" s="202" t="s">
        <v>470</v>
      </c>
      <c r="BA27" s="202" t="s">
        <v>470</v>
      </c>
      <c r="BB27" s="202" t="s">
        <v>470</v>
      </c>
      <c r="BC27" s="202" t="s">
        <v>470</v>
      </c>
      <c r="BD27" s="202" t="s">
        <v>470</v>
      </c>
      <c r="BE27" s="202" t="s">
        <v>470</v>
      </c>
      <c r="BF27" s="202" t="s">
        <v>470</v>
      </c>
      <c r="BG27" s="202" t="s">
        <v>470</v>
      </c>
      <c r="BH27" s="202" t="s">
        <v>470</v>
      </c>
      <c r="BI27" s="202" t="s">
        <v>470</v>
      </c>
      <c r="BJ27" s="202" t="s">
        <v>470</v>
      </c>
      <c r="BK27" s="202" t="s">
        <v>470</v>
      </c>
      <c r="BL27" s="202">
        <v>0</v>
      </c>
      <c r="BM27" s="202">
        <v>0.99999999999999201</v>
      </c>
      <c r="BN27" s="202">
        <v>154</v>
      </c>
      <c r="BO27" s="202">
        <v>0.83117082846921098</v>
      </c>
      <c r="BP27" s="202">
        <v>0.95722539568798803</v>
      </c>
      <c r="BQ27" s="202">
        <v>147</v>
      </c>
      <c r="BR27" s="202">
        <v>0</v>
      </c>
      <c r="BS27" s="202">
        <v>0</v>
      </c>
      <c r="BT27" s="202">
        <v>0.99999999999999201</v>
      </c>
      <c r="BU27" s="202">
        <v>154</v>
      </c>
      <c r="BV27" s="202" t="s">
        <v>470</v>
      </c>
      <c r="BW27" s="202" t="s">
        <v>470</v>
      </c>
      <c r="BX27" s="202" t="s">
        <v>470</v>
      </c>
      <c r="BY27" s="202">
        <v>0</v>
      </c>
      <c r="BZ27" s="202">
        <v>0.99999999999999201</v>
      </c>
      <c r="CA27" s="202">
        <v>154</v>
      </c>
      <c r="CB27" s="202">
        <v>0</v>
      </c>
      <c r="CC27" s="202">
        <v>0.99999999999999201</v>
      </c>
      <c r="CD27" s="202">
        <v>154</v>
      </c>
      <c r="CE27" s="202">
        <v>0</v>
      </c>
      <c r="CF27" s="202">
        <v>0.99999999999999201</v>
      </c>
      <c r="CG27" s="202">
        <v>154</v>
      </c>
      <c r="CH27" s="202" t="s">
        <v>470</v>
      </c>
      <c r="CI27" s="202" t="s">
        <v>470</v>
      </c>
      <c r="CJ27" s="202" t="s">
        <v>470</v>
      </c>
      <c r="CK27" s="202" t="s">
        <v>470</v>
      </c>
      <c r="CL27" s="202" t="s">
        <v>470</v>
      </c>
      <c r="CM27" s="202" t="s">
        <v>470</v>
      </c>
      <c r="CN27" s="202">
        <v>0.113424434906992</v>
      </c>
      <c r="CO27" s="202">
        <v>0.99999999999999201</v>
      </c>
      <c r="CP27" s="202">
        <v>154</v>
      </c>
      <c r="CQ27" s="202">
        <v>0</v>
      </c>
      <c r="CR27" s="202">
        <v>0.99999999999999201</v>
      </c>
      <c r="CS27" s="202">
        <v>154</v>
      </c>
      <c r="CT27" s="202">
        <v>0</v>
      </c>
      <c r="CU27" s="202">
        <v>0.99999999999999201</v>
      </c>
      <c r="CV27" s="202">
        <v>154</v>
      </c>
      <c r="CW27" s="202">
        <v>0.75956964539215199</v>
      </c>
      <c r="CX27" s="202">
        <v>0.95722539568798803</v>
      </c>
      <c r="CY27" s="202">
        <v>147</v>
      </c>
      <c r="CZ27" s="202">
        <v>9841.1</v>
      </c>
      <c r="DA27" s="202">
        <v>0.95722539568798803</v>
      </c>
      <c r="DB27" s="202">
        <v>147</v>
      </c>
      <c r="DC27" s="202" t="s">
        <v>470</v>
      </c>
      <c r="DD27" s="202" t="s">
        <v>470</v>
      </c>
      <c r="DE27" s="202" t="s">
        <v>470</v>
      </c>
      <c r="DF27" s="202" t="s">
        <v>170</v>
      </c>
      <c r="DG27" s="202" t="s">
        <v>471</v>
      </c>
    </row>
    <row r="28" spans="2:111" hidden="1" x14ac:dyDescent="0.3">
      <c r="B28" s="124" t="str">
        <f t="shared" si="0"/>
        <v>iBoxx EUR Corporate Social Bonds Investment Grade (10% Issuer Cap)45596</v>
      </c>
      <c r="C28">
        <v>1137</v>
      </c>
      <c r="D28" t="s">
        <v>478</v>
      </c>
      <c r="E28" t="s">
        <v>171</v>
      </c>
      <c r="F28" s="198">
        <v>45596</v>
      </c>
      <c r="G28" s="202">
        <v>63</v>
      </c>
      <c r="H28" s="202">
        <v>0</v>
      </c>
      <c r="I28" s="202">
        <v>63</v>
      </c>
      <c r="J28" s="203">
        <v>0</v>
      </c>
      <c r="K28" s="203">
        <v>1</v>
      </c>
      <c r="L28" s="202" t="s">
        <v>476</v>
      </c>
      <c r="M28" s="204">
        <v>15.3168928</v>
      </c>
      <c r="N28" s="203">
        <v>0.98340969199999995</v>
      </c>
      <c r="O28" s="205">
        <v>61</v>
      </c>
      <c r="P28" s="204">
        <v>0.98386873200000002</v>
      </c>
      <c r="Q28" s="202">
        <v>0.98340969199999995</v>
      </c>
      <c r="R28" s="202">
        <v>61</v>
      </c>
      <c r="S28" s="202">
        <v>8.1544795659999991</v>
      </c>
      <c r="T28" s="202">
        <v>0.98340969199999995</v>
      </c>
      <c r="U28" s="202">
        <v>61</v>
      </c>
      <c r="V28" s="202">
        <v>6.1785444969999999</v>
      </c>
      <c r="W28" s="202">
        <v>0.98340969199999995</v>
      </c>
      <c r="X28" s="202">
        <v>61</v>
      </c>
      <c r="Y28" s="206" t="s">
        <v>470</v>
      </c>
      <c r="Z28" s="202" t="s">
        <v>470</v>
      </c>
      <c r="AA28" s="202" t="s">
        <v>470</v>
      </c>
      <c r="AB28" s="202" t="s">
        <v>470</v>
      </c>
      <c r="AC28" s="202" t="s">
        <v>470</v>
      </c>
      <c r="AD28" s="202" t="s">
        <v>470</v>
      </c>
      <c r="AE28" s="206">
        <v>0.184</v>
      </c>
      <c r="AF28" s="202">
        <v>4.1635551999999999E-2</v>
      </c>
      <c r="AG28" s="202">
        <v>2</v>
      </c>
      <c r="AH28" s="206">
        <v>0.40525868900000001</v>
      </c>
      <c r="AI28" s="202">
        <v>2.4203157999999999E-2</v>
      </c>
      <c r="AJ28" s="202">
        <v>2</v>
      </c>
      <c r="AK28" s="202" t="s">
        <v>470</v>
      </c>
      <c r="AL28" s="202" t="s">
        <v>470</v>
      </c>
      <c r="AM28" s="202" t="s">
        <v>470</v>
      </c>
      <c r="AN28" s="202" t="s">
        <v>470</v>
      </c>
      <c r="AO28" s="202" t="s">
        <v>470</v>
      </c>
      <c r="AP28" s="202" t="s">
        <v>470</v>
      </c>
      <c r="AQ28" s="202" t="s">
        <v>470</v>
      </c>
      <c r="AR28" s="202" t="s">
        <v>470</v>
      </c>
      <c r="AS28" s="202" t="s">
        <v>470</v>
      </c>
      <c r="AT28" s="202">
        <v>0.15106746900000001</v>
      </c>
      <c r="AU28" s="202">
        <v>0.66250844499999995</v>
      </c>
      <c r="AV28" s="202">
        <v>0.16983377799999999</v>
      </c>
      <c r="AW28" s="202">
        <v>0</v>
      </c>
      <c r="AX28" s="202">
        <v>0</v>
      </c>
      <c r="AY28" s="202">
        <v>1.6590308000000002E-2</v>
      </c>
      <c r="AZ28" s="202"/>
      <c r="BA28" s="202"/>
      <c r="BB28" s="202"/>
      <c r="BC28" s="202"/>
      <c r="BD28" s="202"/>
      <c r="BE28" s="202"/>
      <c r="BF28" s="202"/>
      <c r="BG28" s="202"/>
      <c r="BH28" s="202"/>
      <c r="BI28" s="202"/>
      <c r="BJ28" s="202"/>
      <c r="BK28" s="202"/>
      <c r="BL28" s="202">
        <v>0.206577595</v>
      </c>
      <c r="BM28" s="202">
        <v>1</v>
      </c>
      <c r="BN28" s="202">
        <v>63</v>
      </c>
      <c r="BO28" s="202">
        <v>4.6627460449999996</v>
      </c>
      <c r="BP28" s="202">
        <v>0.62861085500000002</v>
      </c>
      <c r="BQ28" s="202">
        <v>36</v>
      </c>
      <c r="BR28" s="202">
        <v>1.1786125E-2</v>
      </c>
      <c r="BS28" s="202">
        <v>0</v>
      </c>
      <c r="BT28" s="202">
        <v>1</v>
      </c>
      <c r="BU28" s="202">
        <v>63</v>
      </c>
      <c r="BV28" s="202" t="s">
        <v>470</v>
      </c>
      <c r="BW28" s="202" t="s">
        <v>470</v>
      </c>
      <c r="BX28" s="202" t="s">
        <v>470</v>
      </c>
      <c r="BY28" s="202">
        <v>0</v>
      </c>
      <c r="BZ28" s="202">
        <v>0.999999999999999</v>
      </c>
      <c r="CA28" s="202">
        <v>63</v>
      </c>
      <c r="CB28" s="202">
        <v>0</v>
      </c>
      <c r="CC28" s="202">
        <v>0.999999999999999</v>
      </c>
      <c r="CD28" s="202">
        <v>63</v>
      </c>
      <c r="CE28" s="202">
        <v>0</v>
      </c>
      <c r="CF28" s="202">
        <v>0.98340969171241199</v>
      </c>
      <c r="CG28" s="202">
        <v>61</v>
      </c>
      <c r="CH28" s="202" t="s">
        <v>470</v>
      </c>
      <c r="CI28" s="202" t="s">
        <v>470</v>
      </c>
      <c r="CJ28" s="202" t="s">
        <v>470</v>
      </c>
      <c r="CK28" s="202" t="s">
        <v>470</v>
      </c>
      <c r="CL28" s="202" t="s">
        <v>470</v>
      </c>
      <c r="CM28" s="202" t="s">
        <v>470</v>
      </c>
      <c r="CN28" s="202">
        <v>0.25299219499999998</v>
      </c>
      <c r="CO28" s="202">
        <v>0.98340969199999995</v>
      </c>
      <c r="CP28" s="202">
        <v>61</v>
      </c>
      <c r="CQ28" s="202">
        <v>0</v>
      </c>
      <c r="CR28" s="202">
        <v>0.98340969199999995</v>
      </c>
      <c r="CS28" s="202">
        <v>61</v>
      </c>
      <c r="CT28" s="202">
        <v>0</v>
      </c>
      <c r="CU28" s="202">
        <v>0.98340969199999995</v>
      </c>
      <c r="CV28" s="202">
        <v>61</v>
      </c>
      <c r="CW28" s="202">
        <v>0.46327813699999998</v>
      </c>
      <c r="CX28" s="202">
        <v>0.62861085500000002</v>
      </c>
      <c r="CY28" s="202">
        <v>36</v>
      </c>
      <c r="CZ28" s="202">
        <v>2292.6</v>
      </c>
      <c r="DA28" s="202">
        <v>0.62861085500000002</v>
      </c>
      <c r="DB28" s="202">
        <v>36</v>
      </c>
      <c r="DC28" s="202" t="s">
        <v>470</v>
      </c>
      <c r="DD28" s="202" t="s">
        <v>470</v>
      </c>
      <c r="DE28" s="202" t="s">
        <v>470</v>
      </c>
      <c r="DF28" s="202" t="s">
        <v>172</v>
      </c>
      <c r="DG28" s="202" t="s">
        <v>471</v>
      </c>
    </row>
    <row r="29" spans="2:111" hidden="1" x14ac:dyDescent="0.3">
      <c r="B29" s="124" t="str">
        <f t="shared" si="0"/>
        <v>iBoxx EUR Corporate Social Bonds Investment Grade (10% Issuer Cap)45626</v>
      </c>
      <c r="C29">
        <v>1138</v>
      </c>
      <c r="D29" t="s">
        <v>478</v>
      </c>
      <c r="E29" t="s">
        <v>171</v>
      </c>
      <c r="F29" s="198">
        <v>45626</v>
      </c>
      <c r="G29" s="202">
        <v>63</v>
      </c>
      <c r="H29" s="202">
        <v>0</v>
      </c>
      <c r="I29" s="202">
        <v>63</v>
      </c>
      <c r="J29" s="203">
        <v>0</v>
      </c>
      <c r="K29" s="203">
        <v>1</v>
      </c>
      <c r="L29" s="202" t="s">
        <v>476</v>
      </c>
      <c r="M29" s="204">
        <v>15.264783769999999</v>
      </c>
      <c r="N29" s="203">
        <v>0.97656772000000003</v>
      </c>
      <c r="O29" s="205">
        <v>60</v>
      </c>
      <c r="P29" s="204">
        <v>0.98735278699999995</v>
      </c>
      <c r="Q29" s="202">
        <v>0.97656772000000003</v>
      </c>
      <c r="R29" s="202">
        <v>60</v>
      </c>
      <c r="S29" s="202">
        <v>8.1214490880000003</v>
      </c>
      <c r="T29" s="202">
        <v>0.97656772000000003</v>
      </c>
      <c r="U29" s="202">
        <v>60</v>
      </c>
      <c r="V29" s="202">
        <v>6.1559818980000003</v>
      </c>
      <c r="W29" s="202">
        <v>0.97656772000000003</v>
      </c>
      <c r="X29" s="202">
        <v>60</v>
      </c>
      <c r="Y29" s="206" t="s">
        <v>470</v>
      </c>
      <c r="Z29" s="202" t="s">
        <v>470</v>
      </c>
      <c r="AA29" s="202" t="s">
        <v>470</v>
      </c>
      <c r="AB29" s="202" t="s">
        <v>470</v>
      </c>
      <c r="AC29" s="202" t="s">
        <v>470</v>
      </c>
      <c r="AD29" s="202" t="s">
        <v>470</v>
      </c>
      <c r="AE29" s="206">
        <v>0.184</v>
      </c>
      <c r="AF29" s="202">
        <v>4.2244173000000003E-2</v>
      </c>
      <c r="AG29" s="202">
        <v>2</v>
      </c>
      <c r="AH29" s="206">
        <v>0.40527990200000003</v>
      </c>
      <c r="AI29" s="202">
        <v>2.4543971000000001E-2</v>
      </c>
      <c r="AJ29" s="202">
        <v>2</v>
      </c>
      <c r="AK29" s="202" t="s">
        <v>470</v>
      </c>
      <c r="AL29" s="202" t="s">
        <v>470</v>
      </c>
      <c r="AM29" s="202" t="s">
        <v>470</v>
      </c>
      <c r="AN29" s="202" t="s">
        <v>470</v>
      </c>
      <c r="AO29" s="202" t="s">
        <v>470</v>
      </c>
      <c r="AP29" s="202" t="s">
        <v>470</v>
      </c>
      <c r="AQ29" s="202" t="s">
        <v>470</v>
      </c>
      <c r="AR29" s="202" t="s">
        <v>470</v>
      </c>
      <c r="AS29" s="202" t="s">
        <v>470</v>
      </c>
      <c r="AT29" s="202">
        <v>0.11671857099999999</v>
      </c>
      <c r="AU29" s="202">
        <v>0.67651375899999999</v>
      </c>
      <c r="AV29" s="202">
        <v>0.18333538999999999</v>
      </c>
      <c r="AW29" s="202">
        <v>0</v>
      </c>
      <c r="AX29" s="202">
        <v>0</v>
      </c>
      <c r="AY29" s="202">
        <v>2.343228E-2</v>
      </c>
      <c r="AZ29" s="202"/>
      <c r="BA29" s="202"/>
      <c r="BB29" s="202"/>
      <c r="BC29" s="202"/>
      <c r="BD29" s="202"/>
      <c r="BE29" s="202"/>
      <c r="BF29" s="202"/>
      <c r="BG29" s="202"/>
      <c r="BH29" s="202"/>
      <c r="BI29" s="202"/>
      <c r="BJ29" s="202"/>
      <c r="BK29" s="202"/>
      <c r="BL29" s="202">
        <v>0.20839646100000001</v>
      </c>
      <c r="BM29" s="202">
        <v>1</v>
      </c>
      <c r="BN29" s="202">
        <v>63</v>
      </c>
      <c r="BO29" s="202">
        <v>4.7639080380000003</v>
      </c>
      <c r="BP29" s="202">
        <v>0.617836987</v>
      </c>
      <c r="BQ29" s="202">
        <v>35</v>
      </c>
      <c r="BR29" s="202">
        <v>1.1920551E-2</v>
      </c>
      <c r="BS29" s="202">
        <v>0</v>
      </c>
      <c r="BT29" s="202">
        <v>1</v>
      </c>
      <c r="BU29" s="202">
        <v>63</v>
      </c>
      <c r="BV29" s="202" t="s">
        <v>470</v>
      </c>
      <c r="BW29" s="202" t="s">
        <v>470</v>
      </c>
      <c r="BX29" s="202" t="s">
        <v>470</v>
      </c>
      <c r="BY29" s="202">
        <v>0</v>
      </c>
      <c r="BZ29" s="202">
        <v>0.999999999999999</v>
      </c>
      <c r="CA29" s="202">
        <v>63</v>
      </c>
      <c r="CB29" s="202">
        <v>0</v>
      </c>
      <c r="CC29" s="202">
        <v>0.999999999999999</v>
      </c>
      <c r="CD29" s="202">
        <v>63</v>
      </c>
      <c r="CE29" s="202">
        <v>0</v>
      </c>
      <c r="CF29" s="202">
        <v>0.97656771960455502</v>
      </c>
      <c r="CG29" s="202">
        <v>60</v>
      </c>
      <c r="CH29" s="202" t="s">
        <v>470</v>
      </c>
      <c r="CI29" s="202" t="s">
        <v>470</v>
      </c>
      <c r="CJ29" s="202" t="s">
        <v>470</v>
      </c>
      <c r="CK29" s="202" t="s">
        <v>470</v>
      </c>
      <c r="CL29" s="202" t="s">
        <v>470</v>
      </c>
      <c r="CM29" s="202" t="s">
        <v>470</v>
      </c>
      <c r="CN29" s="202">
        <v>0.255463948</v>
      </c>
      <c r="CO29" s="202">
        <v>0.97656772000000003</v>
      </c>
      <c r="CP29" s="202">
        <v>60</v>
      </c>
      <c r="CQ29" s="202">
        <v>0</v>
      </c>
      <c r="CR29" s="202">
        <v>0.97656772000000003</v>
      </c>
      <c r="CS29" s="202">
        <v>60</v>
      </c>
      <c r="CT29" s="202">
        <v>0</v>
      </c>
      <c r="CU29" s="202">
        <v>0.97656772000000003</v>
      </c>
      <c r="CV29" s="202">
        <v>60</v>
      </c>
      <c r="CW29" s="202">
        <v>0.45375976000000001</v>
      </c>
      <c r="CX29" s="202">
        <v>0.617836987</v>
      </c>
      <c r="CY29" s="202">
        <v>35</v>
      </c>
      <c r="CZ29" s="202">
        <v>2222.6</v>
      </c>
      <c r="DA29" s="202">
        <v>0.617836987</v>
      </c>
      <c r="DB29" s="202">
        <v>35</v>
      </c>
      <c r="DC29" s="202" t="s">
        <v>470</v>
      </c>
      <c r="DD29" s="202" t="s">
        <v>470</v>
      </c>
      <c r="DE29" s="202" t="s">
        <v>470</v>
      </c>
      <c r="DF29" s="202" t="s">
        <v>172</v>
      </c>
      <c r="DG29" s="202" t="s">
        <v>471</v>
      </c>
    </row>
    <row r="30" spans="2:111" hidden="1" x14ac:dyDescent="0.3">
      <c r="B30" s="124" t="str">
        <f t="shared" si="0"/>
        <v>iBoxx EUR Corporate Social Bonds Investment Grade (10% Issuer Cap)45657</v>
      </c>
      <c r="D30" s="124" t="s">
        <v>478</v>
      </c>
      <c r="E30" t="s">
        <v>171</v>
      </c>
      <c r="F30" s="196">
        <v>45657</v>
      </c>
      <c r="G30" s="202">
        <v>64</v>
      </c>
      <c r="H30" s="202">
        <v>0</v>
      </c>
      <c r="I30" s="202">
        <v>64</v>
      </c>
      <c r="J30" s="203">
        <v>0</v>
      </c>
      <c r="K30" s="203">
        <v>1</v>
      </c>
      <c r="L30" s="202" t="s">
        <v>476</v>
      </c>
      <c r="M30" s="204">
        <v>15.002024531250401</v>
      </c>
      <c r="N30" s="203">
        <v>0.97687328808113705</v>
      </c>
      <c r="O30" s="205">
        <v>61</v>
      </c>
      <c r="P30" s="204">
        <v>0.99191244675140799</v>
      </c>
      <c r="Q30" s="202">
        <v>0.97687328808113705</v>
      </c>
      <c r="R30" s="202">
        <v>61</v>
      </c>
      <c r="S30" s="202">
        <v>8.0276038130749896</v>
      </c>
      <c r="T30" s="202">
        <v>0.97687328808113705</v>
      </c>
      <c r="U30" s="202">
        <v>61</v>
      </c>
      <c r="V30" s="202">
        <v>5.9825082714240398</v>
      </c>
      <c r="W30" s="202">
        <v>0.97687328808113705</v>
      </c>
      <c r="X30" s="202">
        <v>61</v>
      </c>
      <c r="Y30" s="206" t="s">
        <v>470</v>
      </c>
      <c r="Z30" s="202" t="s">
        <v>470</v>
      </c>
      <c r="AA30" s="202" t="s">
        <v>470</v>
      </c>
      <c r="AB30" s="202" t="s">
        <v>470</v>
      </c>
      <c r="AC30" s="202" t="s">
        <v>470</v>
      </c>
      <c r="AD30" s="202" t="s">
        <v>470</v>
      </c>
      <c r="AE30" s="206">
        <v>0.188999999999999</v>
      </c>
      <c r="AF30" s="202">
        <v>4.1797610261376003E-2</v>
      </c>
      <c r="AG30" s="202">
        <v>2</v>
      </c>
      <c r="AH30" s="206">
        <v>0.40526896634988102</v>
      </c>
      <c r="AI30" s="202">
        <v>2.4246566718300999E-2</v>
      </c>
      <c r="AJ30" s="202">
        <v>2</v>
      </c>
      <c r="AK30" s="202" t="s">
        <v>470</v>
      </c>
      <c r="AL30" s="202" t="s">
        <v>470</v>
      </c>
      <c r="AM30" s="202" t="s">
        <v>470</v>
      </c>
      <c r="AN30" s="202" t="s">
        <v>470</v>
      </c>
      <c r="AO30" s="202" t="s">
        <v>470</v>
      </c>
      <c r="AP30" s="202" t="s">
        <v>470</v>
      </c>
      <c r="AQ30" s="202" t="s">
        <v>470</v>
      </c>
      <c r="AR30" s="202" t="s">
        <v>470</v>
      </c>
      <c r="AS30" s="202" t="s">
        <v>470</v>
      </c>
      <c r="AT30" s="202">
        <v>0.114915534517453</v>
      </c>
      <c r="AU30" s="202">
        <v>0.68127417734740103</v>
      </c>
      <c r="AV30" s="202">
        <v>0.180683576216282</v>
      </c>
      <c r="AW30" s="202">
        <v>0</v>
      </c>
      <c r="AX30" s="202">
        <v>0</v>
      </c>
      <c r="AY30" s="202">
        <v>2.3126711918862501E-2</v>
      </c>
      <c r="AZ30" s="202" t="s">
        <v>470</v>
      </c>
      <c r="BA30" s="202" t="s">
        <v>470</v>
      </c>
      <c r="BB30" s="202" t="s">
        <v>470</v>
      </c>
      <c r="BC30" s="202" t="s">
        <v>470</v>
      </c>
      <c r="BD30" s="202" t="s">
        <v>470</v>
      </c>
      <c r="BE30" s="202" t="s">
        <v>470</v>
      </c>
      <c r="BF30" s="202" t="s">
        <v>470</v>
      </c>
      <c r="BG30" s="202" t="s">
        <v>470</v>
      </c>
      <c r="BH30" s="202" t="s">
        <v>470</v>
      </c>
      <c r="BI30" s="202" t="s">
        <v>470</v>
      </c>
      <c r="BJ30" s="202" t="s">
        <v>470</v>
      </c>
      <c r="BK30" s="202" t="s">
        <v>470</v>
      </c>
      <c r="BL30" s="202">
        <v>0.20687602472290301</v>
      </c>
      <c r="BM30" s="202">
        <v>0.999999999999999</v>
      </c>
      <c r="BN30" s="202">
        <v>64</v>
      </c>
      <c r="BO30" s="202">
        <v>4.7694008589805899</v>
      </c>
      <c r="BP30" s="202">
        <v>0.61010874172097795</v>
      </c>
      <c r="BQ30" s="202">
        <v>35</v>
      </c>
      <c r="BR30" s="202">
        <v>0</v>
      </c>
      <c r="BS30" s="202">
        <v>0</v>
      </c>
      <c r="BT30" s="202">
        <v>0.999999999999999</v>
      </c>
      <c r="BU30" s="202">
        <v>64</v>
      </c>
      <c r="BV30" s="202" t="s">
        <v>470</v>
      </c>
      <c r="BW30" s="202" t="s">
        <v>470</v>
      </c>
      <c r="BX30" s="202" t="s">
        <v>470</v>
      </c>
      <c r="BY30" s="202">
        <v>0</v>
      </c>
      <c r="BZ30" s="202">
        <v>0.999999999999999</v>
      </c>
      <c r="CA30" s="202">
        <v>64</v>
      </c>
      <c r="CB30" s="202">
        <v>0</v>
      </c>
      <c r="CC30" s="202">
        <v>0.999999999999999</v>
      </c>
      <c r="CD30" s="202">
        <v>64</v>
      </c>
      <c r="CE30" s="202">
        <v>0</v>
      </c>
      <c r="CF30" s="202">
        <v>0.97687328808113705</v>
      </c>
      <c r="CG30" s="202">
        <v>61</v>
      </c>
      <c r="CH30" s="202" t="s">
        <v>470</v>
      </c>
      <c r="CI30" s="202" t="s">
        <v>470</v>
      </c>
      <c r="CJ30" s="202" t="s">
        <v>470</v>
      </c>
      <c r="CK30" s="202" t="s">
        <v>470</v>
      </c>
      <c r="CL30" s="202" t="s">
        <v>470</v>
      </c>
      <c r="CM30" s="202" t="s">
        <v>470</v>
      </c>
      <c r="CN30" s="202">
        <v>0.25345317659511801</v>
      </c>
      <c r="CO30" s="202">
        <v>0.97687328808113705</v>
      </c>
      <c r="CP30" s="202">
        <v>61</v>
      </c>
      <c r="CQ30" s="202">
        <v>0</v>
      </c>
      <c r="CR30" s="202">
        <v>0.97687328808113705</v>
      </c>
      <c r="CS30" s="202">
        <v>61</v>
      </c>
      <c r="CT30" s="202">
        <v>0</v>
      </c>
      <c r="CU30" s="202">
        <v>0.97687328808113705</v>
      </c>
      <c r="CV30" s="202">
        <v>61</v>
      </c>
      <c r="CW30" s="202">
        <v>0.45505821298409299</v>
      </c>
      <c r="CX30" s="202">
        <v>0.61010874172097795</v>
      </c>
      <c r="CY30" s="202">
        <v>35</v>
      </c>
      <c r="CZ30" s="202">
        <v>2138</v>
      </c>
      <c r="DA30" s="202">
        <v>0.61010874172097795</v>
      </c>
      <c r="DB30" s="202">
        <v>35</v>
      </c>
      <c r="DC30" s="202" t="s">
        <v>470</v>
      </c>
      <c r="DD30" s="202" t="s">
        <v>470</v>
      </c>
      <c r="DE30" s="202" t="s">
        <v>470</v>
      </c>
      <c r="DF30" s="202" t="s">
        <v>172</v>
      </c>
      <c r="DG30" s="202" t="s">
        <v>471</v>
      </c>
    </row>
    <row r="31" spans="2:111" hidden="1" x14ac:dyDescent="0.3">
      <c r="B31" s="124" t="str">
        <f t="shared" si="0"/>
        <v>iBoxx EUR Corporate Social Bonds Investment Grade (10% Issuer Cap)45688</v>
      </c>
      <c r="D31" s="124" t="s">
        <v>478</v>
      </c>
      <c r="E31" s="183" t="s">
        <v>171</v>
      </c>
      <c r="F31" s="196">
        <v>45688</v>
      </c>
      <c r="G31" s="202">
        <v>70</v>
      </c>
      <c r="H31" s="202">
        <v>0</v>
      </c>
      <c r="I31" s="202">
        <v>70</v>
      </c>
      <c r="J31" s="203">
        <v>0</v>
      </c>
      <c r="K31" s="203">
        <v>1</v>
      </c>
      <c r="L31" s="202" t="s">
        <v>476</v>
      </c>
      <c r="M31" s="204">
        <v>14.951063543627299</v>
      </c>
      <c r="N31" s="203">
        <v>0.96092457584900204</v>
      </c>
      <c r="O31" s="205">
        <v>65</v>
      </c>
      <c r="P31" s="204">
        <v>0.93951851202713699</v>
      </c>
      <c r="Q31" s="202">
        <v>0.96092457584900204</v>
      </c>
      <c r="R31" s="202">
        <v>65</v>
      </c>
      <c r="S31" s="202">
        <v>8.1725287233385906</v>
      </c>
      <c r="T31" s="202">
        <v>0.96092457584900204</v>
      </c>
      <c r="U31" s="202">
        <v>65</v>
      </c>
      <c r="V31" s="202">
        <v>5.8390163082616597</v>
      </c>
      <c r="W31" s="202">
        <v>0.96092457584900204</v>
      </c>
      <c r="X31" s="202">
        <v>65</v>
      </c>
      <c r="Y31" s="206" t="s">
        <v>470</v>
      </c>
      <c r="Z31" s="202" t="s">
        <v>470</v>
      </c>
      <c r="AA31" s="202" t="s">
        <v>470</v>
      </c>
      <c r="AB31" s="202" t="s">
        <v>470</v>
      </c>
      <c r="AC31" s="202" t="s">
        <v>470</v>
      </c>
      <c r="AD31" s="202" t="s">
        <v>470</v>
      </c>
      <c r="AE31" s="202">
        <v>0.189</v>
      </c>
      <c r="AF31" s="202">
        <v>3.9291190984616198E-2</v>
      </c>
      <c r="AG31" s="202">
        <v>2</v>
      </c>
      <c r="AH31" s="206">
        <v>0.40526947527771601</v>
      </c>
      <c r="AI31" s="202">
        <v>2.27305682773359E-2</v>
      </c>
      <c r="AJ31" s="202">
        <v>2</v>
      </c>
      <c r="AK31" s="202" t="s">
        <v>470</v>
      </c>
      <c r="AL31" s="202" t="s">
        <v>470</v>
      </c>
      <c r="AM31" s="202" t="s">
        <v>470</v>
      </c>
      <c r="AN31" s="202" t="s">
        <v>470</v>
      </c>
      <c r="AO31" s="202" t="s">
        <v>470</v>
      </c>
      <c r="AP31" s="202" t="s">
        <v>470</v>
      </c>
      <c r="AQ31" s="202" t="s">
        <v>470</v>
      </c>
      <c r="AR31" s="202" t="s">
        <v>470</v>
      </c>
      <c r="AS31" s="202" t="s">
        <v>470</v>
      </c>
      <c r="AT31" s="202">
        <v>0.140835475315682</v>
      </c>
      <c r="AU31" s="202">
        <v>0.62615701442220095</v>
      </c>
      <c r="AV31" s="202">
        <v>0.19393208611111801</v>
      </c>
      <c r="AW31" s="202">
        <v>0</v>
      </c>
      <c r="AX31" s="202">
        <v>0</v>
      </c>
      <c r="AY31" s="202">
        <v>3.9075424150997101E-2</v>
      </c>
      <c r="AZ31" s="202" t="s">
        <v>470</v>
      </c>
      <c r="BA31" s="202" t="s">
        <v>470</v>
      </c>
      <c r="BB31" s="202" t="s">
        <v>470</v>
      </c>
      <c r="BC31" s="202" t="s">
        <v>470</v>
      </c>
      <c r="BD31" s="202" t="s">
        <v>470</v>
      </c>
      <c r="BE31" s="202" t="s">
        <v>470</v>
      </c>
      <c r="BF31" s="202" t="s">
        <v>470</v>
      </c>
      <c r="BG31" s="202" t="s">
        <v>470</v>
      </c>
      <c r="BH31" s="202" t="s">
        <v>470</v>
      </c>
      <c r="BI31" s="202" t="s">
        <v>470</v>
      </c>
      <c r="BJ31" s="202" t="s">
        <v>470</v>
      </c>
      <c r="BK31" s="202" t="s">
        <v>470</v>
      </c>
      <c r="BL31" s="202">
        <v>0.19992034722056001</v>
      </c>
      <c r="BM31" s="202">
        <v>0.999999999999999</v>
      </c>
      <c r="BN31" s="202">
        <v>70</v>
      </c>
      <c r="BO31" s="202">
        <v>4.4480334735506899</v>
      </c>
      <c r="BP31" s="202">
        <v>0.61061624179538998</v>
      </c>
      <c r="BQ31" s="202">
        <v>37</v>
      </c>
      <c r="BR31" s="202">
        <v>0</v>
      </c>
      <c r="BS31" s="202">
        <v>0</v>
      </c>
      <c r="BT31" s="202">
        <v>0.999999999999999</v>
      </c>
      <c r="BU31" s="202">
        <v>70</v>
      </c>
      <c r="BV31" s="202" t="s">
        <v>470</v>
      </c>
      <c r="BW31" s="202" t="s">
        <v>470</v>
      </c>
      <c r="BX31" s="202" t="s">
        <v>470</v>
      </c>
      <c r="BY31" s="202">
        <v>0</v>
      </c>
      <c r="BZ31" s="202">
        <v>0.999999999999999</v>
      </c>
      <c r="CA31" s="202">
        <v>70</v>
      </c>
      <c r="CB31" s="202">
        <v>0</v>
      </c>
      <c r="CC31" s="202">
        <v>0.999999999999999</v>
      </c>
      <c r="CD31" s="202">
        <v>70</v>
      </c>
      <c r="CE31" s="202">
        <v>0</v>
      </c>
      <c r="CF31" s="202">
        <v>0.96092457584900204</v>
      </c>
      <c r="CG31" s="202">
        <v>65</v>
      </c>
      <c r="CH31" s="202" t="s">
        <v>470</v>
      </c>
      <c r="CI31" s="202" t="s">
        <v>470</v>
      </c>
      <c r="CJ31" s="202" t="s">
        <v>470</v>
      </c>
      <c r="CK31" s="202" t="s">
        <v>470</v>
      </c>
      <c r="CL31" s="202" t="s">
        <v>470</v>
      </c>
      <c r="CM31" s="202" t="s">
        <v>470</v>
      </c>
      <c r="CN31" s="202">
        <v>0.27909007188937202</v>
      </c>
      <c r="CO31" s="202">
        <v>0.96092457584900204</v>
      </c>
      <c r="CP31" s="202">
        <v>65</v>
      </c>
      <c r="CQ31" s="202">
        <v>0</v>
      </c>
      <c r="CR31" s="202">
        <v>0.96092457584900204</v>
      </c>
      <c r="CS31" s="202">
        <v>65</v>
      </c>
      <c r="CT31" s="202">
        <v>0</v>
      </c>
      <c r="CU31" s="202">
        <v>0.96092457584900204</v>
      </c>
      <c r="CV31" s="202">
        <v>65</v>
      </c>
      <c r="CW31" s="202">
        <v>0.45228417050766401</v>
      </c>
      <c r="CX31" s="202">
        <v>0.61061624179538998</v>
      </c>
      <c r="CY31" s="202">
        <v>37</v>
      </c>
      <c r="CZ31" s="202">
        <v>2291.3000000000002</v>
      </c>
      <c r="DA31" s="202">
        <v>0.61061624179538998</v>
      </c>
      <c r="DB31" s="202">
        <v>37</v>
      </c>
      <c r="DC31" s="202" t="s">
        <v>470</v>
      </c>
      <c r="DD31" s="202" t="s">
        <v>470</v>
      </c>
      <c r="DE31" s="202" t="s">
        <v>470</v>
      </c>
      <c r="DF31" s="202" t="s">
        <v>172</v>
      </c>
      <c r="DG31" s="202" t="s">
        <v>471</v>
      </c>
    </row>
    <row r="32" spans="2:111" hidden="1" x14ac:dyDescent="0.3">
      <c r="B32" s="124" t="str">
        <f t="shared" si="0"/>
        <v>iBoxx EUR Corporates ESG45596</v>
      </c>
      <c r="C32">
        <v>1191</v>
      </c>
      <c r="D32" t="s">
        <v>479</v>
      </c>
      <c r="E32" t="s">
        <v>173</v>
      </c>
      <c r="F32" s="198">
        <v>45596</v>
      </c>
      <c r="G32" s="202">
        <v>3503</v>
      </c>
      <c r="H32" s="202">
        <v>0</v>
      </c>
      <c r="I32" s="202">
        <v>3503</v>
      </c>
      <c r="J32" s="203">
        <v>0</v>
      </c>
      <c r="K32" s="203">
        <v>1</v>
      </c>
      <c r="L32" s="202" t="s">
        <v>476</v>
      </c>
      <c r="M32" s="204">
        <v>17.99761269</v>
      </c>
      <c r="N32" s="203">
        <v>0.99661929100000002</v>
      </c>
      <c r="O32" s="205">
        <v>3490</v>
      </c>
      <c r="P32" s="204">
        <v>3.5050722809999999</v>
      </c>
      <c r="Q32" s="202">
        <v>0.99461580299999997</v>
      </c>
      <c r="R32" s="202">
        <v>3481</v>
      </c>
      <c r="S32" s="202">
        <v>8.6672177070000007</v>
      </c>
      <c r="T32" s="202">
        <v>0.99461580299999997</v>
      </c>
      <c r="U32" s="202">
        <v>3481</v>
      </c>
      <c r="V32" s="202">
        <v>5.8177633030000004</v>
      </c>
      <c r="W32" s="202">
        <v>0.99461580299999997</v>
      </c>
      <c r="X32" s="202">
        <v>3481</v>
      </c>
      <c r="Y32" s="206" t="s">
        <v>470</v>
      </c>
      <c r="Z32" s="202" t="s">
        <v>470</v>
      </c>
      <c r="AA32" s="202" t="s">
        <v>470</v>
      </c>
      <c r="AB32" s="202" t="s">
        <v>470</v>
      </c>
      <c r="AC32" s="202" t="s">
        <v>470</v>
      </c>
      <c r="AD32" s="202" t="s">
        <v>470</v>
      </c>
      <c r="AE32" s="206">
        <v>0.2057285217</v>
      </c>
      <c r="AF32" s="202">
        <v>3.0974360999999999E-2</v>
      </c>
      <c r="AG32" s="202">
        <v>110</v>
      </c>
      <c r="AH32" s="206">
        <v>0.371378188</v>
      </c>
      <c r="AI32" s="202">
        <v>0.107213699</v>
      </c>
      <c r="AJ32" s="202">
        <v>393</v>
      </c>
      <c r="AK32" s="202" t="s">
        <v>470</v>
      </c>
      <c r="AL32" s="202" t="s">
        <v>470</v>
      </c>
      <c r="AM32" s="202" t="s">
        <v>470</v>
      </c>
      <c r="AN32" s="202" t="s">
        <v>470</v>
      </c>
      <c r="AO32" s="202" t="s">
        <v>470</v>
      </c>
      <c r="AP32" s="202" t="s">
        <v>470</v>
      </c>
      <c r="AQ32" s="202" t="s">
        <v>470</v>
      </c>
      <c r="AR32" s="202" t="s">
        <v>470</v>
      </c>
      <c r="AS32" s="202" t="s">
        <v>470</v>
      </c>
      <c r="AT32" s="202">
        <v>0.101640625</v>
      </c>
      <c r="AU32" s="202">
        <v>0.47662793399999998</v>
      </c>
      <c r="AV32" s="202">
        <v>0.42173144099999998</v>
      </c>
      <c r="AW32" s="202">
        <v>0</v>
      </c>
      <c r="AX32" s="202">
        <v>0</v>
      </c>
      <c r="AY32" s="202">
        <v>0</v>
      </c>
      <c r="AZ32" s="202"/>
      <c r="BA32" s="202"/>
      <c r="BB32" s="202"/>
      <c r="BC32" s="202"/>
      <c r="BD32" s="202"/>
      <c r="BE32" s="202"/>
      <c r="BF32" s="202"/>
      <c r="BG32" s="202"/>
      <c r="BH32" s="202"/>
      <c r="BI32" s="202"/>
      <c r="BJ32" s="202"/>
      <c r="BK32" s="202"/>
      <c r="BL32" s="202">
        <v>0.42615395700000003</v>
      </c>
      <c r="BM32" s="202">
        <v>1</v>
      </c>
      <c r="BN32" s="202">
        <v>3503</v>
      </c>
      <c r="BO32" s="202">
        <v>65.560059280000004</v>
      </c>
      <c r="BP32" s="202">
        <v>0.80801929900000002</v>
      </c>
      <c r="BQ32" s="202">
        <v>2760</v>
      </c>
      <c r="BR32" s="202">
        <v>2.3228722E-2</v>
      </c>
      <c r="BS32" s="202">
        <v>4.1984929999999997E-2</v>
      </c>
      <c r="BT32" s="202">
        <v>1</v>
      </c>
      <c r="BU32" s="202">
        <v>3503</v>
      </c>
      <c r="BV32" s="202">
        <v>0.15925258</v>
      </c>
      <c r="BW32" s="202">
        <v>0.15925258</v>
      </c>
      <c r="BX32" s="202">
        <v>611</v>
      </c>
      <c r="BY32" s="202">
        <v>0</v>
      </c>
      <c r="BZ32" s="202">
        <v>0.99999999999982903</v>
      </c>
      <c r="CA32" s="202">
        <v>3503</v>
      </c>
      <c r="CB32" s="202">
        <v>0</v>
      </c>
      <c r="CC32" s="202">
        <v>0.99999999999982903</v>
      </c>
      <c r="CD32" s="202">
        <v>3503</v>
      </c>
      <c r="CE32" s="202">
        <v>0</v>
      </c>
      <c r="CF32" s="202">
        <v>0.99661929052387799</v>
      </c>
      <c r="CG32" s="202">
        <v>3490</v>
      </c>
      <c r="CH32" s="202" t="s">
        <v>470</v>
      </c>
      <c r="CI32" s="202" t="s">
        <v>470</v>
      </c>
      <c r="CJ32" s="202" t="s">
        <v>470</v>
      </c>
      <c r="CK32" s="202" t="s">
        <v>470</v>
      </c>
      <c r="CL32" s="202" t="s">
        <v>470</v>
      </c>
      <c r="CM32" s="202" t="s">
        <v>470</v>
      </c>
      <c r="CN32" s="202">
        <v>0.14733011400000001</v>
      </c>
      <c r="CO32" s="202">
        <v>0.99661929100000002</v>
      </c>
      <c r="CP32" s="202">
        <v>3490</v>
      </c>
      <c r="CQ32" s="202">
        <v>1</v>
      </c>
      <c r="CR32" s="202">
        <v>0.99661929100000002</v>
      </c>
      <c r="CS32" s="202">
        <v>3490</v>
      </c>
      <c r="CT32" s="202">
        <v>519.1774163</v>
      </c>
      <c r="CU32" s="202">
        <v>0.99661929100000002</v>
      </c>
      <c r="CV32" s="202">
        <v>3490</v>
      </c>
      <c r="CW32" s="202">
        <v>0.57258453399999998</v>
      </c>
      <c r="CX32" s="202">
        <v>0.80253345700000001</v>
      </c>
      <c r="CY32" s="202">
        <v>2742</v>
      </c>
      <c r="CZ32" s="202">
        <v>178497</v>
      </c>
      <c r="DA32" s="202">
        <v>0.80862096299999997</v>
      </c>
      <c r="DB32" s="202">
        <v>2762</v>
      </c>
      <c r="DC32" s="202" t="s">
        <v>470</v>
      </c>
      <c r="DD32" s="202" t="s">
        <v>470</v>
      </c>
      <c r="DE32" s="202" t="s">
        <v>470</v>
      </c>
      <c r="DF32" s="202" t="s">
        <v>174</v>
      </c>
      <c r="DG32" s="202" t="s">
        <v>471</v>
      </c>
    </row>
    <row r="33" spans="1:113" hidden="1" x14ac:dyDescent="0.3">
      <c r="B33" s="124" t="str">
        <f t="shared" si="0"/>
        <v>iBoxx EUR Corporates ESG45626</v>
      </c>
      <c r="C33">
        <v>1194</v>
      </c>
      <c r="D33" t="s">
        <v>479</v>
      </c>
      <c r="E33" t="s">
        <v>173</v>
      </c>
      <c r="F33" s="198">
        <v>45626</v>
      </c>
      <c r="G33" s="202">
        <v>3526</v>
      </c>
      <c r="H33" s="202">
        <v>0</v>
      </c>
      <c r="I33" s="202">
        <v>3526</v>
      </c>
      <c r="J33" s="203">
        <v>0</v>
      </c>
      <c r="K33" s="203">
        <v>1</v>
      </c>
      <c r="L33" s="202" t="s">
        <v>476</v>
      </c>
      <c r="M33" s="204">
        <v>17.970893480000001</v>
      </c>
      <c r="N33" s="203">
        <v>0.99593903699999997</v>
      </c>
      <c r="O33" s="205">
        <v>3510</v>
      </c>
      <c r="P33" s="204">
        <v>3.5290300810000002</v>
      </c>
      <c r="Q33" s="202">
        <v>0.99374104399999996</v>
      </c>
      <c r="R33" s="202">
        <v>3500</v>
      </c>
      <c r="S33" s="202">
        <v>8.6432518960000007</v>
      </c>
      <c r="T33" s="202">
        <v>0.99374104399999996</v>
      </c>
      <c r="U33" s="202">
        <v>3500</v>
      </c>
      <c r="V33" s="202">
        <v>5.7918787590000003</v>
      </c>
      <c r="W33" s="202">
        <v>0.99374104399999996</v>
      </c>
      <c r="X33" s="202">
        <v>3500</v>
      </c>
      <c r="Y33" s="206" t="s">
        <v>470</v>
      </c>
      <c r="Z33" s="202" t="s">
        <v>470</v>
      </c>
      <c r="AA33" s="202" t="s">
        <v>470</v>
      </c>
      <c r="AB33" s="202" t="s">
        <v>470</v>
      </c>
      <c r="AC33" s="202" t="s">
        <v>470</v>
      </c>
      <c r="AD33" s="202" t="s">
        <v>470</v>
      </c>
      <c r="AE33" s="206">
        <v>0.2096506424</v>
      </c>
      <c r="AF33" s="202">
        <v>3.1248732000000001E-2</v>
      </c>
      <c r="AG33" s="202">
        <v>111</v>
      </c>
      <c r="AH33" s="206">
        <v>0.37723366000000003</v>
      </c>
      <c r="AI33" s="202">
        <v>0.107992583</v>
      </c>
      <c r="AJ33" s="202">
        <v>397</v>
      </c>
      <c r="AK33" s="202" t="s">
        <v>470</v>
      </c>
      <c r="AL33" s="202" t="s">
        <v>470</v>
      </c>
      <c r="AM33" s="202" t="s">
        <v>470</v>
      </c>
      <c r="AN33" s="202" t="s">
        <v>470</v>
      </c>
      <c r="AO33" s="202" t="s">
        <v>470</v>
      </c>
      <c r="AP33" s="202" t="s">
        <v>470</v>
      </c>
      <c r="AQ33" s="202" t="s">
        <v>470</v>
      </c>
      <c r="AR33" s="202" t="s">
        <v>470</v>
      </c>
      <c r="AS33" s="202" t="s">
        <v>470</v>
      </c>
      <c r="AT33" s="202">
        <v>9.7302940000000004E-2</v>
      </c>
      <c r="AU33" s="202">
        <v>0.48766510200000002</v>
      </c>
      <c r="AV33" s="202">
        <v>0.41503195799999998</v>
      </c>
      <c r="AW33" s="202">
        <v>0</v>
      </c>
      <c r="AX33" s="202">
        <v>0</v>
      </c>
      <c r="AY33" s="202">
        <v>0</v>
      </c>
      <c r="AZ33" s="202"/>
      <c r="BA33" s="202"/>
      <c r="BB33" s="202"/>
      <c r="BC33" s="202"/>
      <c r="BD33" s="202"/>
      <c r="BE33" s="202"/>
      <c r="BF33" s="202"/>
      <c r="BG33" s="202"/>
      <c r="BH33" s="202"/>
      <c r="BI33" s="202"/>
      <c r="BJ33" s="202"/>
      <c r="BK33" s="202"/>
      <c r="BL33" s="202">
        <v>0.43069936599999997</v>
      </c>
      <c r="BM33" s="202">
        <v>1</v>
      </c>
      <c r="BN33" s="202">
        <v>3526</v>
      </c>
      <c r="BO33" s="202">
        <v>65.477791600000003</v>
      </c>
      <c r="BP33" s="202">
        <v>0.80655489300000005</v>
      </c>
      <c r="BQ33" s="202">
        <v>2773</v>
      </c>
      <c r="BR33" s="202">
        <v>2.3060746999999999E-2</v>
      </c>
      <c r="BS33" s="202">
        <v>4.3190000999999999E-2</v>
      </c>
      <c r="BT33" s="202">
        <v>1</v>
      </c>
      <c r="BU33" s="202">
        <v>3526</v>
      </c>
      <c r="BV33" s="202">
        <v>0.16118587000000001</v>
      </c>
      <c r="BW33" s="202">
        <v>0.16118587000000001</v>
      </c>
      <c r="BX33" s="202">
        <v>622</v>
      </c>
      <c r="BY33" s="202">
        <v>0</v>
      </c>
      <c r="BZ33" s="202">
        <v>0.99999999999982703</v>
      </c>
      <c r="CA33" s="202">
        <v>3526</v>
      </c>
      <c r="CB33" s="202">
        <v>0</v>
      </c>
      <c r="CC33" s="202">
        <v>0.99999999999982703</v>
      </c>
      <c r="CD33" s="202">
        <v>3526</v>
      </c>
      <c r="CE33" s="202">
        <v>0</v>
      </c>
      <c r="CF33" s="202">
        <v>0.99593903687402696</v>
      </c>
      <c r="CG33" s="202">
        <v>3510</v>
      </c>
      <c r="CH33" s="202" t="s">
        <v>470</v>
      </c>
      <c r="CI33" s="202" t="s">
        <v>470</v>
      </c>
      <c r="CJ33" s="202" t="s">
        <v>470</v>
      </c>
      <c r="CK33" s="202" t="s">
        <v>470</v>
      </c>
      <c r="CL33" s="202" t="s">
        <v>470</v>
      </c>
      <c r="CM33" s="202" t="s">
        <v>470</v>
      </c>
      <c r="CN33" s="202">
        <v>0.146963283</v>
      </c>
      <c r="CO33" s="202">
        <v>0.99593903699999997</v>
      </c>
      <c r="CP33" s="202">
        <v>3510</v>
      </c>
      <c r="CQ33" s="202">
        <v>1</v>
      </c>
      <c r="CR33" s="202">
        <v>0.99593903699999997</v>
      </c>
      <c r="CS33" s="202">
        <v>3510</v>
      </c>
      <c r="CT33" s="202">
        <v>519.1774163</v>
      </c>
      <c r="CU33" s="202">
        <v>0.99593903699999997</v>
      </c>
      <c r="CV33" s="202">
        <v>3510</v>
      </c>
      <c r="CW33" s="202">
        <v>0.570969053</v>
      </c>
      <c r="CX33" s="202">
        <v>0.80108537899999999</v>
      </c>
      <c r="CY33" s="202">
        <v>2755</v>
      </c>
      <c r="CZ33" s="202">
        <v>179330.1</v>
      </c>
      <c r="DA33" s="202">
        <v>0.80716555800000001</v>
      </c>
      <c r="DB33" s="202">
        <v>2775</v>
      </c>
      <c r="DC33" s="202" t="s">
        <v>470</v>
      </c>
      <c r="DD33" s="202" t="s">
        <v>470</v>
      </c>
      <c r="DE33" s="202" t="s">
        <v>470</v>
      </c>
      <c r="DF33" s="202" t="s">
        <v>174</v>
      </c>
      <c r="DG33" s="202" t="s">
        <v>471</v>
      </c>
    </row>
    <row r="34" spans="1:113" hidden="1" x14ac:dyDescent="0.3">
      <c r="B34" s="124" t="str">
        <f t="shared" si="0"/>
        <v>iBoxx EUR Corporates ESG45657</v>
      </c>
      <c r="D34" s="124" t="s">
        <v>479</v>
      </c>
      <c r="E34" t="s">
        <v>173</v>
      </c>
      <c r="F34" s="196">
        <v>45657</v>
      </c>
      <c r="G34" s="202">
        <v>3515</v>
      </c>
      <c r="H34" s="202">
        <v>0</v>
      </c>
      <c r="I34" s="202">
        <v>3515</v>
      </c>
      <c r="J34" s="203">
        <v>0</v>
      </c>
      <c r="K34" s="203">
        <v>1</v>
      </c>
      <c r="L34" s="202" t="s">
        <v>476</v>
      </c>
      <c r="M34" s="204">
        <v>17.972441967787301</v>
      </c>
      <c r="N34" s="203">
        <v>0.99734397154423604</v>
      </c>
      <c r="O34" s="205">
        <v>3504</v>
      </c>
      <c r="P34" s="204">
        <v>3.6017303935475402</v>
      </c>
      <c r="Q34" s="202">
        <v>0.99394914260527001</v>
      </c>
      <c r="R34" s="202">
        <v>3490</v>
      </c>
      <c r="S34" s="202">
        <v>8.6263653818897499</v>
      </c>
      <c r="T34" s="202">
        <v>0.99394914260527001</v>
      </c>
      <c r="U34" s="202">
        <v>3490</v>
      </c>
      <c r="V34" s="202">
        <v>5.7213305702760699</v>
      </c>
      <c r="W34" s="202">
        <v>0.99394914260527001</v>
      </c>
      <c r="X34" s="202">
        <v>3490</v>
      </c>
      <c r="Y34" s="206" t="s">
        <v>470</v>
      </c>
      <c r="Z34" s="202" t="s">
        <v>470</v>
      </c>
      <c r="AA34" s="202" t="s">
        <v>470</v>
      </c>
      <c r="AB34" s="202" t="s">
        <v>470</v>
      </c>
      <c r="AC34" s="202" t="s">
        <v>470</v>
      </c>
      <c r="AD34" s="202" t="s">
        <v>470</v>
      </c>
      <c r="AE34" s="206">
        <v>0.188432303029719</v>
      </c>
      <c r="AF34" s="202">
        <v>3.5713005982503099E-2</v>
      </c>
      <c r="AG34" s="202">
        <v>128</v>
      </c>
      <c r="AH34" s="206">
        <v>0.38365040381277699</v>
      </c>
      <c r="AI34" s="202">
        <v>0.101936664830637</v>
      </c>
      <c r="AJ34" s="202">
        <v>374</v>
      </c>
      <c r="AK34" s="202" t="s">
        <v>470</v>
      </c>
      <c r="AL34" s="202" t="s">
        <v>470</v>
      </c>
      <c r="AM34" s="202" t="s">
        <v>470</v>
      </c>
      <c r="AN34" s="202" t="s">
        <v>470</v>
      </c>
      <c r="AO34" s="202" t="s">
        <v>470</v>
      </c>
      <c r="AP34" s="202" t="s">
        <v>470</v>
      </c>
      <c r="AQ34" s="202" t="s">
        <v>470</v>
      </c>
      <c r="AR34" s="202" t="s">
        <v>470</v>
      </c>
      <c r="AS34" s="202" t="s">
        <v>470</v>
      </c>
      <c r="AT34" s="202">
        <v>9.0097147823779505E-2</v>
      </c>
      <c r="AU34" s="202">
        <v>0.51050968236196304</v>
      </c>
      <c r="AV34" s="202">
        <v>0.39939316981408302</v>
      </c>
      <c r="AW34" s="202">
        <v>0</v>
      </c>
      <c r="AX34" s="202">
        <v>0</v>
      </c>
      <c r="AY34" s="202">
        <v>0</v>
      </c>
      <c r="AZ34" s="202" t="s">
        <v>470</v>
      </c>
      <c r="BA34" s="202" t="s">
        <v>470</v>
      </c>
      <c r="BB34" s="202" t="s">
        <v>470</v>
      </c>
      <c r="BC34" s="202" t="s">
        <v>470</v>
      </c>
      <c r="BD34" s="202" t="s">
        <v>470</v>
      </c>
      <c r="BE34" s="202" t="s">
        <v>470</v>
      </c>
      <c r="BF34" s="202" t="s">
        <v>470</v>
      </c>
      <c r="BG34" s="202" t="s">
        <v>470</v>
      </c>
      <c r="BH34" s="202" t="s">
        <v>470</v>
      </c>
      <c r="BI34" s="202" t="s">
        <v>470</v>
      </c>
      <c r="BJ34" s="202" t="s">
        <v>470</v>
      </c>
      <c r="BK34" s="202" t="s">
        <v>470</v>
      </c>
      <c r="BL34" s="202">
        <v>0.432652419756833</v>
      </c>
      <c r="BM34" s="202">
        <v>0.99999999999982603</v>
      </c>
      <c r="BN34" s="202">
        <v>3515</v>
      </c>
      <c r="BO34" s="202">
        <v>65.726567146220304</v>
      </c>
      <c r="BP34" s="202">
        <v>0.805746904215626</v>
      </c>
      <c r="BQ34" s="202">
        <v>2761</v>
      </c>
      <c r="BR34" s="202">
        <v>3.5282835038533099E-2</v>
      </c>
      <c r="BS34" s="202">
        <v>4.2796716368791399E-2</v>
      </c>
      <c r="BT34" s="202">
        <v>0.99999999999982603</v>
      </c>
      <c r="BU34" s="202">
        <v>3515</v>
      </c>
      <c r="BV34" s="202">
        <v>0.16223921617645301</v>
      </c>
      <c r="BW34" s="202">
        <v>0.16223921617645301</v>
      </c>
      <c r="BX34" s="202">
        <v>622</v>
      </c>
      <c r="BY34" s="202">
        <v>0</v>
      </c>
      <c r="BZ34" s="202">
        <v>0.99999999999982603</v>
      </c>
      <c r="CA34" s="202">
        <v>3515</v>
      </c>
      <c r="CB34" s="202">
        <v>0</v>
      </c>
      <c r="CC34" s="202">
        <v>0.99999999999982603</v>
      </c>
      <c r="CD34" s="202">
        <v>3515</v>
      </c>
      <c r="CE34" s="202">
        <v>0</v>
      </c>
      <c r="CF34" s="202">
        <v>0.99734397154423604</v>
      </c>
      <c r="CG34" s="202">
        <v>3504</v>
      </c>
      <c r="CH34" s="202" t="s">
        <v>470</v>
      </c>
      <c r="CI34" s="202" t="s">
        <v>470</v>
      </c>
      <c r="CJ34" s="202" t="s">
        <v>470</v>
      </c>
      <c r="CK34" s="202" t="s">
        <v>470</v>
      </c>
      <c r="CL34" s="202" t="s">
        <v>470</v>
      </c>
      <c r="CM34" s="202" t="s">
        <v>470</v>
      </c>
      <c r="CN34" s="202">
        <v>0.14715045887658601</v>
      </c>
      <c r="CO34" s="202">
        <v>0.99734397154423604</v>
      </c>
      <c r="CP34" s="202">
        <v>3504</v>
      </c>
      <c r="CQ34" s="202">
        <v>1</v>
      </c>
      <c r="CR34" s="202">
        <v>0.99734397154423604</v>
      </c>
      <c r="CS34" s="202">
        <v>3504</v>
      </c>
      <c r="CT34" s="202">
        <v>519.1774163</v>
      </c>
      <c r="CU34" s="202">
        <v>0.99734397154423604</v>
      </c>
      <c r="CV34" s="202">
        <v>3504</v>
      </c>
      <c r="CW34" s="202">
        <v>0.574832036227506</v>
      </c>
      <c r="CX34" s="202">
        <v>0.80343637155772896</v>
      </c>
      <c r="CY34" s="202">
        <v>2753</v>
      </c>
      <c r="CZ34" s="202">
        <v>176989.2</v>
      </c>
      <c r="DA34" s="202">
        <v>0.80636738998225799</v>
      </c>
      <c r="DB34" s="202">
        <v>2763</v>
      </c>
      <c r="DC34" s="202" t="s">
        <v>470</v>
      </c>
      <c r="DD34" s="202" t="s">
        <v>470</v>
      </c>
      <c r="DE34" s="202" t="s">
        <v>470</v>
      </c>
      <c r="DF34" s="202" t="s">
        <v>174</v>
      </c>
      <c r="DG34" s="202" t="s">
        <v>471</v>
      </c>
    </row>
    <row r="35" spans="1:113" hidden="1" x14ac:dyDescent="0.3">
      <c r="B35" s="124" t="str">
        <f t="shared" si="0"/>
        <v>iBoxx EUR Corporates ESG45688</v>
      </c>
      <c r="D35" s="124" t="s">
        <v>479</v>
      </c>
      <c r="E35" s="183" t="s">
        <v>173</v>
      </c>
      <c r="F35" s="196">
        <v>45688</v>
      </c>
      <c r="G35" s="202">
        <v>3499</v>
      </c>
      <c r="H35" s="202">
        <v>0</v>
      </c>
      <c r="I35" s="202">
        <v>3499</v>
      </c>
      <c r="J35" s="203">
        <v>0</v>
      </c>
      <c r="K35" s="203">
        <v>1</v>
      </c>
      <c r="L35" s="202" t="s">
        <v>476</v>
      </c>
      <c r="M35" s="204">
        <v>17.9805065314108</v>
      </c>
      <c r="N35" s="203">
        <v>0.99732407823829194</v>
      </c>
      <c r="O35" s="205">
        <v>3488</v>
      </c>
      <c r="P35" s="204">
        <v>3.5403400234662001</v>
      </c>
      <c r="Q35" s="202">
        <v>0.99389503748117103</v>
      </c>
      <c r="R35" s="202">
        <v>3474</v>
      </c>
      <c r="S35" s="202">
        <v>8.7008226347216606</v>
      </c>
      <c r="T35" s="202">
        <v>0.99389503748117103</v>
      </c>
      <c r="U35" s="202">
        <v>3474</v>
      </c>
      <c r="V35" s="202">
        <v>5.71609231476923</v>
      </c>
      <c r="W35" s="202">
        <v>0.99389503748117103</v>
      </c>
      <c r="X35" s="202">
        <v>3474</v>
      </c>
      <c r="Y35" s="206" t="s">
        <v>470</v>
      </c>
      <c r="Z35" s="202" t="s">
        <v>470</v>
      </c>
      <c r="AA35" s="202" t="s">
        <v>470</v>
      </c>
      <c r="AB35" s="202" t="s">
        <v>470</v>
      </c>
      <c r="AC35" s="202" t="s">
        <v>470</v>
      </c>
      <c r="AD35" s="202" t="s">
        <v>470</v>
      </c>
      <c r="AE35" s="202">
        <v>0.18534768291977699</v>
      </c>
      <c r="AF35" s="202">
        <v>3.6723585164411703E-2</v>
      </c>
      <c r="AG35" s="202">
        <v>130</v>
      </c>
      <c r="AH35" s="206">
        <v>0.405903146492053</v>
      </c>
      <c r="AI35" s="202">
        <v>9.5984364676995601E-2</v>
      </c>
      <c r="AJ35" s="202">
        <v>359</v>
      </c>
      <c r="AK35" s="202" t="s">
        <v>470</v>
      </c>
      <c r="AL35" s="202" t="s">
        <v>470</v>
      </c>
      <c r="AM35" s="202" t="s">
        <v>470</v>
      </c>
      <c r="AN35" s="202" t="s">
        <v>470</v>
      </c>
      <c r="AO35" s="202" t="s">
        <v>470</v>
      </c>
      <c r="AP35" s="202" t="s">
        <v>470</v>
      </c>
      <c r="AQ35" s="202" t="s">
        <v>470</v>
      </c>
      <c r="AR35" s="202" t="s">
        <v>470</v>
      </c>
      <c r="AS35" s="202" t="s">
        <v>470</v>
      </c>
      <c r="AT35" s="202">
        <v>8.6918528294187503E-2</v>
      </c>
      <c r="AU35" s="202">
        <v>0.50631958327655502</v>
      </c>
      <c r="AV35" s="202">
        <v>0.40676188842908401</v>
      </c>
      <c r="AW35" s="202">
        <v>0</v>
      </c>
      <c r="AX35" s="202">
        <v>0</v>
      </c>
      <c r="AY35" s="202">
        <v>0</v>
      </c>
      <c r="AZ35" s="202" t="s">
        <v>470</v>
      </c>
      <c r="BA35" s="202" t="s">
        <v>470</v>
      </c>
      <c r="BB35" s="202" t="s">
        <v>470</v>
      </c>
      <c r="BC35" s="202" t="s">
        <v>470</v>
      </c>
      <c r="BD35" s="202" t="s">
        <v>470</v>
      </c>
      <c r="BE35" s="202" t="s">
        <v>470</v>
      </c>
      <c r="BF35" s="202" t="s">
        <v>470</v>
      </c>
      <c r="BG35" s="202" t="s">
        <v>470</v>
      </c>
      <c r="BH35" s="202" t="s">
        <v>470</v>
      </c>
      <c r="BI35" s="202" t="s">
        <v>470</v>
      </c>
      <c r="BJ35" s="202" t="s">
        <v>470</v>
      </c>
      <c r="BK35" s="202" t="s">
        <v>470</v>
      </c>
      <c r="BL35" s="202">
        <v>0.41969819127614799</v>
      </c>
      <c r="BM35" s="202">
        <v>0.99999999999982703</v>
      </c>
      <c r="BN35" s="202">
        <v>3499</v>
      </c>
      <c r="BO35" s="202">
        <v>61.1926846513065</v>
      </c>
      <c r="BP35" s="202">
        <v>0.80122699443873602</v>
      </c>
      <c r="BQ35" s="202">
        <v>2734</v>
      </c>
      <c r="BR35" s="202">
        <v>2.7043324168825399E-2</v>
      </c>
      <c r="BS35" s="202">
        <v>3.9758809362269797E-2</v>
      </c>
      <c r="BT35" s="202">
        <v>0.99999999999982703</v>
      </c>
      <c r="BU35" s="202">
        <v>3499</v>
      </c>
      <c r="BV35" s="202">
        <v>0.160016637811039</v>
      </c>
      <c r="BW35" s="202">
        <v>0.160016637811039</v>
      </c>
      <c r="BX35" s="202">
        <v>615</v>
      </c>
      <c r="BY35" s="202">
        <v>0</v>
      </c>
      <c r="BZ35" s="202">
        <v>0.99999999999982703</v>
      </c>
      <c r="CA35" s="202">
        <v>3499</v>
      </c>
      <c r="CB35" s="202">
        <v>0</v>
      </c>
      <c r="CC35" s="202">
        <v>0.99999999999982703</v>
      </c>
      <c r="CD35" s="202">
        <v>3499</v>
      </c>
      <c r="CE35" s="202">
        <v>0</v>
      </c>
      <c r="CF35" s="202">
        <v>0.99732407823829194</v>
      </c>
      <c r="CG35" s="202">
        <v>3488</v>
      </c>
      <c r="CH35" s="202" t="s">
        <v>470</v>
      </c>
      <c r="CI35" s="202" t="s">
        <v>470</v>
      </c>
      <c r="CJ35" s="202" t="s">
        <v>470</v>
      </c>
      <c r="CK35" s="202" t="s">
        <v>470</v>
      </c>
      <c r="CL35" s="202" t="s">
        <v>470</v>
      </c>
      <c r="CM35" s="202" t="s">
        <v>470</v>
      </c>
      <c r="CN35" s="202">
        <v>0.15572177915590099</v>
      </c>
      <c r="CO35" s="202">
        <v>0.99732407823829194</v>
      </c>
      <c r="CP35" s="202">
        <v>3488</v>
      </c>
      <c r="CQ35" s="202">
        <v>1</v>
      </c>
      <c r="CR35" s="202">
        <v>0.99732407823829194</v>
      </c>
      <c r="CS35" s="202">
        <v>3488</v>
      </c>
      <c r="CT35" s="202">
        <v>519177416.30000001</v>
      </c>
      <c r="CU35" s="202">
        <v>0.99732407823829194</v>
      </c>
      <c r="CV35" s="202">
        <v>3488</v>
      </c>
      <c r="CW35" s="202">
        <v>0.56852021590593105</v>
      </c>
      <c r="CX35" s="202">
        <v>0.79889614351654403</v>
      </c>
      <c r="CY35" s="202">
        <v>2726</v>
      </c>
      <c r="CZ35" s="202">
        <v>175727.5</v>
      </c>
      <c r="DA35" s="202">
        <v>0.80186424806984102</v>
      </c>
      <c r="DB35" s="202">
        <v>2736</v>
      </c>
      <c r="DC35" s="202" t="s">
        <v>470</v>
      </c>
      <c r="DD35" s="202" t="s">
        <v>470</v>
      </c>
      <c r="DE35" s="202" t="s">
        <v>470</v>
      </c>
      <c r="DF35" s="202" t="s">
        <v>174</v>
      </c>
      <c r="DG35" s="202" t="s">
        <v>471</v>
      </c>
    </row>
    <row r="36" spans="1:113" hidden="1" x14ac:dyDescent="0.3">
      <c r="B36" s="124" t="str">
        <f t="shared" si="0"/>
        <v>iBoxx EUR Corporates FWPL45596</v>
      </c>
      <c r="C36">
        <v>1186</v>
      </c>
      <c r="D36" t="s">
        <v>480</v>
      </c>
      <c r="E36" t="s">
        <v>175</v>
      </c>
      <c r="F36" s="198">
        <v>45596</v>
      </c>
      <c r="G36" s="202">
        <v>3913</v>
      </c>
      <c r="H36" s="202">
        <v>0</v>
      </c>
      <c r="I36" s="202">
        <v>3913</v>
      </c>
      <c r="J36" s="203">
        <v>0</v>
      </c>
      <c r="K36" s="203">
        <v>1</v>
      </c>
      <c r="L36" s="202" t="s">
        <v>476</v>
      </c>
      <c r="M36" s="204">
        <v>18.760111689999999</v>
      </c>
      <c r="N36" s="203">
        <v>0.97994697600000003</v>
      </c>
      <c r="O36" s="205">
        <v>3820</v>
      </c>
      <c r="P36" s="204">
        <v>4.0491796539999996</v>
      </c>
      <c r="Q36" s="202">
        <v>0.97753012500000003</v>
      </c>
      <c r="R36" s="202">
        <v>3808</v>
      </c>
      <c r="S36" s="202">
        <v>8.9058032740000002</v>
      </c>
      <c r="T36" s="202">
        <v>0.97753012500000003</v>
      </c>
      <c r="U36" s="202">
        <v>3808</v>
      </c>
      <c r="V36" s="202">
        <v>5.7900349679999996</v>
      </c>
      <c r="W36" s="202">
        <v>0.97753012500000003</v>
      </c>
      <c r="X36" s="202">
        <v>3808</v>
      </c>
      <c r="Y36" s="206" t="s">
        <v>470</v>
      </c>
      <c r="Z36" s="202" t="s">
        <v>470</v>
      </c>
      <c r="AA36" s="202" t="s">
        <v>470</v>
      </c>
      <c r="AB36" s="202" t="s">
        <v>470</v>
      </c>
      <c r="AC36" s="202" t="s">
        <v>470</v>
      </c>
      <c r="AD36" s="202" t="s">
        <v>470</v>
      </c>
      <c r="AE36" s="206">
        <v>0.20610476219999999</v>
      </c>
      <c r="AF36" s="202">
        <v>3.0724583999999999E-2</v>
      </c>
      <c r="AG36" s="202">
        <v>125</v>
      </c>
      <c r="AH36" s="206">
        <v>0.51452032400000003</v>
      </c>
      <c r="AI36" s="202">
        <v>0.134108222</v>
      </c>
      <c r="AJ36" s="202">
        <v>529</v>
      </c>
      <c r="AK36" s="202" t="s">
        <v>470</v>
      </c>
      <c r="AL36" s="202" t="s">
        <v>470</v>
      </c>
      <c r="AM36" s="202" t="s">
        <v>470</v>
      </c>
      <c r="AN36" s="202" t="s">
        <v>470</v>
      </c>
      <c r="AO36" s="202" t="s">
        <v>470</v>
      </c>
      <c r="AP36" s="202" t="s">
        <v>470</v>
      </c>
      <c r="AQ36" s="202" t="s">
        <v>470</v>
      </c>
      <c r="AR36" s="202" t="s">
        <v>470</v>
      </c>
      <c r="AS36" s="202" t="s">
        <v>470</v>
      </c>
      <c r="AT36" s="202">
        <v>9.2370544999999998E-2</v>
      </c>
      <c r="AU36" s="202">
        <v>0.43572979299999998</v>
      </c>
      <c r="AV36" s="202">
        <v>0.42154069199999999</v>
      </c>
      <c r="AW36" s="202">
        <v>3.129958E-2</v>
      </c>
      <c r="AX36" s="202">
        <v>1.930076E-3</v>
      </c>
      <c r="AY36" s="202">
        <v>1.7129314E-2</v>
      </c>
      <c r="AZ36" s="202"/>
      <c r="BA36" s="202"/>
      <c r="BB36" s="202"/>
      <c r="BC36" s="202"/>
      <c r="BD36" s="202"/>
      <c r="BE36" s="202"/>
      <c r="BF36" s="202"/>
      <c r="BG36" s="202"/>
      <c r="BH36" s="202"/>
      <c r="BI36" s="202"/>
      <c r="BJ36" s="202"/>
      <c r="BK36" s="202"/>
      <c r="BL36" s="202">
        <v>0.46895775499999998</v>
      </c>
      <c r="BM36" s="202">
        <v>1</v>
      </c>
      <c r="BN36" s="202">
        <v>3913</v>
      </c>
      <c r="BO36" s="202">
        <v>71.952517940000007</v>
      </c>
      <c r="BP36" s="202">
        <v>0.79445574500000005</v>
      </c>
      <c r="BQ36" s="202">
        <v>3025</v>
      </c>
      <c r="BR36" s="202">
        <v>2.1437824000000001E-2</v>
      </c>
      <c r="BS36" s="202">
        <v>5.6885466000000003E-2</v>
      </c>
      <c r="BT36" s="202">
        <v>1</v>
      </c>
      <c r="BU36" s="202">
        <v>3913</v>
      </c>
      <c r="BV36" s="202">
        <v>0.153148751</v>
      </c>
      <c r="BW36" s="202">
        <v>0.153148751</v>
      </c>
      <c r="BX36" s="202">
        <v>655</v>
      </c>
      <c r="BY36" s="202">
        <v>6.3018560373813998E-3</v>
      </c>
      <c r="BZ36" s="202">
        <v>0.99999999999980604</v>
      </c>
      <c r="CA36" s="202">
        <v>3913</v>
      </c>
      <c r="CB36" s="202">
        <v>8.9460436070358008E-3</v>
      </c>
      <c r="CC36" s="202">
        <v>0.99999999999980604</v>
      </c>
      <c r="CD36" s="202">
        <v>3913</v>
      </c>
      <c r="CE36" s="202">
        <v>0</v>
      </c>
      <c r="CF36" s="202">
        <v>0.98219803405107298</v>
      </c>
      <c r="CG36" s="202">
        <v>3832</v>
      </c>
      <c r="CH36" s="202" t="s">
        <v>470</v>
      </c>
      <c r="CI36" s="202" t="s">
        <v>470</v>
      </c>
      <c r="CJ36" s="202" t="s">
        <v>470</v>
      </c>
      <c r="CK36" s="202" t="s">
        <v>470</v>
      </c>
      <c r="CL36" s="202" t="s">
        <v>470</v>
      </c>
      <c r="CM36" s="202" t="s">
        <v>470</v>
      </c>
      <c r="CN36" s="202">
        <v>0.143122943</v>
      </c>
      <c r="CO36" s="202">
        <v>0.98051028500000004</v>
      </c>
      <c r="CP36" s="202">
        <v>3823</v>
      </c>
      <c r="CQ36" s="202">
        <v>4</v>
      </c>
      <c r="CR36" s="202">
        <v>0.98219803400000005</v>
      </c>
      <c r="CS36" s="202">
        <v>3832</v>
      </c>
      <c r="CT36" s="202">
        <v>1874.0959439999999</v>
      </c>
      <c r="CU36" s="202">
        <v>0.98219803400000005</v>
      </c>
      <c r="CV36" s="202">
        <v>3832</v>
      </c>
      <c r="CW36" s="202">
        <v>0.57468611300000005</v>
      </c>
      <c r="CX36" s="202">
        <v>0.79696328999999999</v>
      </c>
      <c r="CY36" s="202">
        <v>3028</v>
      </c>
      <c r="CZ36" s="202">
        <v>195672.3</v>
      </c>
      <c r="DA36" s="202">
        <v>0.80265313900000002</v>
      </c>
      <c r="DB36" s="202">
        <v>3049</v>
      </c>
      <c r="DC36" s="202" t="s">
        <v>470</v>
      </c>
      <c r="DD36" s="202" t="s">
        <v>470</v>
      </c>
      <c r="DE36" s="202" t="s">
        <v>470</v>
      </c>
      <c r="DF36" s="202" t="s">
        <v>176</v>
      </c>
      <c r="DG36" s="202" t="s">
        <v>471</v>
      </c>
    </row>
    <row r="37" spans="1:113" hidden="1" x14ac:dyDescent="0.3">
      <c r="B37" s="124" t="str">
        <f t="shared" si="0"/>
        <v>iBoxx EUR Corporates FWPL45626</v>
      </c>
      <c r="C37">
        <v>1189</v>
      </c>
      <c r="D37" t="s">
        <v>480</v>
      </c>
      <c r="E37" t="s">
        <v>175</v>
      </c>
      <c r="F37" s="198">
        <v>45626</v>
      </c>
      <c r="G37" s="202">
        <v>3942</v>
      </c>
      <c r="H37" s="202">
        <v>0</v>
      </c>
      <c r="I37" s="202">
        <v>3942</v>
      </c>
      <c r="J37" s="203">
        <v>0</v>
      </c>
      <c r="K37" s="203">
        <v>1</v>
      </c>
      <c r="L37" s="202" t="s">
        <v>476</v>
      </c>
      <c r="M37" s="204">
        <v>18.720616799999998</v>
      </c>
      <c r="N37" s="203">
        <v>0.97725614800000005</v>
      </c>
      <c r="O37" s="205">
        <v>3837</v>
      </c>
      <c r="P37" s="204">
        <v>4.0596153619999997</v>
      </c>
      <c r="Q37" s="202">
        <v>0.974672808</v>
      </c>
      <c r="R37" s="202">
        <v>3824</v>
      </c>
      <c r="S37" s="202">
        <v>8.8768497770000003</v>
      </c>
      <c r="T37" s="202">
        <v>0.974672808</v>
      </c>
      <c r="U37" s="202">
        <v>3824</v>
      </c>
      <c r="V37" s="202">
        <v>5.769941524</v>
      </c>
      <c r="W37" s="202">
        <v>0.974672808</v>
      </c>
      <c r="X37" s="202">
        <v>3824</v>
      </c>
      <c r="Y37" s="206" t="s">
        <v>470</v>
      </c>
      <c r="Z37" s="202" t="s">
        <v>470</v>
      </c>
      <c r="AA37" s="202" t="s">
        <v>470</v>
      </c>
      <c r="AB37" s="202" t="s">
        <v>470</v>
      </c>
      <c r="AC37" s="202" t="s">
        <v>470</v>
      </c>
      <c r="AD37" s="202" t="s">
        <v>470</v>
      </c>
      <c r="AE37" s="206">
        <v>0.20969199119999998</v>
      </c>
      <c r="AF37" s="202">
        <v>3.0925721999999999E-2</v>
      </c>
      <c r="AG37" s="202">
        <v>126</v>
      </c>
      <c r="AH37" s="206">
        <v>0.51177961100000002</v>
      </c>
      <c r="AI37" s="202">
        <v>0.13406958199999999</v>
      </c>
      <c r="AJ37" s="202">
        <v>531</v>
      </c>
      <c r="AK37" s="202" t="s">
        <v>470</v>
      </c>
      <c r="AL37" s="202" t="s">
        <v>470</v>
      </c>
      <c r="AM37" s="202" t="s">
        <v>470</v>
      </c>
      <c r="AN37" s="202" t="s">
        <v>470</v>
      </c>
      <c r="AO37" s="202" t="s">
        <v>470</v>
      </c>
      <c r="AP37" s="202" t="s">
        <v>470</v>
      </c>
      <c r="AQ37" s="202" t="s">
        <v>470</v>
      </c>
      <c r="AR37" s="202" t="s">
        <v>470</v>
      </c>
      <c r="AS37" s="202" t="s">
        <v>470</v>
      </c>
      <c r="AT37" s="202">
        <v>8.8387631999999994E-2</v>
      </c>
      <c r="AU37" s="202">
        <v>0.445644822</v>
      </c>
      <c r="AV37" s="202">
        <v>0.41360080900000001</v>
      </c>
      <c r="AW37" s="202">
        <v>3.0974641000000001E-2</v>
      </c>
      <c r="AX37" s="202">
        <v>1.43962E-3</v>
      </c>
      <c r="AY37" s="202">
        <v>1.9952475000000001E-2</v>
      </c>
      <c r="AZ37" s="202"/>
      <c r="BA37" s="202"/>
      <c r="BB37" s="202"/>
      <c r="BC37" s="202"/>
      <c r="BD37" s="202"/>
      <c r="BE37" s="202"/>
      <c r="BF37" s="202"/>
      <c r="BG37" s="202"/>
      <c r="BH37" s="202"/>
      <c r="BI37" s="202"/>
      <c r="BJ37" s="202"/>
      <c r="BK37" s="202"/>
      <c r="BL37" s="202">
        <v>0.47066068999999999</v>
      </c>
      <c r="BM37" s="202">
        <v>1</v>
      </c>
      <c r="BN37" s="202">
        <v>3942</v>
      </c>
      <c r="BO37" s="202">
        <v>70.572684699999996</v>
      </c>
      <c r="BP37" s="202">
        <v>0.79229688099999995</v>
      </c>
      <c r="BQ37" s="202">
        <v>3039</v>
      </c>
      <c r="BR37" s="202">
        <v>2.1775249999999999E-2</v>
      </c>
      <c r="BS37" s="202">
        <v>5.7738132999999997E-2</v>
      </c>
      <c r="BT37" s="202">
        <v>1</v>
      </c>
      <c r="BU37" s="202">
        <v>3942</v>
      </c>
      <c r="BV37" s="202">
        <v>0.15597033299999999</v>
      </c>
      <c r="BW37" s="202">
        <v>0.15597033299999999</v>
      </c>
      <c r="BX37" s="202">
        <v>672</v>
      </c>
      <c r="BY37" s="202">
        <v>6.2635407334107997E-3</v>
      </c>
      <c r="BZ37" s="202">
        <v>0.99999999999980205</v>
      </c>
      <c r="CA37" s="202">
        <v>3942</v>
      </c>
      <c r="CB37" s="202">
        <v>8.8970771309571997E-3</v>
      </c>
      <c r="CC37" s="202">
        <v>0.99999999999980205</v>
      </c>
      <c r="CD37" s="202">
        <v>3942</v>
      </c>
      <c r="CE37" s="202">
        <v>0</v>
      </c>
      <c r="CF37" s="202">
        <v>0.97949838399513001</v>
      </c>
      <c r="CG37" s="202">
        <v>3849</v>
      </c>
      <c r="CH37" s="202" t="s">
        <v>470</v>
      </c>
      <c r="CI37" s="202" t="s">
        <v>470</v>
      </c>
      <c r="CJ37" s="202" t="s">
        <v>470</v>
      </c>
      <c r="CK37" s="202" t="s">
        <v>470</v>
      </c>
      <c r="CL37" s="202" t="s">
        <v>470</v>
      </c>
      <c r="CM37" s="202" t="s">
        <v>470</v>
      </c>
      <c r="CN37" s="202">
        <v>0.142153221</v>
      </c>
      <c r="CO37" s="202">
        <v>0.97781700400000005</v>
      </c>
      <c r="CP37" s="202">
        <v>3840</v>
      </c>
      <c r="CQ37" s="202">
        <v>4</v>
      </c>
      <c r="CR37" s="202">
        <v>0.979498384</v>
      </c>
      <c r="CS37" s="202">
        <v>3849</v>
      </c>
      <c r="CT37" s="202">
        <v>1874.0959439999999</v>
      </c>
      <c r="CU37" s="202">
        <v>0.979498384</v>
      </c>
      <c r="CV37" s="202">
        <v>3849</v>
      </c>
      <c r="CW37" s="202">
        <v>0.57260753499999995</v>
      </c>
      <c r="CX37" s="202">
        <v>0.794543165</v>
      </c>
      <c r="CY37" s="202">
        <v>3041</v>
      </c>
      <c r="CZ37" s="202">
        <v>196533.9</v>
      </c>
      <c r="DA37" s="202">
        <v>0.80021793100000005</v>
      </c>
      <c r="DB37" s="202">
        <v>3062</v>
      </c>
      <c r="DC37" s="202" t="s">
        <v>470</v>
      </c>
      <c r="DD37" s="202" t="s">
        <v>470</v>
      </c>
      <c r="DE37" s="202" t="s">
        <v>470</v>
      </c>
      <c r="DF37" s="202" t="s">
        <v>176</v>
      </c>
      <c r="DG37" s="202" t="s">
        <v>471</v>
      </c>
    </row>
    <row r="38" spans="1:113" hidden="1" x14ac:dyDescent="0.3">
      <c r="B38" s="124" t="str">
        <f t="shared" si="0"/>
        <v>iBoxx EUR Corporates FWPL45657</v>
      </c>
      <c r="D38" s="124" t="s">
        <v>480</v>
      </c>
      <c r="E38" t="s">
        <v>175</v>
      </c>
      <c r="F38" s="196">
        <v>45657</v>
      </c>
      <c r="G38" s="202">
        <v>3930</v>
      </c>
      <c r="H38" s="202">
        <v>0</v>
      </c>
      <c r="I38" s="202">
        <v>3930</v>
      </c>
      <c r="J38" s="203">
        <v>0</v>
      </c>
      <c r="K38" s="203">
        <v>1</v>
      </c>
      <c r="L38" s="202" t="s">
        <v>476</v>
      </c>
      <c r="M38" s="204">
        <v>18.7481888346143</v>
      </c>
      <c r="N38" s="203">
        <v>0.98125588221298998</v>
      </c>
      <c r="O38" s="205">
        <v>3843</v>
      </c>
      <c r="P38" s="204">
        <v>4.1385507881016297</v>
      </c>
      <c r="Q38" s="202">
        <v>0.97759681344921201</v>
      </c>
      <c r="R38" s="202">
        <v>3826</v>
      </c>
      <c r="S38" s="202">
        <v>8.8729361153542108</v>
      </c>
      <c r="T38" s="202">
        <v>0.97759681344921201</v>
      </c>
      <c r="U38" s="202">
        <v>3826</v>
      </c>
      <c r="V38" s="202">
        <v>5.7085500717305004</v>
      </c>
      <c r="W38" s="202">
        <v>0.97759681344921201</v>
      </c>
      <c r="X38" s="202">
        <v>3826</v>
      </c>
      <c r="Y38" s="206" t="s">
        <v>470</v>
      </c>
      <c r="Z38" s="202" t="s">
        <v>470</v>
      </c>
      <c r="AA38" s="202" t="s">
        <v>470</v>
      </c>
      <c r="AB38" s="202" t="s">
        <v>470</v>
      </c>
      <c r="AC38" s="202" t="s">
        <v>470</v>
      </c>
      <c r="AD38" s="202" t="s">
        <v>470</v>
      </c>
      <c r="AE38" s="206">
        <v>0.19023866619619301</v>
      </c>
      <c r="AF38" s="202">
        <v>3.4907637025381598E-2</v>
      </c>
      <c r="AG38" s="202">
        <v>143</v>
      </c>
      <c r="AH38" s="206">
        <v>0.509982109693216</v>
      </c>
      <c r="AI38" s="202">
        <v>0.12649642022370999</v>
      </c>
      <c r="AJ38" s="202">
        <v>500</v>
      </c>
      <c r="AK38" s="202" t="s">
        <v>470</v>
      </c>
      <c r="AL38" s="202" t="s">
        <v>470</v>
      </c>
      <c r="AM38" s="202" t="s">
        <v>470</v>
      </c>
      <c r="AN38" s="202" t="s">
        <v>470</v>
      </c>
      <c r="AO38" s="202" t="s">
        <v>470</v>
      </c>
      <c r="AP38" s="202" t="s">
        <v>470</v>
      </c>
      <c r="AQ38" s="202" t="s">
        <v>470</v>
      </c>
      <c r="AR38" s="202" t="s">
        <v>470</v>
      </c>
      <c r="AS38" s="202" t="s">
        <v>470</v>
      </c>
      <c r="AT38" s="202">
        <v>8.1860499330200606E-2</v>
      </c>
      <c r="AU38" s="202">
        <v>0.47477304134749199</v>
      </c>
      <c r="AV38" s="202">
        <v>0.39270230100384701</v>
      </c>
      <c r="AW38" s="202">
        <v>3.1999455388704197E-2</v>
      </c>
      <c r="AX38" s="202">
        <v>1.4446628617438E-3</v>
      </c>
      <c r="AY38" s="202">
        <v>1.7220040067814399E-2</v>
      </c>
      <c r="AZ38" s="202" t="s">
        <v>470</v>
      </c>
      <c r="BA38" s="202" t="s">
        <v>470</v>
      </c>
      <c r="BB38" s="202" t="s">
        <v>470</v>
      </c>
      <c r="BC38" s="202" t="s">
        <v>470</v>
      </c>
      <c r="BD38" s="202" t="s">
        <v>470</v>
      </c>
      <c r="BE38" s="202" t="s">
        <v>470</v>
      </c>
      <c r="BF38" s="202" t="s">
        <v>470</v>
      </c>
      <c r="BG38" s="202" t="s">
        <v>470</v>
      </c>
      <c r="BH38" s="202" t="s">
        <v>470</v>
      </c>
      <c r="BI38" s="202" t="s">
        <v>470</v>
      </c>
      <c r="BJ38" s="202" t="s">
        <v>470</v>
      </c>
      <c r="BK38" s="202" t="s">
        <v>470</v>
      </c>
      <c r="BL38" s="202">
        <v>0.47187754707537699</v>
      </c>
      <c r="BM38" s="202">
        <v>0.99999999999980305</v>
      </c>
      <c r="BN38" s="202">
        <v>3930</v>
      </c>
      <c r="BO38" s="202">
        <v>72.311568652572404</v>
      </c>
      <c r="BP38" s="202">
        <v>0.79378206549156205</v>
      </c>
      <c r="BQ38" s="202">
        <v>3035</v>
      </c>
      <c r="BR38" s="202">
        <v>3.2239111065071699E-2</v>
      </c>
      <c r="BS38" s="202">
        <v>5.73051592013296E-2</v>
      </c>
      <c r="BT38" s="202">
        <v>0.99999999999980305</v>
      </c>
      <c r="BU38" s="202">
        <v>3930</v>
      </c>
      <c r="BV38" s="202">
        <v>0.156749422714972</v>
      </c>
      <c r="BW38" s="202">
        <v>0.156749422714972</v>
      </c>
      <c r="BX38" s="202">
        <v>672</v>
      </c>
      <c r="BY38" s="202">
        <v>6.28673133712519E-3</v>
      </c>
      <c r="BZ38" s="202">
        <v>0.99999999999980305</v>
      </c>
      <c r="CA38" s="202">
        <v>3930</v>
      </c>
      <c r="CB38" s="202">
        <v>8.9433284729169005E-3</v>
      </c>
      <c r="CC38" s="202">
        <v>0.99999999999980305</v>
      </c>
      <c r="CD38" s="202">
        <v>3930</v>
      </c>
      <c r="CE38" s="202">
        <v>0</v>
      </c>
      <c r="CF38" s="202">
        <v>0.98381367804848996</v>
      </c>
      <c r="CG38" s="202">
        <v>3856</v>
      </c>
      <c r="CH38" s="202" t="s">
        <v>470</v>
      </c>
      <c r="CI38" s="202" t="s">
        <v>470</v>
      </c>
      <c r="CJ38" s="202" t="s">
        <v>470</v>
      </c>
      <c r="CK38" s="202" t="s">
        <v>470</v>
      </c>
      <c r="CL38" s="202" t="s">
        <v>470</v>
      </c>
      <c r="CM38" s="202" t="s">
        <v>470</v>
      </c>
      <c r="CN38" s="202">
        <v>0.14196790665018599</v>
      </c>
      <c r="CO38" s="202">
        <v>0.98125588221298998</v>
      </c>
      <c r="CP38" s="202">
        <v>3843</v>
      </c>
      <c r="CQ38" s="202">
        <v>4</v>
      </c>
      <c r="CR38" s="202">
        <v>0.98381367804848996</v>
      </c>
      <c r="CS38" s="202">
        <v>3856</v>
      </c>
      <c r="CT38" s="202">
        <v>1874.09594367</v>
      </c>
      <c r="CU38" s="202">
        <v>0.98381367804848996</v>
      </c>
      <c r="CV38" s="202">
        <v>3856</v>
      </c>
      <c r="CW38" s="202">
        <v>0.57732853150159802</v>
      </c>
      <c r="CX38" s="202">
        <v>0.79885431895605796</v>
      </c>
      <c r="CY38" s="202">
        <v>3047</v>
      </c>
      <c r="CZ38" s="202">
        <v>194934.5</v>
      </c>
      <c r="DA38" s="202">
        <v>0.80171078862677103</v>
      </c>
      <c r="DB38" s="202">
        <v>3058</v>
      </c>
      <c r="DC38" s="202" t="s">
        <v>470</v>
      </c>
      <c r="DD38" s="202" t="s">
        <v>470</v>
      </c>
      <c r="DE38" s="202" t="s">
        <v>470</v>
      </c>
      <c r="DF38" s="202" t="s">
        <v>176</v>
      </c>
      <c r="DG38" s="202" t="s">
        <v>471</v>
      </c>
    </row>
    <row r="39" spans="1:113" hidden="1" x14ac:dyDescent="0.3">
      <c r="B39" s="124" t="str">
        <f t="shared" si="0"/>
        <v>iBoxx EUR Corporates FWPL45688</v>
      </c>
      <c r="D39" s="124" t="s">
        <v>480</v>
      </c>
      <c r="E39" s="183" t="s">
        <v>175</v>
      </c>
      <c r="F39" s="196">
        <v>45688</v>
      </c>
      <c r="G39" s="202">
        <v>3962</v>
      </c>
      <c r="H39" s="202">
        <v>0</v>
      </c>
      <c r="I39" s="202">
        <v>3962</v>
      </c>
      <c r="J39" s="203">
        <v>0</v>
      </c>
      <c r="K39" s="203">
        <v>1</v>
      </c>
      <c r="L39" s="202" t="s">
        <v>476</v>
      </c>
      <c r="M39" s="204">
        <v>18.864779595734198</v>
      </c>
      <c r="N39" s="203">
        <v>0.981890862135678</v>
      </c>
      <c r="O39" s="205">
        <v>3877</v>
      </c>
      <c r="P39" s="204">
        <v>4.1919026004109599</v>
      </c>
      <c r="Q39" s="202">
        <v>0.97824874724521504</v>
      </c>
      <c r="R39" s="202">
        <v>3860</v>
      </c>
      <c r="S39" s="202">
        <v>8.9325856479464605</v>
      </c>
      <c r="T39" s="202">
        <v>0.97824874724521504</v>
      </c>
      <c r="U39" s="202">
        <v>3860</v>
      </c>
      <c r="V39" s="202">
        <v>5.71267749642303</v>
      </c>
      <c r="W39" s="202">
        <v>0.97824874724521504</v>
      </c>
      <c r="X39" s="202">
        <v>3860</v>
      </c>
      <c r="Y39" s="206" t="s">
        <v>470</v>
      </c>
      <c r="Z39" s="202" t="s">
        <v>470</v>
      </c>
      <c r="AA39" s="202" t="s">
        <v>470</v>
      </c>
      <c r="AB39" s="202" t="s">
        <v>470</v>
      </c>
      <c r="AC39" s="202" t="s">
        <v>470</v>
      </c>
      <c r="AD39" s="202" t="s">
        <v>470</v>
      </c>
      <c r="AE39" s="202">
        <v>0.18739811149817601</v>
      </c>
      <c r="AF39" s="202">
        <v>3.5302465252772898E-2</v>
      </c>
      <c r="AG39" s="202">
        <v>145</v>
      </c>
      <c r="AH39" s="206">
        <v>0.509212909319264</v>
      </c>
      <c r="AI39" s="202">
        <v>0.12689157468276699</v>
      </c>
      <c r="AJ39" s="202">
        <v>506</v>
      </c>
      <c r="AK39" s="202" t="s">
        <v>470</v>
      </c>
      <c r="AL39" s="202" t="s">
        <v>470</v>
      </c>
      <c r="AM39" s="202" t="s">
        <v>470</v>
      </c>
      <c r="AN39" s="202" t="s">
        <v>470</v>
      </c>
      <c r="AO39" s="202" t="s">
        <v>470</v>
      </c>
      <c r="AP39" s="202" t="s">
        <v>470</v>
      </c>
      <c r="AQ39" s="202" t="s">
        <v>470</v>
      </c>
      <c r="AR39" s="202" t="s">
        <v>470</v>
      </c>
      <c r="AS39" s="202" t="s">
        <v>470</v>
      </c>
      <c r="AT39" s="202">
        <v>7.7822291829593299E-2</v>
      </c>
      <c r="AU39" s="202">
        <v>0.46534698158667698</v>
      </c>
      <c r="AV39" s="202">
        <v>0.39245575384624498</v>
      </c>
      <c r="AW39" s="202">
        <v>4.6177580997783997E-2</v>
      </c>
      <c r="AX39" s="202">
        <v>1.5973708771364001E-3</v>
      </c>
      <c r="AY39" s="202">
        <v>1.66000208623675E-2</v>
      </c>
      <c r="AZ39" s="202" t="s">
        <v>470</v>
      </c>
      <c r="BA39" s="202" t="s">
        <v>470</v>
      </c>
      <c r="BB39" s="202" t="s">
        <v>470</v>
      </c>
      <c r="BC39" s="202" t="s">
        <v>470</v>
      </c>
      <c r="BD39" s="202" t="s">
        <v>470</v>
      </c>
      <c r="BE39" s="202" t="s">
        <v>470</v>
      </c>
      <c r="BF39" s="202" t="s">
        <v>470</v>
      </c>
      <c r="BG39" s="202" t="s">
        <v>470</v>
      </c>
      <c r="BH39" s="202" t="s">
        <v>470</v>
      </c>
      <c r="BI39" s="202" t="s">
        <v>470</v>
      </c>
      <c r="BJ39" s="202" t="s">
        <v>470</v>
      </c>
      <c r="BK39" s="202" t="s">
        <v>470</v>
      </c>
      <c r="BL39" s="202">
        <v>0.46959438457575398</v>
      </c>
      <c r="BM39" s="202">
        <v>0.99999999999980305</v>
      </c>
      <c r="BN39" s="202">
        <v>3962</v>
      </c>
      <c r="BO39" s="202">
        <v>71.462223598258404</v>
      </c>
      <c r="BP39" s="202">
        <v>0.79354817330230998</v>
      </c>
      <c r="BQ39" s="202">
        <v>3060</v>
      </c>
      <c r="BR39" s="202">
        <v>2.51181877866146E-2</v>
      </c>
      <c r="BS39" s="202">
        <v>5.7084157423683397E-2</v>
      </c>
      <c r="BT39" s="202">
        <v>0.99999999999980305</v>
      </c>
      <c r="BU39" s="202">
        <v>3962</v>
      </c>
      <c r="BV39" s="202">
        <v>0.15822910693877101</v>
      </c>
      <c r="BW39" s="202">
        <v>0.15822910693877101</v>
      </c>
      <c r="BX39" s="202">
        <v>685</v>
      </c>
      <c r="BY39" s="202">
        <v>6.0729786134529002E-3</v>
      </c>
      <c r="BZ39" s="202">
        <v>0.99999999999980305</v>
      </c>
      <c r="CA39" s="202">
        <v>3962</v>
      </c>
      <c r="CB39" s="202">
        <v>8.8789306664012E-3</v>
      </c>
      <c r="CC39" s="202">
        <v>0.99999999999980305</v>
      </c>
      <c r="CD39" s="202">
        <v>3962</v>
      </c>
      <c r="CE39" s="202">
        <v>0</v>
      </c>
      <c r="CF39" s="202">
        <v>0.98680759099058502</v>
      </c>
      <c r="CG39" s="202">
        <v>3899</v>
      </c>
      <c r="CH39" s="202" t="s">
        <v>470</v>
      </c>
      <c r="CI39" s="202" t="s">
        <v>470</v>
      </c>
      <c r="CJ39" s="202" t="s">
        <v>470</v>
      </c>
      <c r="CK39" s="202" t="s">
        <v>470</v>
      </c>
      <c r="CL39" s="202" t="s">
        <v>470</v>
      </c>
      <c r="CM39" s="202" t="s">
        <v>470</v>
      </c>
      <c r="CN39" s="202">
        <v>0.147457938845208</v>
      </c>
      <c r="CO39" s="202">
        <v>0.98227368556696504</v>
      </c>
      <c r="CP39" s="202">
        <v>3879</v>
      </c>
      <c r="CQ39" s="202">
        <v>4</v>
      </c>
      <c r="CR39" s="202">
        <v>0.98680759099058502</v>
      </c>
      <c r="CS39" s="202">
        <v>3899</v>
      </c>
      <c r="CT39" s="202">
        <v>1874095943.6700001</v>
      </c>
      <c r="CU39" s="202">
        <v>0.98680759099058502</v>
      </c>
      <c r="CV39" s="202">
        <v>3899</v>
      </c>
      <c r="CW39" s="202">
        <v>0.57732272643254101</v>
      </c>
      <c r="CX39" s="202">
        <v>0.79818840460941798</v>
      </c>
      <c r="CY39" s="202">
        <v>3070</v>
      </c>
      <c r="CZ39" s="202">
        <v>196327.8</v>
      </c>
      <c r="DA39" s="202">
        <v>0.80103578611700099</v>
      </c>
      <c r="DB39" s="202">
        <v>3081</v>
      </c>
      <c r="DC39" s="202" t="s">
        <v>470</v>
      </c>
      <c r="DD39" s="202" t="s">
        <v>470</v>
      </c>
      <c r="DE39" s="202" t="s">
        <v>470</v>
      </c>
      <c r="DF39" s="202" t="s">
        <v>176</v>
      </c>
      <c r="DG39" s="202" t="s">
        <v>471</v>
      </c>
    </row>
    <row r="40" spans="1:113" hidden="1" x14ac:dyDescent="0.3">
      <c r="B40" s="124" t="str">
        <f t="shared" si="0"/>
        <v>iBoxx EUR Corporates Investment Grade &amp; Fallen Angels FWPL45596</v>
      </c>
      <c r="C40">
        <v>1063</v>
      </c>
      <c r="D40" t="s">
        <v>481</v>
      </c>
      <c r="E40" t="s">
        <v>177</v>
      </c>
      <c r="F40" s="198">
        <v>45596</v>
      </c>
      <c r="G40" s="202">
        <v>3998</v>
      </c>
      <c r="H40" s="202">
        <v>0</v>
      </c>
      <c r="I40" s="202">
        <v>3998</v>
      </c>
      <c r="J40" s="203">
        <v>0</v>
      </c>
      <c r="K40" s="203">
        <v>1</v>
      </c>
      <c r="L40" s="202" t="s">
        <v>476</v>
      </c>
      <c r="M40" s="204">
        <v>18.739721100000001</v>
      </c>
      <c r="N40" s="203">
        <v>0.97485476000000004</v>
      </c>
      <c r="O40" s="205">
        <v>3880</v>
      </c>
      <c r="P40" s="204">
        <v>4.0562036260000003</v>
      </c>
      <c r="Q40" s="202">
        <v>0.97133552000000001</v>
      </c>
      <c r="R40" s="202">
        <v>3863</v>
      </c>
      <c r="S40" s="202">
        <v>8.9143121030000003</v>
      </c>
      <c r="T40" s="202">
        <v>0.97133552000000001</v>
      </c>
      <c r="U40" s="202">
        <v>3863</v>
      </c>
      <c r="V40" s="202">
        <v>5.7671069260000003</v>
      </c>
      <c r="W40" s="202">
        <v>0.97133552000000001</v>
      </c>
      <c r="X40" s="202">
        <v>3863</v>
      </c>
      <c r="Y40" s="206" t="s">
        <v>470</v>
      </c>
      <c r="Z40" s="202" t="s">
        <v>470</v>
      </c>
      <c r="AA40" s="202" t="s">
        <v>470</v>
      </c>
      <c r="AB40" s="202" t="s">
        <v>470</v>
      </c>
      <c r="AC40" s="202" t="s">
        <v>470</v>
      </c>
      <c r="AD40" s="202" t="s">
        <v>470</v>
      </c>
      <c r="AE40" s="206">
        <v>0.20418745990000001</v>
      </c>
      <c r="AF40" s="202">
        <v>3.0978743E-2</v>
      </c>
      <c r="AG40" s="202">
        <v>129</v>
      </c>
      <c r="AH40" s="206">
        <v>0.55021124700000001</v>
      </c>
      <c r="AI40" s="202">
        <v>0.13653506900000001</v>
      </c>
      <c r="AJ40" s="202">
        <v>549</v>
      </c>
      <c r="AK40" s="202" t="s">
        <v>470</v>
      </c>
      <c r="AL40" s="202" t="s">
        <v>470</v>
      </c>
      <c r="AM40" s="202" t="s">
        <v>470</v>
      </c>
      <c r="AN40" s="202" t="s">
        <v>470</v>
      </c>
      <c r="AO40" s="202" t="s">
        <v>470</v>
      </c>
      <c r="AP40" s="202" t="s">
        <v>470</v>
      </c>
      <c r="AQ40" s="202" t="s">
        <v>470</v>
      </c>
      <c r="AR40" s="202" t="s">
        <v>470</v>
      </c>
      <c r="AS40" s="202" t="s">
        <v>470</v>
      </c>
      <c r="AT40" s="202">
        <v>9.3168942000000005E-2</v>
      </c>
      <c r="AU40" s="202">
        <v>0.432092643</v>
      </c>
      <c r="AV40" s="202">
        <v>0.42108076100000003</v>
      </c>
      <c r="AW40" s="202">
        <v>3.1044551E-2</v>
      </c>
      <c r="AX40" s="202">
        <v>1.893568E-3</v>
      </c>
      <c r="AY40" s="202">
        <v>2.0719535000000001E-2</v>
      </c>
      <c r="AZ40" s="202"/>
      <c r="BA40" s="202"/>
      <c r="BB40" s="202"/>
      <c r="BC40" s="202"/>
      <c r="BD40" s="202"/>
      <c r="BE40" s="202"/>
      <c r="BF40" s="202"/>
      <c r="BG40" s="202"/>
      <c r="BH40" s="202"/>
      <c r="BI40" s="202"/>
      <c r="BJ40" s="202"/>
      <c r="BK40" s="202"/>
      <c r="BL40" s="202">
        <v>0.47709870399999998</v>
      </c>
      <c r="BM40" s="202">
        <v>1</v>
      </c>
      <c r="BN40" s="202">
        <v>3998</v>
      </c>
      <c r="BO40" s="202">
        <v>72.835344230000004</v>
      </c>
      <c r="BP40" s="202">
        <v>0.78994741499999999</v>
      </c>
      <c r="BQ40" s="202">
        <v>3073</v>
      </c>
      <c r="BR40" s="202">
        <v>2.103232E-2</v>
      </c>
      <c r="BS40" s="202">
        <v>5.5972495999999997E-2</v>
      </c>
      <c r="BT40" s="202">
        <v>1</v>
      </c>
      <c r="BU40" s="202">
        <v>3998</v>
      </c>
      <c r="BV40" s="202">
        <v>0.15469498600000001</v>
      </c>
      <c r="BW40" s="202">
        <v>0.15469498600000001</v>
      </c>
      <c r="BX40" s="202">
        <v>677</v>
      </c>
      <c r="BY40" s="202">
        <v>6.1826542081223996E-3</v>
      </c>
      <c r="BZ40" s="202">
        <v>0.99999999999980205</v>
      </c>
      <c r="CA40" s="202">
        <v>3998</v>
      </c>
      <c r="CB40" s="202">
        <v>8.7768260374392996E-3</v>
      </c>
      <c r="CC40" s="202">
        <v>0.99999999999980205</v>
      </c>
      <c r="CD40" s="202">
        <v>3998</v>
      </c>
      <c r="CE40" s="202">
        <v>0</v>
      </c>
      <c r="CF40" s="202">
        <v>0.97706323820951102</v>
      </c>
      <c r="CG40" s="202">
        <v>3892</v>
      </c>
      <c r="CH40" s="202" t="s">
        <v>470</v>
      </c>
      <c r="CI40" s="202" t="s">
        <v>470</v>
      </c>
      <c r="CJ40" s="202" t="s">
        <v>470</v>
      </c>
      <c r="CK40" s="202" t="s">
        <v>470</v>
      </c>
      <c r="CL40" s="202" t="s">
        <v>470</v>
      </c>
      <c r="CM40" s="202" t="s">
        <v>470</v>
      </c>
      <c r="CN40" s="202">
        <v>0.14110689000000001</v>
      </c>
      <c r="CO40" s="202">
        <v>0.97540741399999997</v>
      </c>
      <c r="CP40" s="202">
        <v>3883</v>
      </c>
      <c r="CQ40" s="202">
        <v>4</v>
      </c>
      <c r="CR40" s="202">
        <v>0.97706323799999995</v>
      </c>
      <c r="CS40" s="202">
        <v>3892</v>
      </c>
      <c r="CT40" s="202">
        <v>1874.0959439999999</v>
      </c>
      <c r="CU40" s="202">
        <v>0.97706323799999995</v>
      </c>
      <c r="CV40" s="202">
        <v>3892</v>
      </c>
      <c r="CW40" s="202">
        <v>0.57215581000000004</v>
      </c>
      <c r="CX40" s="202">
        <v>0.79438174900000003</v>
      </c>
      <c r="CY40" s="202">
        <v>3083</v>
      </c>
      <c r="CZ40" s="202">
        <v>198504.1</v>
      </c>
      <c r="DA40" s="202">
        <v>0.80020924199999999</v>
      </c>
      <c r="DB40" s="202">
        <v>3105</v>
      </c>
      <c r="DC40" s="202" t="s">
        <v>470</v>
      </c>
      <c r="DD40" s="202" t="s">
        <v>470</v>
      </c>
      <c r="DE40" s="202" t="s">
        <v>470</v>
      </c>
      <c r="DF40" s="202" t="s">
        <v>178</v>
      </c>
      <c r="DG40" s="202" t="s">
        <v>471</v>
      </c>
    </row>
    <row r="41" spans="1:113" hidden="1" x14ac:dyDescent="0.3">
      <c r="A41" s="165"/>
      <c r="B41" s="124" t="str">
        <f t="shared" si="0"/>
        <v>iBoxx EUR Corporates Investment Grade &amp; Fallen Angels FWPL45626</v>
      </c>
      <c r="C41">
        <v>1078</v>
      </c>
      <c r="D41" t="s">
        <v>481</v>
      </c>
      <c r="E41" t="s">
        <v>177</v>
      </c>
      <c r="F41" s="198">
        <v>45626</v>
      </c>
      <c r="G41" s="202">
        <v>4026</v>
      </c>
      <c r="H41" s="202">
        <v>0</v>
      </c>
      <c r="I41" s="202">
        <v>4026</v>
      </c>
      <c r="J41" s="203">
        <v>0</v>
      </c>
      <c r="K41" s="203">
        <v>1</v>
      </c>
      <c r="L41" s="202" t="s">
        <v>476</v>
      </c>
      <c r="M41" s="204">
        <v>18.700602740000001</v>
      </c>
      <c r="N41" s="203">
        <v>0.97234229900000002</v>
      </c>
      <c r="O41" s="205">
        <v>3896</v>
      </c>
      <c r="P41" s="204">
        <v>4.0664169399999999</v>
      </c>
      <c r="Q41" s="202">
        <v>0.96867802400000003</v>
      </c>
      <c r="R41" s="202">
        <v>3878</v>
      </c>
      <c r="S41" s="202">
        <v>8.8853650329999994</v>
      </c>
      <c r="T41" s="202">
        <v>0.96867802400000003</v>
      </c>
      <c r="U41" s="202">
        <v>3878</v>
      </c>
      <c r="V41" s="202">
        <v>5.7473532929999998</v>
      </c>
      <c r="W41" s="202">
        <v>0.96867802400000003</v>
      </c>
      <c r="X41" s="202">
        <v>3878</v>
      </c>
      <c r="Y41" s="206" t="s">
        <v>470</v>
      </c>
      <c r="Z41" s="202" t="s">
        <v>470</v>
      </c>
      <c r="AA41" s="202" t="s">
        <v>470</v>
      </c>
      <c r="AB41" s="202" t="s">
        <v>470</v>
      </c>
      <c r="AC41" s="202" t="s">
        <v>470</v>
      </c>
      <c r="AD41" s="202" t="s">
        <v>470</v>
      </c>
      <c r="AE41" s="206">
        <v>0.20775138460000001</v>
      </c>
      <c r="AF41" s="202">
        <v>3.1168926999999999E-2</v>
      </c>
      <c r="AG41" s="202">
        <v>130</v>
      </c>
      <c r="AH41" s="206">
        <v>0.54708394400000004</v>
      </c>
      <c r="AI41" s="202">
        <v>0.13648659399999999</v>
      </c>
      <c r="AJ41" s="202">
        <v>551</v>
      </c>
      <c r="AK41" s="202" t="s">
        <v>470</v>
      </c>
      <c r="AL41" s="202" t="s">
        <v>470</v>
      </c>
      <c r="AM41" s="202" t="s">
        <v>470</v>
      </c>
      <c r="AN41" s="202" t="s">
        <v>470</v>
      </c>
      <c r="AO41" s="202" t="s">
        <v>470</v>
      </c>
      <c r="AP41" s="202" t="s">
        <v>470</v>
      </c>
      <c r="AQ41" s="202" t="s">
        <v>470</v>
      </c>
      <c r="AR41" s="202" t="s">
        <v>470</v>
      </c>
      <c r="AS41" s="202" t="s">
        <v>470</v>
      </c>
      <c r="AT41" s="202">
        <v>8.9277485000000004E-2</v>
      </c>
      <c r="AU41" s="202">
        <v>0.44248098499999999</v>
      </c>
      <c r="AV41" s="202">
        <v>0.41314247399999998</v>
      </c>
      <c r="AW41" s="202">
        <v>3.0407134999999998E-2</v>
      </c>
      <c r="AX41" s="202">
        <v>1.7468220000000001E-3</v>
      </c>
      <c r="AY41" s="202">
        <v>2.2945099E-2</v>
      </c>
      <c r="AZ41" s="202"/>
      <c r="BA41" s="202"/>
      <c r="BB41" s="202"/>
      <c r="BC41" s="202"/>
      <c r="BD41" s="202"/>
      <c r="BE41" s="202"/>
      <c r="BF41" s="202"/>
      <c r="BG41" s="202"/>
      <c r="BH41" s="202"/>
      <c r="BI41" s="202"/>
      <c r="BJ41" s="202"/>
      <c r="BK41" s="202"/>
      <c r="BL41" s="202">
        <v>0.47850152699999998</v>
      </c>
      <c r="BM41" s="202">
        <v>1</v>
      </c>
      <c r="BN41" s="202">
        <v>4026</v>
      </c>
      <c r="BO41" s="202">
        <v>71.48816085</v>
      </c>
      <c r="BP41" s="202">
        <v>0.78788756199999999</v>
      </c>
      <c r="BQ41" s="202">
        <v>3086</v>
      </c>
      <c r="BR41" s="202">
        <v>2.1376293000000001E-2</v>
      </c>
      <c r="BS41" s="202">
        <v>5.6841477000000001E-2</v>
      </c>
      <c r="BT41" s="202">
        <v>1</v>
      </c>
      <c r="BU41" s="202">
        <v>4026</v>
      </c>
      <c r="BV41" s="202">
        <v>0.15748467199999999</v>
      </c>
      <c r="BW41" s="202">
        <v>0.15748467199999999</v>
      </c>
      <c r="BX41" s="202">
        <v>694</v>
      </c>
      <c r="BY41" s="202">
        <v>6.1487825634001002E-3</v>
      </c>
      <c r="BZ41" s="202">
        <v>0.99999999999980305</v>
      </c>
      <c r="CA41" s="202">
        <v>4026</v>
      </c>
      <c r="CB41" s="202">
        <v>8.7340683259621993E-3</v>
      </c>
      <c r="CC41" s="202">
        <v>0.99999999999980305</v>
      </c>
      <c r="CD41" s="202">
        <v>4026</v>
      </c>
      <c r="CE41" s="202">
        <v>0</v>
      </c>
      <c r="CF41" s="202">
        <v>0.97454345305861201</v>
      </c>
      <c r="CG41" s="202">
        <v>3908</v>
      </c>
      <c r="CH41" s="202" t="s">
        <v>470</v>
      </c>
      <c r="CI41" s="202" t="s">
        <v>470</v>
      </c>
      <c r="CJ41" s="202" t="s">
        <v>470</v>
      </c>
      <c r="CK41" s="202" t="s">
        <v>470</v>
      </c>
      <c r="CL41" s="202" t="s">
        <v>470</v>
      </c>
      <c r="CM41" s="202" t="s">
        <v>470</v>
      </c>
      <c r="CN41" s="202">
        <v>0.140236679</v>
      </c>
      <c r="CO41" s="202">
        <v>0.97289287899999999</v>
      </c>
      <c r="CP41" s="202">
        <v>3899</v>
      </c>
      <c r="CQ41" s="202">
        <v>4</v>
      </c>
      <c r="CR41" s="202">
        <v>0.974543453</v>
      </c>
      <c r="CS41" s="202">
        <v>3908</v>
      </c>
      <c r="CT41" s="202">
        <v>1874.0959439999999</v>
      </c>
      <c r="CU41" s="202">
        <v>0.974543453</v>
      </c>
      <c r="CV41" s="202">
        <v>3908</v>
      </c>
      <c r="CW41" s="202">
        <v>0.57022301799999997</v>
      </c>
      <c r="CX41" s="202">
        <v>0.79204444500000004</v>
      </c>
      <c r="CY41" s="202">
        <v>3095</v>
      </c>
      <c r="CZ41" s="202">
        <v>199321.9</v>
      </c>
      <c r="DA41" s="202">
        <v>0.79785159699999997</v>
      </c>
      <c r="DB41" s="202">
        <v>3117</v>
      </c>
      <c r="DC41" s="202" t="s">
        <v>470</v>
      </c>
      <c r="DD41" s="202" t="s">
        <v>470</v>
      </c>
      <c r="DE41" s="202" t="s">
        <v>470</v>
      </c>
      <c r="DF41" s="202" t="s">
        <v>178</v>
      </c>
      <c r="DG41" s="202" t="s">
        <v>471</v>
      </c>
      <c r="DI41" s="165"/>
    </row>
    <row r="42" spans="1:113" hidden="1" x14ac:dyDescent="0.3">
      <c r="B42" s="124" t="str">
        <f t="shared" si="0"/>
        <v>iBoxx EUR Corporates Investment Grade &amp; Fallen Angels FWPL45657</v>
      </c>
      <c r="D42" s="124" t="s">
        <v>481</v>
      </c>
      <c r="E42" t="s">
        <v>177</v>
      </c>
      <c r="F42" s="196">
        <v>45657</v>
      </c>
      <c r="G42" s="202">
        <v>4012</v>
      </c>
      <c r="H42" s="202">
        <v>0</v>
      </c>
      <c r="I42" s="202">
        <v>4012</v>
      </c>
      <c r="J42" s="203">
        <v>0</v>
      </c>
      <c r="K42" s="203">
        <v>1</v>
      </c>
      <c r="L42" s="202" t="s">
        <v>476</v>
      </c>
      <c r="M42" s="204">
        <v>18.737596883197799</v>
      </c>
      <c r="N42" s="203">
        <v>0.97621573861653799</v>
      </c>
      <c r="O42" s="205">
        <v>3900</v>
      </c>
      <c r="P42" s="204">
        <v>4.1396451105007497</v>
      </c>
      <c r="Q42" s="202">
        <v>0.97147311450252605</v>
      </c>
      <c r="R42" s="202">
        <v>3878</v>
      </c>
      <c r="S42" s="202">
        <v>8.8807542076397397</v>
      </c>
      <c r="T42" s="202">
        <v>0.97147311450252605</v>
      </c>
      <c r="U42" s="202">
        <v>3878</v>
      </c>
      <c r="V42" s="202">
        <v>5.6884293400016999</v>
      </c>
      <c r="W42" s="202">
        <v>0.97147311450252605</v>
      </c>
      <c r="X42" s="202">
        <v>3878</v>
      </c>
      <c r="Y42" s="206" t="s">
        <v>470</v>
      </c>
      <c r="Z42" s="202" t="s">
        <v>470</v>
      </c>
      <c r="AA42" s="202" t="s">
        <v>470</v>
      </c>
      <c r="AB42" s="202" t="s">
        <v>470</v>
      </c>
      <c r="AC42" s="202" t="s">
        <v>470</v>
      </c>
      <c r="AD42" s="202" t="s">
        <v>470</v>
      </c>
      <c r="AE42" s="206">
        <v>0.18884305569506399</v>
      </c>
      <c r="AF42" s="202">
        <v>3.5160560043940997E-2</v>
      </c>
      <c r="AG42" s="202">
        <v>147</v>
      </c>
      <c r="AH42" s="206">
        <v>0.54756022194245302</v>
      </c>
      <c r="AI42" s="202">
        <v>0.129043430307788</v>
      </c>
      <c r="AJ42" s="202">
        <v>520</v>
      </c>
      <c r="AK42" s="202" t="s">
        <v>470</v>
      </c>
      <c r="AL42" s="202" t="s">
        <v>470</v>
      </c>
      <c r="AM42" s="202" t="s">
        <v>470</v>
      </c>
      <c r="AN42" s="202" t="s">
        <v>470</v>
      </c>
      <c r="AO42" s="202" t="s">
        <v>470</v>
      </c>
      <c r="AP42" s="202" t="s">
        <v>470</v>
      </c>
      <c r="AQ42" s="202" t="s">
        <v>470</v>
      </c>
      <c r="AR42" s="202" t="s">
        <v>470</v>
      </c>
      <c r="AS42" s="202" t="s">
        <v>470</v>
      </c>
      <c r="AT42" s="202">
        <v>8.1776586669284196E-2</v>
      </c>
      <c r="AU42" s="202">
        <v>0.47446599869151901</v>
      </c>
      <c r="AV42" s="202">
        <v>0.39027400311864102</v>
      </c>
      <c r="AW42" s="202">
        <v>3.1416979955574097E-2</v>
      </c>
      <c r="AX42" s="202">
        <v>1.7586197823519E-3</v>
      </c>
      <c r="AY42" s="202">
        <v>2.03078117824298E-2</v>
      </c>
      <c r="AZ42" s="202" t="s">
        <v>470</v>
      </c>
      <c r="BA42" s="202" t="s">
        <v>470</v>
      </c>
      <c r="BB42" s="202" t="s">
        <v>470</v>
      </c>
      <c r="BC42" s="202" t="s">
        <v>470</v>
      </c>
      <c r="BD42" s="202" t="s">
        <v>470</v>
      </c>
      <c r="BE42" s="202" t="s">
        <v>470</v>
      </c>
      <c r="BF42" s="202" t="s">
        <v>470</v>
      </c>
      <c r="BG42" s="202" t="s">
        <v>470</v>
      </c>
      <c r="BH42" s="202" t="s">
        <v>470</v>
      </c>
      <c r="BI42" s="202" t="s">
        <v>470</v>
      </c>
      <c r="BJ42" s="202" t="s">
        <v>470</v>
      </c>
      <c r="BK42" s="202" t="s">
        <v>470</v>
      </c>
      <c r="BL42" s="202">
        <v>0.479620029337056</v>
      </c>
      <c r="BM42" s="202">
        <v>0.99999999999980005</v>
      </c>
      <c r="BN42" s="202">
        <v>4012</v>
      </c>
      <c r="BO42" s="202">
        <v>73.211948665048595</v>
      </c>
      <c r="BP42" s="202">
        <v>0.78975725541520803</v>
      </c>
      <c r="BQ42" s="202">
        <v>3083</v>
      </c>
      <c r="BR42" s="202">
        <v>3.1822119330646999E-2</v>
      </c>
      <c r="BS42" s="202">
        <v>5.6422608674637498E-2</v>
      </c>
      <c r="BT42" s="202">
        <v>0.99999999999980005</v>
      </c>
      <c r="BU42" s="202">
        <v>4012</v>
      </c>
      <c r="BV42" s="202">
        <v>0.15837877876102599</v>
      </c>
      <c r="BW42" s="202">
        <v>0.15837877876102599</v>
      </c>
      <c r="BX42" s="202">
        <v>694</v>
      </c>
      <c r="BY42" s="202">
        <v>6.1722960595840997E-3</v>
      </c>
      <c r="BZ42" s="202">
        <v>0.99999999999980005</v>
      </c>
      <c r="CA42" s="202">
        <v>4012</v>
      </c>
      <c r="CB42" s="202">
        <v>8.7805360421516002E-3</v>
      </c>
      <c r="CC42" s="202">
        <v>0.99999999999980005</v>
      </c>
      <c r="CD42" s="202">
        <v>4012</v>
      </c>
      <c r="CE42" s="202">
        <v>0</v>
      </c>
      <c r="CF42" s="202">
        <v>0.97872697574599099</v>
      </c>
      <c r="CG42" s="202">
        <v>3913</v>
      </c>
      <c r="CH42" s="202" t="s">
        <v>470</v>
      </c>
      <c r="CI42" s="202" t="s">
        <v>470</v>
      </c>
      <c r="CJ42" s="202" t="s">
        <v>470</v>
      </c>
      <c r="CK42" s="202" t="s">
        <v>470</v>
      </c>
      <c r="CL42" s="202" t="s">
        <v>470</v>
      </c>
      <c r="CM42" s="202" t="s">
        <v>470</v>
      </c>
      <c r="CN42" s="202">
        <v>0.14008467921210499</v>
      </c>
      <c r="CO42" s="202">
        <v>0.97621573861653799</v>
      </c>
      <c r="CP42" s="202">
        <v>3900</v>
      </c>
      <c r="CQ42" s="202">
        <v>4</v>
      </c>
      <c r="CR42" s="202">
        <v>0.97872697574599099</v>
      </c>
      <c r="CS42" s="202">
        <v>3913</v>
      </c>
      <c r="CT42" s="202">
        <v>1874.09594367</v>
      </c>
      <c r="CU42" s="202">
        <v>0.97872697574599099</v>
      </c>
      <c r="CV42" s="202">
        <v>3913</v>
      </c>
      <c r="CW42" s="202">
        <v>0.57512747149198196</v>
      </c>
      <c r="CX42" s="202">
        <v>0.79693340788231604</v>
      </c>
      <c r="CY42" s="202">
        <v>3103</v>
      </c>
      <c r="CZ42" s="202">
        <v>197741.3</v>
      </c>
      <c r="DA42" s="202">
        <v>0.79973788218659303</v>
      </c>
      <c r="DB42" s="202">
        <v>3114</v>
      </c>
      <c r="DC42" s="202" t="s">
        <v>470</v>
      </c>
      <c r="DD42" s="202" t="s">
        <v>470</v>
      </c>
      <c r="DE42" s="202" t="s">
        <v>470</v>
      </c>
      <c r="DF42" s="202" t="s">
        <v>178</v>
      </c>
      <c r="DG42" s="202" t="s">
        <v>471</v>
      </c>
    </row>
    <row r="43" spans="1:113" hidden="1" x14ac:dyDescent="0.3">
      <c r="B43" s="124" t="str">
        <f t="shared" si="0"/>
        <v>iBoxx EUR Corporates Investment Grade &amp; Fallen Angels FWPL45688</v>
      </c>
      <c r="D43" s="124" t="s">
        <v>481</v>
      </c>
      <c r="E43" s="183" t="s">
        <v>177</v>
      </c>
      <c r="F43" s="196">
        <v>45688</v>
      </c>
      <c r="G43" s="202">
        <v>4038</v>
      </c>
      <c r="H43" s="202">
        <v>0</v>
      </c>
      <c r="I43" s="202">
        <v>4038</v>
      </c>
      <c r="J43" s="203">
        <v>0</v>
      </c>
      <c r="K43" s="203">
        <v>1</v>
      </c>
      <c r="L43" s="202" t="s">
        <v>476</v>
      </c>
      <c r="M43" s="204">
        <v>18.851229601777199</v>
      </c>
      <c r="N43" s="203">
        <v>0.97799704491150297</v>
      </c>
      <c r="O43" s="205">
        <v>3932</v>
      </c>
      <c r="P43" s="204">
        <v>4.1917893461670497</v>
      </c>
      <c r="Q43" s="202">
        <v>0.97327267939190198</v>
      </c>
      <c r="R43" s="202">
        <v>3910</v>
      </c>
      <c r="S43" s="202">
        <v>8.9371502317940497</v>
      </c>
      <c r="T43" s="202">
        <v>0.97327267939190198</v>
      </c>
      <c r="U43" s="202">
        <v>3910</v>
      </c>
      <c r="V43" s="202">
        <v>5.69417200680234</v>
      </c>
      <c r="W43" s="202">
        <v>0.97327267939190198</v>
      </c>
      <c r="X43" s="202">
        <v>3910</v>
      </c>
      <c r="Y43" s="206" t="s">
        <v>470</v>
      </c>
      <c r="Z43" s="202" t="s">
        <v>470</v>
      </c>
      <c r="AA43" s="202" t="s">
        <v>470</v>
      </c>
      <c r="AB43" s="202" t="s">
        <v>470</v>
      </c>
      <c r="AC43" s="202" t="s">
        <v>470</v>
      </c>
      <c r="AD43" s="202" t="s">
        <v>470</v>
      </c>
      <c r="AE43" s="202">
        <v>0.186114402183893</v>
      </c>
      <c r="AF43" s="202">
        <v>3.5587570778068602E-2</v>
      </c>
      <c r="AG43" s="202">
        <v>149</v>
      </c>
      <c r="AH43" s="206">
        <v>0.54441489008590704</v>
      </c>
      <c r="AI43" s="202">
        <v>0.12929034765446301</v>
      </c>
      <c r="AJ43" s="202">
        <v>524</v>
      </c>
      <c r="AK43" s="202" t="s">
        <v>470</v>
      </c>
      <c r="AL43" s="202" t="s">
        <v>470</v>
      </c>
      <c r="AM43" s="202" t="s">
        <v>470</v>
      </c>
      <c r="AN43" s="202" t="s">
        <v>470</v>
      </c>
      <c r="AO43" s="202" t="s">
        <v>470</v>
      </c>
      <c r="AP43" s="202" t="s">
        <v>470</v>
      </c>
      <c r="AQ43" s="202" t="s">
        <v>470</v>
      </c>
      <c r="AR43" s="202" t="s">
        <v>470</v>
      </c>
      <c r="AS43" s="202" t="s">
        <v>470</v>
      </c>
      <c r="AT43" s="202">
        <v>7.7926115644683602E-2</v>
      </c>
      <c r="AU43" s="202">
        <v>0.46571878871802103</v>
      </c>
      <c r="AV43" s="202">
        <v>0.39023589445338602</v>
      </c>
      <c r="AW43" s="202">
        <v>4.5410066672542597E-2</v>
      </c>
      <c r="AX43" s="202">
        <v>1.9089042081432001E-3</v>
      </c>
      <c r="AY43" s="202">
        <v>1.88002303030253E-2</v>
      </c>
      <c r="AZ43" s="202" t="s">
        <v>470</v>
      </c>
      <c r="BA43" s="202" t="s">
        <v>470</v>
      </c>
      <c r="BB43" s="202" t="s">
        <v>470</v>
      </c>
      <c r="BC43" s="202" t="s">
        <v>470</v>
      </c>
      <c r="BD43" s="202" t="s">
        <v>470</v>
      </c>
      <c r="BE43" s="202" t="s">
        <v>470</v>
      </c>
      <c r="BF43" s="202" t="s">
        <v>470</v>
      </c>
      <c r="BG43" s="202" t="s">
        <v>470</v>
      </c>
      <c r="BH43" s="202" t="s">
        <v>470</v>
      </c>
      <c r="BI43" s="202" t="s">
        <v>470</v>
      </c>
      <c r="BJ43" s="202" t="s">
        <v>470</v>
      </c>
      <c r="BK43" s="202" t="s">
        <v>470</v>
      </c>
      <c r="BL43" s="202">
        <v>0.47655780672666498</v>
      </c>
      <c r="BM43" s="202">
        <v>0.99999999999980205</v>
      </c>
      <c r="BN43" s="202">
        <v>4038</v>
      </c>
      <c r="BO43" s="202">
        <v>72.264477738352895</v>
      </c>
      <c r="BP43" s="202">
        <v>0.79055878393574297</v>
      </c>
      <c r="BQ43" s="202">
        <v>3107</v>
      </c>
      <c r="BR43" s="202">
        <v>2.4871566594235901E-2</v>
      </c>
      <c r="BS43" s="202">
        <v>5.6295559226287401E-2</v>
      </c>
      <c r="BT43" s="202">
        <v>0.99999999999980205</v>
      </c>
      <c r="BU43" s="202">
        <v>4038</v>
      </c>
      <c r="BV43" s="202">
        <v>0.16005195940530401</v>
      </c>
      <c r="BW43" s="202">
        <v>0.16005195940530401</v>
      </c>
      <c r="BX43" s="202">
        <v>707</v>
      </c>
      <c r="BY43" s="202">
        <v>5.9720400631437997E-3</v>
      </c>
      <c r="BZ43" s="202">
        <v>0.99999999999980205</v>
      </c>
      <c r="CA43" s="202">
        <v>4038</v>
      </c>
      <c r="CB43" s="202">
        <v>8.7313545844141995E-3</v>
      </c>
      <c r="CC43" s="202">
        <v>0.99999999999980205</v>
      </c>
      <c r="CD43" s="202">
        <v>4038</v>
      </c>
      <c r="CE43" s="202">
        <v>0</v>
      </c>
      <c r="CF43" s="202">
        <v>0.98283205316199695</v>
      </c>
      <c r="CG43" s="202">
        <v>3954</v>
      </c>
      <c r="CH43" s="202" t="s">
        <v>470</v>
      </c>
      <c r="CI43" s="202" t="s">
        <v>470</v>
      </c>
      <c r="CJ43" s="202" t="s">
        <v>470</v>
      </c>
      <c r="CK43" s="202" t="s">
        <v>470</v>
      </c>
      <c r="CL43" s="202" t="s">
        <v>470</v>
      </c>
      <c r="CM43" s="202" t="s">
        <v>470</v>
      </c>
      <c r="CN43" s="202">
        <v>0.145534841621481</v>
      </c>
      <c r="CO43" s="202">
        <v>0.97837350546146995</v>
      </c>
      <c r="CP43" s="202">
        <v>3934</v>
      </c>
      <c r="CQ43" s="202">
        <v>4</v>
      </c>
      <c r="CR43" s="202">
        <v>0.98283205316199695</v>
      </c>
      <c r="CS43" s="202">
        <v>3954</v>
      </c>
      <c r="CT43" s="202">
        <v>1874095943.6700001</v>
      </c>
      <c r="CU43" s="202">
        <v>0.98283205316199695</v>
      </c>
      <c r="CV43" s="202">
        <v>3954</v>
      </c>
      <c r="CW43" s="202">
        <v>0.57573842502401995</v>
      </c>
      <c r="CX43" s="202">
        <v>0.79714349851262101</v>
      </c>
      <c r="CY43" s="202">
        <v>3124</v>
      </c>
      <c r="CZ43" s="202">
        <v>198974</v>
      </c>
      <c r="DA43" s="202">
        <v>0.79994355389247596</v>
      </c>
      <c r="DB43" s="202">
        <v>3135</v>
      </c>
      <c r="DC43" s="202" t="s">
        <v>470</v>
      </c>
      <c r="DD43" s="202" t="s">
        <v>470</v>
      </c>
      <c r="DE43" s="202" t="s">
        <v>470</v>
      </c>
      <c r="DF43" s="202" t="s">
        <v>178</v>
      </c>
      <c r="DG43" s="202" t="s">
        <v>471</v>
      </c>
    </row>
    <row r="44" spans="1:113" hidden="1" x14ac:dyDescent="0.3">
      <c r="B44" s="124" t="str">
        <f t="shared" si="0"/>
        <v>iBoxx EUR Corporates Net Zero 2050 Paris-Aligned ESG45596</v>
      </c>
      <c r="C44">
        <v>1061</v>
      </c>
      <c r="D44" t="s">
        <v>482</v>
      </c>
      <c r="E44" t="s">
        <v>179</v>
      </c>
      <c r="F44" s="198">
        <v>45596</v>
      </c>
      <c r="G44" s="202">
        <v>3455</v>
      </c>
      <c r="H44" s="202">
        <v>0</v>
      </c>
      <c r="I44" s="202">
        <v>3455</v>
      </c>
      <c r="J44" s="203">
        <v>0</v>
      </c>
      <c r="K44" s="203">
        <v>1</v>
      </c>
      <c r="L44" s="202" t="s">
        <v>476</v>
      </c>
      <c r="M44" s="204">
        <v>16.83563277</v>
      </c>
      <c r="N44" s="203">
        <v>0.98878187100000003</v>
      </c>
      <c r="O44" s="205">
        <v>3422</v>
      </c>
      <c r="P44" s="204">
        <v>3.1075970800000001</v>
      </c>
      <c r="Q44" s="202">
        <v>0.98591957699999999</v>
      </c>
      <c r="R44" s="202">
        <v>3411</v>
      </c>
      <c r="S44" s="202">
        <v>8.3386901899999994</v>
      </c>
      <c r="T44" s="202">
        <v>0.98591957699999999</v>
      </c>
      <c r="U44" s="202">
        <v>3411</v>
      </c>
      <c r="V44" s="202">
        <v>5.3679304219999997</v>
      </c>
      <c r="W44" s="202">
        <v>0.98591957699999999</v>
      </c>
      <c r="X44" s="202">
        <v>3411</v>
      </c>
      <c r="Y44" s="206" t="s">
        <v>470</v>
      </c>
      <c r="Z44" s="202" t="s">
        <v>470</v>
      </c>
      <c r="AA44" s="202" t="s">
        <v>470</v>
      </c>
      <c r="AB44" s="202" t="s">
        <v>470</v>
      </c>
      <c r="AC44" s="202" t="s">
        <v>470</v>
      </c>
      <c r="AD44" s="202" t="s">
        <v>470</v>
      </c>
      <c r="AE44" s="206">
        <v>0.22159154749999999</v>
      </c>
      <c r="AF44" s="202">
        <v>2.8966879000000001E-2</v>
      </c>
      <c r="AG44" s="202">
        <v>109</v>
      </c>
      <c r="AH44" s="206">
        <v>0.64078265300000004</v>
      </c>
      <c r="AI44" s="202">
        <v>9.7686893999999996E-2</v>
      </c>
      <c r="AJ44" s="202">
        <v>318</v>
      </c>
      <c r="AK44" s="202" t="s">
        <v>470</v>
      </c>
      <c r="AL44" s="202" t="s">
        <v>470</v>
      </c>
      <c r="AM44" s="202" t="s">
        <v>470</v>
      </c>
      <c r="AN44" s="202" t="s">
        <v>470</v>
      </c>
      <c r="AO44" s="202" t="s">
        <v>470</v>
      </c>
      <c r="AP44" s="202" t="s">
        <v>470</v>
      </c>
      <c r="AQ44" s="202" t="s">
        <v>470</v>
      </c>
      <c r="AR44" s="202" t="s">
        <v>470</v>
      </c>
      <c r="AS44" s="202" t="s">
        <v>470</v>
      </c>
      <c r="AT44" s="202">
        <v>0.13759384399999999</v>
      </c>
      <c r="AU44" s="202">
        <v>0.53677779199999998</v>
      </c>
      <c r="AV44" s="202">
        <v>0.31096791899999998</v>
      </c>
      <c r="AW44" s="202">
        <v>8.884655E-3</v>
      </c>
      <c r="AX44" s="202">
        <v>0</v>
      </c>
      <c r="AY44" s="202">
        <v>5.7757900000000003E-3</v>
      </c>
      <c r="AZ44" s="202"/>
      <c r="BA44" s="202"/>
      <c r="BB44" s="202"/>
      <c r="BC44" s="202"/>
      <c r="BD44" s="202"/>
      <c r="BE44" s="202"/>
      <c r="BF44" s="202"/>
      <c r="BG44" s="202"/>
      <c r="BH44" s="202"/>
      <c r="BI44" s="202"/>
      <c r="BJ44" s="202"/>
      <c r="BK44" s="202"/>
      <c r="BL44" s="202">
        <v>0.44038517199999999</v>
      </c>
      <c r="BM44" s="202">
        <v>1</v>
      </c>
      <c r="BN44" s="202">
        <v>3455</v>
      </c>
      <c r="BO44" s="202">
        <v>41.333832639999997</v>
      </c>
      <c r="BP44" s="202">
        <v>0.81427070400000001</v>
      </c>
      <c r="BQ44" s="202">
        <v>2704</v>
      </c>
      <c r="BR44" s="202">
        <v>1.9747542E-2</v>
      </c>
      <c r="BS44" s="202">
        <v>2.6936090999999999E-2</v>
      </c>
      <c r="BT44" s="202">
        <v>1</v>
      </c>
      <c r="BU44" s="202">
        <v>3455</v>
      </c>
      <c r="BV44" s="202">
        <v>0.19058287400000001</v>
      </c>
      <c r="BW44" s="202">
        <v>0.19058287400000001</v>
      </c>
      <c r="BX44" s="202">
        <v>594</v>
      </c>
      <c r="BY44" s="202">
        <v>0</v>
      </c>
      <c r="BZ44" s="202">
        <v>0.99999999999982803</v>
      </c>
      <c r="CA44" s="202">
        <v>3455</v>
      </c>
      <c r="CB44" s="202">
        <v>0</v>
      </c>
      <c r="CC44" s="202">
        <v>0.99999999999982803</v>
      </c>
      <c r="CD44" s="202">
        <v>3455</v>
      </c>
      <c r="CE44" s="202">
        <v>0</v>
      </c>
      <c r="CF44" s="202">
        <v>0.98878187080480595</v>
      </c>
      <c r="CG44" s="202">
        <v>3422</v>
      </c>
      <c r="CH44" s="202" t="s">
        <v>470</v>
      </c>
      <c r="CI44" s="202" t="s">
        <v>470</v>
      </c>
      <c r="CJ44" s="202" t="s">
        <v>470</v>
      </c>
      <c r="CK44" s="202" t="s">
        <v>470</v>
      </c>
      <c r="CL44" s="202" t="s">
        <v>470</v>
      </c>
      <c r="CM44" s="202" t="s">
        <v>470</v>
      </c>
      <c r="CN44" s="202">
        <v>0.14747849900000001</v>
      </c>
      <c r="CO44" s="202">
        <v>0.98878187100000003</v>
      </c>
      <c r="CP44" s="202">
        <v>3422</v>
      </c>
      <c r="CQ44" s="202">
        <v>2</v>
      </c>
      <c r="CR44" s="202">
        <v>0.98878187100000003</v>
      </c>
      <c r="CS44" s="202">
        <v>3422</v>
      </c>
      <c r="CT44" s="202">
        <v>489.91412739999998</v>
      </c>
      <c r="CU44" s="202">
        <v>0.98878187100000003</v>
      </c>
      <c r="CV44" s="202">
        <v>3422</v>
      </c>
      <c r="CW44" s="202">
        <v>0.611478572</v>
      </c>
      <c r="CX44" s="202">
        <v>0.82071816799999997</v>
      </c>
      <c r="CY44" s="202">
        <v>2719</v>
      </c>
      <c r="CZ44" s="202">
        <v>174607.4</v>
      </c>
      <c r="DA44" s="202">
        <v>0.82234785399999999</v>
      </c>
      <c r="DB44" s="202">
        <v>2725</v>
      </c>
      <c r="DC44" s="202" t="s">
        <v>470</v>
      </c>
      <c r="DD44" s="202" t="s">
        <v>470</v>
      </c>
      <c r="DE44" s="202" t="s">
        <v>470</v>
      </c>
      <c r="DF44" s="202" t="s">
        <v>180</v>
      </c>
      <c r="DG44" s="202" t="s">
        <v>471</v>
      </c>
    </row>
    <row r="45" spans="1:113" hidden="1" x14ac:dyDescent="0.3">
      <c r="B45" s="124" t="str">
        <f t="shared" si="0"/>
        <v>iBoxx EUR Corporates Net Zero 2050 Paris-Aligned ESG45626</v>
      </c>
      <c r="C45">
        <v>1062</v>
      </c>
      <c r="D45" t="s">
        <v>482</v>
      </c>
      <c r="E45" t="s">
        <v>179</v>
      </c>
      <c r="F45" s="198">
        <v>45626</v>
      </c>
      <c r="G45" s="202">
        <v>3467</v>
      </c>
      <c r="H45" s="202">
        <v>0</v>
      </c>
      <c r="I45" s="202">
        <v>3467</v>
      </c>
      <c r="J45" s="203">
        <v>0</v>
      </c>
      <c r="K45" s="203">
        <v>1</v>
      </c>
      <c r="L45" s="202" t="s">
        <v>476</v>
      </c>
      <c r="M45" s="204">
        <v>16.765709730000001</v>
      </c>
      <c r="N45" s="203">
        <v>0.98789001799999998</v>
      </c>
      <c r="O45" s="205">
        <v>3431</v>
      </c>
      <c r="P45" s="204">
        <v>3.104365939</v>
      </c>
      <c r="Q45" s="202">
        <v>0.98495041999999999</v>
      </c>
      <c r="R45" s="202">
        <v>3419</v>
      </c>
      <c r="S45" s="202">
        <v>8.3003995770000003</v>
      </c>
      <c r="T45" s="202">
        <v>0.98495041999999999</v>
      </c>
      <c r="U45" s="202">
        <v>3419</v>
      </c>
      <c r="V45" s="202">
        <v>5.3397669929999996</v>
      </c>
      <c r="W45" s="202">
        <v>0.98495041999999999</v>
      </c>
      <c r="X45" s="202">
        <v>3419</v>
      </c>
      <c r="Y45" s="206" t="s">
        <v>470</v>
      </c>
      <c r="Z45" s="202" t="s">
        <v>470</v>
      </c>
      <c r="AA45" s="202" t="s">
        <v>470</v>
      </c>
      <c r="AB45" s="202" t="s">
        <v>470</v>
      </c>
      <c r="AC45" s="202" t="s">
        <v>470</v>
      </c>
      <c r="AD45" s="202" t="s">
        <v>470</v>
      </c>
      <c r="AE45" s="206">
        <v>0.224467685</v>
      </c>
      <c r="AF45" s="202">
        <v>2.9757024E-2</v>
      </c>
      <c r="AG45" s="202">
        <v>110</v>
      </c>
      <c r="AH45" s="206">
        <v>0.64196982499999999</v>
      </c>
      <c r="AI45" s="202">
        <v>9.6780572999999995E-2</v>
      </c>
      <c r="AJ45" s="202">
        <v>317</v>
      </c>
      <c r="AK45" s="202" t="s">
        <v>470</v>
      </c>
      <c r="AL45" s="202" t="s">
        <v>470</v>
      </c>
      <c r="AM45" s="202" t="s">
        <v>470</v>
      </c>
      <c r="AN45" s="202" t="s">
        <v>470</v>
      </c>
      <c r="AO45" s="202" t="s">
        <v>470</v>
      </c>
      <c r="AP45" s="202" t="s">
        <v>470</v>
      </c>
      <c r="AQ45" s="202" t="s">
        <v>470</v>
      </c>
      <c r="AR45" s="202" t="s">
        <v>470</v>
      </c>
      <c r="AS45" s="202" t="s">
        <v>470</v>
      </c>
      <c r="AT45" s="202">
        <v>0.13096212700000001</v>
      </c>
      <c r="AU45" s="202">
        <v>0.55542176399999998</v>
      </c>
      <c r="AV45" s="202">
        <v>0.29795645399999998</v>
      </c>
      <c r="AW45" s="202">
        <v>9.1020419999999994E-3</v>
      </c>
      <c r="AX45" s="202">
        <v>0</v>
      </c>
      <c r="AY45" s="202">
        <v>6.5576139999999998E-3</v>
      </c>
      <c r="AZ45" s="202"/>
      <c r="BA45" s="202"/>
      <c r="BB45" s="202"/>
      <c r="BC45" s="202"/>
      <c r="BD45" s="202"/>
      <c r="BE45" s="202"/>
      <c r="BF45" s="202"/>
      <c r="BG45" s="202"/>
      <c r="BH45" s="202"/>
      <c r="BI45" s="202"/>
      <c r="BJ45" s="202"/>
      <c r="BK45" s="202"/>
      <c r="BL45" s="202">
        <v>0.44055472899999998</v>
      </c>
      <c r="BM45" s="202">
        <v>1</v>
      </c>
      <c r="BN45" s="202">
        <v>3467</v>
      </c>
      <c r="BO45" s="202">
        <v>41.282564010000002</v>
      </c>
      <c r="BP45" s="202">
        <v>0.81220295600000003</v>
      </c>
      <c r="BQ45" s="202">
        <v>2712</v>
      </c>
      <c r="BR45" s="202">
        <v>1.9634657999999999E-2</v>
      </c>
      <c r="BS45" s="202">
        <v>2.6621878000000002E-2</v>
      </c>
      <c r="BT45" s="202">
        <v>1</v>
      </c>
      <c r="BU45" s="202">
        <v>3467</v>
      </c>
      <c r="BV45" s="202">
        <v>0.194080647</v>
      </c>
      <c r="BW45" s="202">
        <v>0.194080647</v>
      </c>
      <c r="BX45" s="202">
        <v>607</v>
      </c>
      <c r="BY45" s="202">
        <v>0</v>
      </c>
      <c r="BZ45" s="202">
        <v>0.99999999999982703</v>
      </c>
      <c r="CA45" s="202">
        <v>3467</v>
      </c>
      <c r="CB45" s="202">
        <v>0</v>
      </c>
      <c r="CC45" s="202">
        <v>0.99999999999982703</v>
      </c>
      <c r="CD45" s="202">
        <v>3467</v>
      </c>
      <c r="CE45" s="202">
        <v>0</v>
      </c>
      <c r="CF45" s="202">
        <v>0.98789001808231502</v>
      </c>
      <c r="CG45" s="202">
        <v>3431</v>
      </c>
      <c r="CH45" s="202" t="s">
        <v>470</v>
      </c>
      <c r="CI45" s="202" t="s">
        <v>470</v>
      </c>
      <c r="CJ45" s="202" t="s">
        <v>470</v>
      </c>
      <c r="CK45" s="202" t="s">
        <v>470</v>
      </c>
      <c r="CL45" s="202" t="s">
        <v>470</v>
      </c>
      <c r="CM45" s="202" t="s">
        <v>470</v>
      </c>
      <c r="CN45" s="202">
        <v>0.14772095299999999</v>
      </c>
      <c r="CO45" s="202">
        <v>0.98789001799999998</v>
      </c>
      <c r="CP45" s="202">
        <v>3431</v>
      </c>
      <c r="CQ45" s="202">
        <v>2</v>
      </c>
      <c r="CR45" s="202">
        <v>0.98789001799999998</v>
      </c>
      <c r="CS45" s="202">
        <v>3431</v>
      </c>
      <c r="CT45" s="202">
        <v>489.91412739999998</v>
      </c>
      <c r="CU45" s="202">
        <v>0.98789001799999998</v>
      </c>
      <c r="CV45" s="202">
        <v>3431</v>
      </c>
      <c r="CW45" s="202">
        <v>0.60896991700000003</v>
      </c>
      <c r="CX45" s="202">
        <v>0.81851032400000001</v>
      </c>
      <c r="CY45" s="202">
        <v>2726</v>
      </c>
      <c r="CZ45" s="202">
        <v>174871.7</v>
      </c>
      <c r="DA45" s="202">
        <v>0.82004503699999998</v>
      </c>
      <c r="DB45" s="202">
        <v>2732</v>
      </c>
      <c r="DC45" s="202" t="s">
        <v>470</v>
      </c>
      <c r="DD45" s="202" t="s">
        <v>470</v>
      </c>
      <c r="DE45" s="202" t="s">
        <v>470</v>
      </c>
      <c r="DF45" s="202" t="s">
        <v>180</v>
      </c>
      <c r="DG45" s="202" t="s">
        <v>471</v>
      </c>
    </row>
    <row r="46" spans="1:113" hidden="1" x14ac:dyDescent="0.3">
      <c r="B46" s="124" t="str">
        <f t="shared" si="0"/>
        <v>iBoxx EUR Corporates Net Zero 2050 Paris-Aligned ESG45657</v>
      </c>
      <c r="D46" s="124" t="s">
        <v>482</v>
      </c>
      <c r="E46" t="s">
        <v>179</v>
      </c>
      <c r="F46" s="196">
        <v>45657</v>
      </c>
      <c r="G46" s="202">
        <v>3454</v>
      </c>
      <c r="H46" s="202">
        <v>0</v>
      </c>
      <c r="I46" s="202">
        <v>3454</v>
      </c>
      <c r="J46" s="203">
        <v>0</v>
      </c>
      <c r="K46" s="203">
        <v>1</v>
      </c>
      <c r="L46" s="202" t="s">
        <v>476</v>
      </c>
      <c r="M46" s="204">
        <v>16.746696127424599</v>
      </c>
      <c r="N46" s="203">
        <v>0.98785695965788001</v>
      </c>
      <c r="O46" s="205">
        <v>3424</v>
      </c>
      <c r="P46" s="204">
        <v>3.1515600122037601</v>
      </c>
      <c r="Q46" s="202">
        <v>0.98457324614375596</v>
      </c>
      <c r="R46" s="202">
        <v>3409</v>
      </c>
      <c r="S46" s="202">
        <v>8.3026259741391399</v>
      </c>
      <c r="T46" s="202">
        <v>0.98457324614375596</v>
      </c>
      <c r="U46" s="202">
        <v>3409</v>
      </c>
      <c r="V46" s="202">
        <v>5.2632566341063898</v>
      </c>
      <c r="W46" s="202">
        <v>0.98457324614375596</v>
      </c>
      <c r="X46" s="202">
        <v>3409</v>
      </c>
      <c r="Y46" s="206" t="s">
        <v>470</v>
      </c>
      <c r="Z46" s="202" t="s">
        <v>470</v>
      </c>
      <c r="AA46" s="202" t="s">
        <v>470</v>
      </c>
      <c r="AB46" s="202" t="s">
        <v>470</v>
      </c>
      <c r="AC46" s="202" t="s">
        <v>470</v>
      </c>
      <c r="AD46" s="202" t="s">
        <v>470</v>
      </c>
      <c r="AE46" s="206">
        <v>0.18904552800934701</v>
      </c>
      <c r="AF46" s="202">
        <v>3.6855789489181501E-2</v>
      </c>
      <c r="AG46" s="202">
        <v>126</v>
      </c>
      <c r="AH46" s="206">
        <v>0.63483124272993796</v>
      </c>
      <c r="AI46" s="202">
        <v>9.34275413496264E-2</v>
      </c>
      <c r="AJ46" s="202">
        <v>304</v>
      </c>
      <c r="AK46" s="202" t="s">
        <v>470</v>
      </c>
      <c r="AL46" s="202" t="s">
        <v>470</v>
      </c>
      <c r="AM46" s="202" t="s">
        <v>470</v>
      </c>
      <c r="AN46" s="202" t="s">
        <v>470</v>
      </c>
      <c r="AO46" s="202" t="s">
        <v>470</v>
      </c>
      <c r="AP46" s="202" t="s">
        <v>470</v>
      </c>
      <c r="AQ46" s="202" t="s">
        <v>470</v>
      </c>
      <c r="AR46" s="202" t="s">
        <v>470</v>
      </c>
      <c r="AS46" s="202" t="s">
        <v>470</v>
      </c>
      <c r="AT46" s="202">
        <v>0.12412100072844701</v>
      </c>
      <c r="AU46" s="202">
        <v>0.58042860032591304</v>
      </c>
      <c r="AV46" s="202">
        <v>0.27880940616520999</v>
      </c>
      <c r="AW46" s="202">
        <v>9.7561761220560008E-3</v>
      </c>
      <c r="AX46" s="202">
        <v>0</v>
      </c>
      <c r="AY46" s="202">
        <v>6.8848166582006999E-3</v>
      </c>
      <c r="AZ46" s="202" t="s">
        <v>470</v>
      </c>
      <c r="BA46" s="202" t="s">
        <v>470</v>
      </c>
      <c r="BB46" s="202" t="s">
        <v>470</v>
      </c>
      <c r="BC46" s="202" t="s">
        <v>470</v>
      </c>
      <c r="BD46" s="202" t="s">
        <v>470</v>
      </c>
      <c r="BE46" s="202" t="s">
        <v>470</v>
      </c>
      <c r="BF46" s="202" t="s">
        <v>470</v>
      </c>
      <c r="BG46" s="202" t="s">
        <v>470</v>
      </c>
      <c r="BH46" s="202" t="s">
        <v>470</v>
      </c>
      <c r="BI46" s="202" t="s">
        <v>470</v>
      </c>
      <c r="BJ46" s="202" t="s">
        <v>470</v>
      </c>
      <c r="BK46" s="202" t="s">
        <v>470</v>
      </c>
      <c r="BL46" s="202">
        <v>0.44183083773938298</v>
      </c>
      <c r="BM46" s="202">
        <v>0.99999999999982703</v>
      </c>
      <c r="BN46" s="202">
        <v>3454</v>
      </c>
      <c r="BO46" s="202">
        <v>41.533955937772802</v>
      </c>
      <c r="BP46" s="202">
        <v>0.80971348542988897</v>
      </c>
      <c r="BQ46" s="202">
        <v>2702</v>
      </c>
      <c r="BR46" s="202">
        <v>3.0731211257536299E-2</v>
      </c>
      <c r="BS46" s="202">
        <v>2.7137739007897399E-2</v>
      </c>
      <c r="BT46" s="202">
        <v>0.99999999999982703</v>
      </c>
      <c r="BU46" s="202">
        <v>3454</v>
      </c>
      <c r="BV46" s="202">
        <v>0.19636942737652099</v>
      </c>
      <c r="BW46" s="202">
        <v>0.19636942737652099</v>
      </c>
      <c r="BX46" s="202">
        <v>609</v>
      </c>
      <c r="BY46" s="202">
        <v>0</v>
      </c>
      <c r="BZ46" s="202">
        <v>0.99999999999982703</v>
      </c>
      <c r="CA46" s="202">
        <v>3454</v>
      </c>
      <c r="CB46" s="202">
        <v>0</v>
      </c>
      <c r="CC46" s="202">
        <v>0.99999999999982703</v>
      </c>
      <c r="CD46" s="202">
        <v>3454</v>
      </c>
      <c r="CE46" s="202">
        <v>0</v>
      </c>
      <c r="CF46" s="202">
        <v>0.98785695965788001</v>
      </c>
      <c r="CG46" s="202">
        <v>3424</v>
      </c>
      <c r="CH46" s="202" t="s">
        <v>470</v>
      </c>
      <c r="CI46" s="202" t="s">
        <v>470</v>
      </c>
      <c r="CJ46" s="202" t="s">
        <v>470</v>
      </c>
      <c r="CK46" s="202" t="s">
        <v>470</v>
      </c>
      <c r="CL46" s="202" t="s">
        <v>470</v>
      </c>
      <c r="CM46" s="202" t="s">
        <v>470</v>
      </c>
      <c r="CN46" s="202">
        <v>0.14686098709838499</v>
      </c>
      <c r="CO46" s="202">
        <v>0.98785695965788001</v>
      </c>
      <c r="CP46" s="202">
        <v>3424</v>
      </c>
      <c r="CQ46" s="202">
        <v>2</v>
      </c>
      <c r="CR46" s="202">
        <v>0.98785695965788001</v>
      </c>
      <c r="CS46" s="202">
        <v>3424</v>
      </c>
      <c r="CT46" s="202">
        <v>489.91412737000002</v>
      </c>
      <c r="CU46" s="202">
        <v>0.98785695965788001</v>
      </c>
      <c r="CV46" s="202">
        <v>3424</v>
      </c>
      <c r="CW46" s="202">
        <v>0.61069374746146798</v>
      </c>
      <c r="CX46" s="202">
        <v>0.81723323869313502</v>
      </c>
      <c r="CY46" s="202">
        <v>2725</v>
      </c>
      <c r="CZ46" s="202">
        <v>173160.4</v>
      </c>
      <c r="DA46" s="202">
        <v>0.81756155756270898</v>
      </c>
      <c r="DB46" s="202">
        <v>2722</v>
      </c>
      <c r="DC46" s="202" t="s">
        <v>470</v>
      </c>
      <c r="DD46" s="202" t="s">
        <v>470</v>
      </c>
      <c r="DE46" s="202" t="s">
        <v>470</v>
      </c>
      <c r="DF46" s="202" t="s">
        <v>180</v>
      </c>
      <c r="DG46" s="202" t="s">
        <v>471</v>
      </c>
    </row>
    <row r="47" spans="1:113" hidden="1" x14ac:dyDescent="0.3">
      <c r="B47" s="124" t="str">
        <f t="shared" si="0"/>
        <v>iBoxx EUR Corporates Net Zero 2050 Paris-Aligned ESG45688</v>
      </c>
      <c r="D47" s="124" t="s">
        <v>482</v>
      </c>
      <c r="E47" s="183" t="s">
        <v>179</v>
      </c>
      <c r="F47" s="196">
        <v>45688</v>
      </c>
      <c r="G47" s="202">
        <v>3474</v>
      </c>
      <c r="H47" s="202">
        <v>0</v>
      </c>
      <c r="I47" s="202">
        <v>3474</v>
      </c>
      <c r="J47" s="203">
        <v>0</v>
      </c>
      <c r="K47" s="203">
        <v>1</v>
      </c>
      <c r="L47" s="202" t="s">
        <v>476</v>
      </c>
      <c r="M47" s="204">
        <v>16.826656634960798</v>
      </c>
      <c r="N47" s="203">
        <v>0.99304857253537404</v>
      </c>
      <c r="O47" s="205">
        <v>3459</v>
      </c>
      <c r="P47" s="204">
        <v>3.18907486506704</v>
      </c>
      <c r="Q47" s="202">
        <v>0.98976762570741805</v>
      </c>
      <c r="R47" s="202">
        <v>3444</v>
      </c>
      <c r="S47" s="202">
        <v>8.3496768623142295</v>
      </c>
      <c r="T47" s="202">
        <v>0.98976762570741805</v>
      </c>
      <c r="U47" s="202">
        <v>3444</v>
      </c>
      <c r="V47" s="202">
        <v>5.2590748797017497</v>
      </c>
      <c r="W47" s="202">
        <v>0.98976762570741805</v>
      </c>
      <c r="X47" s="202">
        <v>3444</v>
      </c>
      <c r="Y47" s="206" t="s">
        <v>470</v>
      </c>
      <c r="Z47" s="202" t="s">
        <v>470</v>
      </c>
      <c r="AA47" s="202" t="s">
        <v>470</v>
      </c>
      <c r="AB47" s="202" t="s">
        <v>470</v>
      </c>
      <c r="AC47" s="202" t="s">
        <v>470</v>
      </c>
      <c r="AD47" s="202" t="s">
        <v>470</v>
      </c>
      <c r="AE47" s="202">
        <v>0.18634227211523199</v>
      </c>
      <c r="AF47" s="202">
        <v>3.7367247131768401E-2</v>
      </c>
      <c r="AG47" s="202">
        <v>128</v>
      </c>
      <c r="AH47" s="206">
        <v>0.63260031552186502</v>
      </c>
      <c r="AI47" s="202">
        <v>9.3473728748870999E-2</v>
      </c>
      <c r="AJ47" s="202">
        <v>307</v>
      </c>
      <c r="AK47" s="202" t="s">
        <v>470</v>
      </c>
      <c r="AL47" s="202" t="s">
        <v>470</v>
      </c>
      <c r="AM47" s="202" t="s">
        <v>470</v>
      </c>
      <c r="AN47" s="202" t="s">
        <v>470</v>
      </c>
      <c r="AO47" s="202" t="s">
        <v>470</v>
      </c>
      <c r="AP47" s="202" t="s">
        <v>470</v>
      </c>
      <c r="AQ47" s="202" t="s">
        <v>470</v>
      </c>
      <c r="AR47" s="202" t="s">
        <v>470</v>
      </c>
      <c r="AS47" s="202" t="s">
        <v>470</v>
      </c>
      <c r="AT47" s="202">
        <v>0.120331910729931</v>
      </c>
      <c r="AU47" s="202">
        <v>0.57871992501732905</v>
      </c>
      <c r="AV47" s="202">
        <v>0.28396531253318802</v>
      </c>
      <c r="AW47" s="202">
        <v>1.5280765216224601E-2</v>
      </c>
      <c r="AX47" s="202">
        <v>0</v>
      </c>
      <c r="AY47" s="202">
        <v>1.702086503153E-3</v>
      </c>
      <c r="AZ47" s="202" t="s">
        <v>470</v>
      </c>
      <c r="BA47" s="202" t="s">
        <v>470</v>
      </c>
      <c r="BB47" s="202" t="s">
        <v>470</v>
      </c>
      <c r="BC47" s="202" t="s">
        <v>470</v>
      </c>
      <c r="BD47" s="202" t="s">
        <v>470</v>
      </c>
      <c r="BE47" s="202" t="s">
        <v>470</v>
      </c>
      <c r="BF47" s="202" t="s">
        <v>470</v>
      </c>
      <c r="BG47" s="202" t="s">
        <v>470</v>
      </c>
      <c r="BH47" s="202" t="s">
        <v>470</v>
      </c>
      <c r="BI47" s="202" t="s">
        <v>470</v>
      </c>
      <c r="BJ47" s="202" t="s">
        <v>470</v>
      </c>
      <c r="BK47" s="202" t="s">
        <v>470</v>
      </c>
      <c r="BL47" s="202">
        <v>0.43891860491974899</v>
      </c>
      <c r="BM47" s="202">
        <v>0.99999999999982703</v>
      </c>
      <c r="BN47" s="202">
        <v>3474</v>
      </c>
      <c r="BO47" s="202">
        <v>41.515594165179003</v>
      </c>
      <c r="BP47" s="202">
        <v>0.81190847390806897</v>
      </c>
      <c r="BQ47" s="202">
        <v>2724</v>
      </c>
      <c r="BR47" s="202">
        <v>2.09234699324744E-2</v>
      </c>
      <c r="BS47" s="202">
        <v>2.7048134759277798E-2</v>
      </c>
      <c r="BT47" s="202">
        <v>0.99999999999982703</v>
      </c>
      <c r="BU47" s="202">
        <v>3474</v>
      </c>
      <c r="BV47" s="202">
        <v>0.197255471377281</v>
      </c>
      <c r="BW47" s="202">
        <v>0.197255471377281</v>
      </c>
      <c r="BX47" s="202">
        <v>618</v>
      </c>
      <c r="BY47" s="202">
        <v>0</v>
      </c>
      <c r="BZ47" s="202">
        <v>0.99999999999982703</v>
      </c>
      <c r="CA47" s="202">
        <v>3474</v>
      </c>
      <c r="CB47" s="202">
        <v>0</v>
      </c>
      <c r="CC47" s="202">
        <v>0.99999999999982703</v>
      </c>
      <c r="CD47" s="202">
        <v>3474</v>
      </c>
      <c r="CE47" s="202">
        <v>0</v>
      </c>
      <c r="CF47" s="202">
        <v>0.99327467174401296</v>
      </c>
      <c r="CG47" s="202">
        <v>3460</v>
      </c>
      <c r="CH47" s="202" t="s">
        <v>470</v>
      </c>
      <c r="CI47" s="202" t="s">
        <v>470</v>
      </c>
      <c r="CJ47" s="202" t="s">
        <v>470</v>
      </c>
      <c r="CK47" s="202" t="s">
        <v>470</v>
      </c>
      <c r="CL47" s="202" t="s">
        <v>470</v>
      </c>
      <c r="CM47" s="202" t="s">
        <v>470</v>
      </c>
      <c r="CN47" s="202">
        <v>0.13800034165491401</v>
      </c>
      <c r="CO47" s="202">
        <v>0.99304857253537404</v>
      </c>
      <c r="CP47" s="202">
        <v>3459</v>
      </c>
      <c r="CQ47" s="202">
        <v>2</v>
      </c>
      <c r="CR47" s="202">
        <v>0.99327467174401296</v>
      </c>
      <c r="CS47" s="202">
        <v>3460</v>
      </c>
      <c r="CT47" s="202">
        <v>489914127.37</v>
      </c>
      <c r="CU47" s="202">
        <v>0.99327467174401296</v>
      </c>
      <c r="CV47" s="202">
        <v>3460</v>
      </c>
      <c r="CW47" s="202">
        <v>0.61195435192578196</v>
      </c>
      <c r="CX47" s="202">
        <v>0.81934112138459503</v>
      </c>
      <c r="CY47" s="202">
        <v>2747</v>
      </c>
      <c r="CZ47" s="202">
        <v>174268.5</v>
      </c>
      <c r="DA47" s="202">
        <v>0.81933767245230504</v>
      </c>
      <c r="DB47" s="202">
        <v>2742</v>
      </c>
      <c r="DC47" s="202" t="s">
        <v>470</v>
      </c>
      <c r="DD47" s="202" t="s">
        <v>470</v>
      </c>
      <c r="DE47" s="202" t="s">
        <v>470</v>
      </c>
      <c r="DF47" s="202" t="s">
        <v>180</v>
      </c>
      <c r="DG47" s="202" t="s">
        <v>471</v>
      </c>
      <c r="DH47" s="165"/>
    </row>
    <row r="48" spans="1:113" hidden="1" x14ac:dyDescent="0.3">
      <c r="A48" s="165"/>
      <c r="B48" s="124" t="str">
        <f t="shared" si="0"/>
        <v>iBoxx EUR Corporates SRI Screened45596</v>
      </c>
      <c r="C48">
        <v>1439</v>
      </c>
      <c r="D48" t="s">
        <v>483</v>
      </c>
      <c r="E48" t="s">
        <v>181</v>
      </c>
      <c r="F48" s="198">
        <v>45596</v>
      </c>
      <c r="G48" s="202">
        <v>3613</v>
      </c>
      <c r="H48" s="202">
        <v>0</v>
      </c>
      <c r="I48" s="202">
        <v>3613</v>
      </c>
      <c r="J48" s="203">
        <v>0</v>
      </c>
      <c r="K48" s="203">
        <v>1</v>
      </c>
      <c r="L48" s="202" t="s">
        <v>476</v>
      </c>
      <c r="M48" s="204">
        <v>18.423533920000001</v>
      </c>
      <c r="N48" s="203">
        <v>0.993282161</v>
      </c>
      <c r="O48" s="205">
        <v>3583</v>
      </c>
      <c r="P48" s="204">
        <v>3.8201652739999998</v>
      </c>
      <c r="Q48" s="202">
        <v>0.99066602400000003</v>
      </c>
      <c r="R48" s="202">
        <v>3571</v>
      </c>
      <c r="S48" s="202">
        <v>8.7484517989999997</v>
      </c>
      <c r="T48" s="202">
        <v>0.99066602400000003</v>
      </c>
      <c r="U48" s="202">
        <v>3571</v>
      </c>
      <c r="V48" s="202">
        <v>5.8379063120000003</v>
      </c>
      <c r="W48" s="202">
        <v>0.99066602400000003</v>
      </c>
      <c r="X48" s="202">
        <v>3571</v>
      </c>
      <c r="Y48" s="206" t="s">
        <v>470</v>
      </c>
      <c r="Z48" s="202" t="s">
        <v>470</v>
      </c>
      <c r="AA48" s="202" t="s">
        <v>470</v>
      </c>
      <c r="AB48" s="202" t="s">
        <v>470</v>
      </c>
      <c r="AC48" s="202" t="s">
        <v>470</v>
      </c>
      <c r="AD48" s="202" t="s">
        <v>470</v>
      </c>
      <c r="AE48" s="206">
        <v>0.20479287960000001</v>
      </c>
      <c r="AF48" s="202">
        <v>3.0719129000000001E-2</v>
      </c>
      <c r="AG48" s="202">
        <v>113</v>
      </c>
      <c r="AH48" s="206">
        <v>0.36219363399999999</v>
      </c>
      <c r="AI48" s="202">
        <v>0.11934320599999999</v>
      </c>
      <c r="AJ48" s="202">
        <v>442</v>
      </c>
      <c r="AK48" s="202" t="s">
        <v>470</v>
      </c>
      <c r="AL48" s="202" t="s">
        <v>470</v>
      </c>
      <c r="AM48" s="202" t="s">
        <v>470</v>
      </c>
      <c r="AN48" s="202" t="s">
        <v>470</v>
      </c>
      <c r="AO48" s="202" t="s">
        <v>470</v>
      </c>
      <c r="AP48" s="202" t="s">
        <v>470</v>
      </c>
      <c r="AQ48" s="202" t="s">
        <v>470</v>
      </c>
      <c r="AR48" s="202" t="s">
        <v>470</v>
      </c>
      <c r="AS48" s="202" t="s">
        <v>470</v>
      </c>
      <c r="AT48" s="202">
        <v>9.8595773999999997E-2</v>
      </c>
      <c r="AU48" s="202">
        <v>0.46234958199999998</v>
      </c>
      <c r="AV48" s="202">
        <v>0.40909453299999998</v>
      </c>
      <c r="AW48" s="202">
        <v>2.4761818000000001E-2</v>
      </c>
      <c r="AX48" s="202">
        <v>1.468011E-3</v>
      </c>
      <c r="AY48" s="202">
        <v>3.7302809999999998E-3</v>
      </c>
      <c r="AZ48" s="202"/>
      <c r="BA48" s="202"/>
      <c r="BB48" s="202"/>
      <c r="BC48" s="202"/>
      <c r="BD48" s="202"/>
      <c r="BE48" s="202"/>
      <c r="BF48" s="202"/>
      <c r="BG48" s="202"/>
      <c r="BH48" s="202"/>
      <c r="BI48" s="202"/>
      <c r="BJ48" s="202"/>
      <c r="BK48" s="202"/>
      <c r="BL48" s="202">
        <v>0.43821258400000002</v>
      </c>
      <c r="BM48" s="202">
        <v>1</v>
      </c>
      <c r="BN48" s="202">
        <v>3613</v>
      </c>
      <c r="BO48" s="202">
        <v>67.916831540000004</v>
      </c>
      <c r="BP48" s="202">
        <v>0.80663252200000002</v>
      </c>
      <c r="BQ48" s="202">
        <v>2836</v>
      </c>
      <c r="BR48" s="202">
        <v>2.3205527E-2</v>
      </c>
      <c r="BS48" s="202">
        <v>5.2888016000000003E-2</v>
      </c>
      <c r="BT48" s="202">
        <v>1</v>
      </c>
      <c r="BU48" s="202">
        <v>3613</v>
      </c>
      <c r="BV48" s="202">
        <v>0.157340059</v>
      </c>
      <c r="BW48" s="202">
        <v>0.157340059</v>
      </c>
      <c r="BX48" s="202">
        <v>624</v>
      </c>
      <c r="BY48" s="202">
        <v>0</v>
      </c>
      <c r="BZ48" s="202">
        <v>0.99999999999982003</v>
      </c>
      <c r="CA48" s="202">
        <v>3613</v>
      </c>
      <c r="CB48" s="202">
        <v>0</v>
      </c>
      <c r="CC48" s="202">
        <v>0.99999999999982003</v>
      </c>
      <c r="CD48" s="202">
        <v>3613</v>
      </c>
      <c r="CE48" s="202">
        <v>0</v>
      </c>
      <c r="CF48" s="202">
        <v>0.99552891121826703</v>
      </c>
      <c r="CG48" s="202">
        <v>3594</v>
      </c>
      <c r="CH48" s="202" t="s">
        <v>470</v>
      </c>
      <c r="CI48" s="202" t="s">
        <v>470</v>
      </c>
      <c r="CJ48" s="202" t="s">
        <v>470</v>
      </c>
      <c r="CK48" s="202" t="s">
        <v>470</v>
      </c>
      <c r="CL48" s="202" t="s">
        <v>470</v>
      </c>
      <c r="CM48" s="202" t="s">
        <v>470</v>
      </c>
      <c r="CN48" s="202">
        <v>0.149972522</v>
      </c>
      <c r="CO48" s="202">
        <v>0.993701995</v>
      </c>
      <c r="CP48" s="202">
        <v>3585</v>
      </c>
      <c r="CQ48" s="202">
        <v>4</v>
      </c>
      <c r="CR48" s="202">
        <v>0.99552891099999996</v>
      </c>
      <c r="CS48" s="202">
        <v>3594</v>
      </c>
      <c r="CT48" s="202">
        <v>519.56928870000002</v>
      </c>
      <c r="CU48" s="202">
        <v>0.99552891099999996</v>
      </c>
      <c r="CV48" s="202">
        <v>3594</v>
      </c>
      <c r="CW48" s="202">
        <v>0.57550701400000004</v>
      </c>
      <c r="CX48" s="202">
        <v>0.80172318499999995</v>
      </c>
      <c r="CY48" s="202">
        <v>2820</v>
      </c>
      <c r="CZ48" s="202">
        <v>183347.1</v>
      </c>
      <c r="DA48" s="202">
        <v>0.80788220399999999</v>
      </c>
      <c r="DB48" s="202">
        <v>2841</v>
      </c>
      <c r="DC48" s="202" t="s">
        <v>470</v>
      </c>
      <c r="DD48" s="202" t="s">
        <v>470</v>
      </c>
      <c r="DE48" s="202" t="s">
        <v>470</v>
      </c>
      <c r="DF48" s="202" t="s">
        <v>182</v>
      </c>
      <c r="DG48" s="202" t="s">
        <v>471</v>
      </c>
      <c r="DH48" s="165"/>
      <c r="DI48" s="165"/>
    </row>
    <row r="49" spans="2:111" hidden="1" x14ac:dyDescent="0.3">
      <c r="B49" s="124" t="str">
        <f t="shared" si="0"/>
        <v>iBoxx EUR Corporates SRI Screened45626</v>
      </c>
      <c r="C49">
        <v>2153</v>
      </c>
      <c r="D49" t="s">
        <v>483</v>
      </c>
      <c r="E49" t="s">
        <v>181</v>
      </c>
      <c r="F49" s="198">
        <v>45626</v>
      </c>
      <c r="G49" s="202">
        <v>3629</v>
      </c>
      <c r="H49" s="202">
        <v>0</v>
      </c>
      <c r="I49" s="202">
        <v>3629</v>
      </c>
      <c r="J49" s="203">
        <v>0</v>
      </c>
      <c r="K49" s="203">
        <v>1</v>
      </c>
      <c r="L49" s="202" t="s">
        <v>476</v>
      </c>
      <c r="M49" s="204">
        <v>18.390854210000001</v>
      </c>
      <c r="N49" s="203">
        <v>0.99343348600000003</v>
      </c>
      <c r="O49" s="205">
        <v>3600</v>
      </c>
      <c r="P49" s="204">
        <v>3.8367914889999999</v>
      </c>
      <c r="Q49" s="202">
        <v>0.99062958000000001</v>
      </c>
      <c r="R49" s="202">
        <v>3587</v>
      </c>
      <c r="S49" s="202">
        <v>8.7241111650000001</v>
      </c>
      <c r="T49" s="202">
        <v>0.99062958000000001</v>
      </c>
      <c r="U49" s="202">
        <v>3587</v>
      </c>
      <c r="V49" s="202">
        <v>5.8138505250000003</v>
      </c>
      <c r="W49" s="202">
        <v>0.99062958000000001</v>
      </c>
      <c r="X49" s="202">
        <v>3587</v>
      </c>
      <c r="Y49" s="206" t="s">
        <v>470</v>
      </c>
      <c r="Z49" s="202" t="s">
        <v>470</v>
      </c>
      <c r="AA49" s="202" t="s">
        <v>470</v>
      </c>
      <c r="AB49" s="202" t="s">
        <v>470</v>
      </c>
      <c r="AC49" s="202" t="s">
        <v>470</v>
      </c>
      <c r="AD49" s="202" t="s">
        <v>470</v>
      </c>
      <c r="AE49" s="206">
        <v>0.20864505590000001</v>
      </c>
      <c r="AF49" s="202">
        <v>3.1024175000000001E-2</v>
      </c>
      <c r="AG49" s="202">
        <v>114</v>
      </c>
      <c r="AH49" s="206">
        <v>0.36607841400000002</v>
      </c>
      <c r="AI49" s="202">
        <v>0.12028926</v>
      </c>
      <c r="AJ49" s="202">
        <v>446</v>
      </c>
      <c r="AK49" s="202" t="s">
        <v>470</v>
      </c>
      <c r="AL49" s="202" t="s">
        <v>470</v>
      </c>
      <c r="AM49" s="202" t="s">
        <v>470</v>
      </c>
      <c r="AN49" s="202" t="s">
        <v>470</v>
      </c>
      <c r="AO49" s="202" t="s">
        <v>470</v>
      </c>
      <c r="AP49" s="202" t="s">
        <v>470</v>
      </c>
      <c r="AQ49" s="202" t="s">
        <v>470</v>
      </c>
      <c r="AR49" s="202" t="s">
        <v>470</v>
      </c>
      <c r="AS49" s="202" t="s">
        <v>470</v>
      </c>
      <c r="AT49" s="202">
        <v>9.4521348000000005E-2</v>
      </c>
      <c r="AU49" s="202">
        <v>0.47372425800000001</v>
      </c>
      <c r="AV49" s="202">
        <v>0.40316583499999997</v>
      </c>
      <c r="AW49" s="202">
        <v>2.3931306999999999E-2</v>
      </c>
      <c r="AX49" s="202">
        <v>9.4575599999999996E-4</v>
      </c>
      <c r="AY49" s="202">
        <v>3.711495E-3</v>
      </c>
      <c r="AZ49" s="202"/>
      <c r="BA49" s="202"/>
      <c r="BB49" s="202"/>
      <c r="BC49" s="202"/>
      <c r="BD49" s="202"/>
      <c r="BE49" s="202"/>
      <c r="BF49" s="202"/>
      <c r="BG49" s="202"/>
      <c r="BH49" s="202"/>
      <c r="BI49" s="202"/>
      <c r="BJ49" s="202"/>
      <c r="BK49" s="202"/>
      <c r="BL49" s="202">
        <v>0.44219388399999998</v>
      </c>
      <c r="BM49" s="202">
        <v>1</v>
      </c>
      <c r="BN49" s="202">
        <v>3629</v>
      </c>
      <c r="BO49" s="202">
        <v>67.809199750000005</v>
      </c>
      <c r="BP49" s="202">
        <v>0.80620926100000001</v>
      </c>
      <c r="BQ49" s="202">
        <v>2848</v>
      </c>
      <c r="BR49" s="202">
        <v>2.3070258E-2</v>
      </c>
      <c r="BS49" s="202">
        <v>5.4170097E-2</v>
      </c>
      <c r="BT49" s="202">
        <v>1</v>
      </c>
      <c r="BU49" s="202">
        <v>3629</v>
      </c>
      <c r="BV49" s="202">
        <v>0.15944647300000001</v>
      </c>
      <c r="BW49" s="202">
        <v>0.15944647300000001</v>
      </c>
      <c r="BX49" s="202">
        <v>635</v>
      </c>
      <c r="BY49" s="202">
        <v>0</v>
      </c>
      <c r="BZ49" s="202">
        <v>0.99999999999982003</v>
      </c>
      <c r="CA49" s="202">
        <v>3629</v>
      </c>
      <c r="CB49" s="202">
        <v>0</v>
      </c>
      <c r="CC49" s="202">
        <v>0.99999999999982003</v>
      </c>
      <c r="CD49" s="202">
        <v>3629</v>
      </c>
      <c r="CE49" s="202">
        <v>0</v>
      </c>
      <c r="CF49" s="202">
        <v>0.99567455834898599</v>
      </c>
      <c r="CG49" s="202">
        <v>3611</v>
      </c>
      <c r="CH49" s="202" t="s">
        <v>470</v>
      </c>
      <c r="CI49" s="202" t="s">
        <v>470</v>
      </c>
      <c r="CJ49" s="202" t="s">
        <v>470</v>
      </c>
      <c r="CK49" s="202" t="s">
        <v>470</v>
      </c>
      <c r="CL49" s="202" t="s">
        <v>470</v>
      </c>
      <c r="CM49" s="202" t="s">
        <v>470</v>
      </c>
      <c r="CN49" s="202">
        <v>0.14965009300000001</v>
      </c>
      <c r="CO49" s="202">
        <v>0.99385006600000003</v>
      </c>
      <c r="CP49" s="202">
        <v>3602</v>
      </c>
      <c r="CQ49" s="202">
        <v>4</v>
      </c>
      <c r="CR49" s="202">
        <v>0.99567455800000004</v>
      </c>
      <c r="CS49" s="202">
        <v>3611</v>
      </c>
      <c r="CT49" s="202">
        <v>519.56928870000002</v>
      </c>
      <c r="CU49" s="202">
        <v>0.99567455800000004</v>
      </c>
      <c r="CV49" s="202">
        <v>3611</v>
      </c>
      <c r="CW49" s="202">
        <v>0.57483519000000005</v>
      </c>
      <c r="CX49" s="202">
        <v>0.80131072299999995</v>
      </c>
      <c r="CY49" s="202">
        <v>2832</v>
      </c>
      <c r="CZ49" s="202">
        <v>184172.1</v>
      </c>
      <c r="DA49" s="202">
        <v>0.80746850100000001</v>
      </c>
      <c r="DB49" s="202">
        <v>2853</v>
      </c>
      <c r="DC49" s="202" t="s">
        <v>470</v>
      </c>
      <c r="DD49" s="202" t="s">
        <v>470</v>
      </c>
      <c r="DE49" s="202" t="s">
        <v>470</v>
      </c>
      <c r="DF49" s="202" t="s">
        <v>182</v>
      </c>
      <c r="DG49" s="202" t="s">
        <v>471</v>
      </c>
    </row>
    <row r="50" spans="2:111" hidden="1" x14ac:dyDescent="0.3">
      <c r="B50" s="124" t="str">
        <f t="shared" si="0"/>
        <v>iBoxx EUR Corporates SRI Screened45657</v>
      </c>
      <c r="D50" s="124" t="s">
        <v>483</v>
      </c>
      <c r="E50" t="s">
        <v>181</v>
      </c>
      <c r="F50" s="196">
        <v>45657</v>
      </c>
      <c r="G50" s="202">
        <v>3616</v>
      </c>
      <c r="H50" s="202">
        <v>0</v>
      </c>
      <c r="I50" s="202">
        <v>3616</v>
      </c>
      <c r="J50" s="203">
        <v>0</v>
      </c>
      <c r="K50" s="203">
        <v>1</v>
      </c>
      <c r="L50" s="202" t="s">
        <v>476</v>
      </c>
      <c r="M50" s="204">
        <v>18.4029733864534</v>
      </c>
      <c r="N50" s="203">
        <v>0.99557678931105698</v>
      </c>
      <c r="O50" s="205">
        <v>3596</v>
      </c>
      <c r="P50" s="204">
        <v>3.9171057092911101</v>
      </c>
      <c r="Q50" s="202">
        <v>0.99160129231114003</v>
      </c>
      <c r="R50" s="202">
        <v>3579</v>
      </c>
      <c r="S50" s="202">
        <v>8.7113403265593305</v>
      </c>
      <c r="T50" s="202">
        <v>0.99160129231114003</v>
      </c>
      <c r="U50" s="202">
        <v>3579</v>
      </c>
      <c r="V50" s="202">
        <v>5.7429889273433199</v>
      </c>
      <c r="W50" s="202">
        <v>0.99160129231114003</v>
      </c>
      <c r="X50" s="202">
        <v>3579</v>
      </c>
      <c r="Y50" s="206" t="s">
        <v>470</v>
      </c>
      <c r="Z50" s="202" t="s">
        <v>470</v>
      </c>
      <c r="AA50" s="202" t="s">
        <v>470</v>
      </c>
      <c r="AB50" s="202" t="s">
        <v>470</v>
      </c>
      <c r="AC50" s="202" t="s">
        <v>470</v>
      </c>
      <c r="AD50" s="202" t="s">
        <v>470</v>
      </c>
      <c r="AE50" s="206">
        <v>0.18794877788415201</v>
      </c>
      <c r="AF50" s="202">
        <v>3.5376446316406199E-2</v>
      </c>
      <c r="AG50" s="202">
        <v>131</v>
      </c>
      <c r="AH50" s="206">
        <v>0.37655734318015399</v>
      </c>
      <c r="AI50" s="202">
        <v>0.114758893483684</v>
      </c>
      <c r="AJ50" s="202">
        <v>424</v>
      </c>
      <c r="AK50" s="202" t="s">
        <v>470</v>
      </c>
      <c r="AL50" s="202" t="s">
        <v>470</v>
      </c>
      <c r="AM50" s="202" t="s">
        <v>470</v>
      </c>
      <c r="AN50" s="202" t="s">
        <v>470</v>
      </c>
      <c r="AO50" s="202" t="s">
        <v>470</v>
      </c>
      <c r="AP50" s="202" t="s">
        <v>470</v>
      </c>
      <c r="AQ50" s="202" t="s">
        <v>470</v>
      </c>
      <c r="AR50" s="202" t="s">
        <v>470</v>
      </c>
      <c r="AS50" s="202" t="s">
        <v>470</v>
      </c>
      <c r="AT50" s="202">
        <v>8.7542206749712206E-2</v>
      </c>
      <c r="AU50" s="202">
        <v>0.496032840556418</v>
      </c>
      <c r="AV50" s="202">
        <v>0.38806467256809901</v>
      </c>
      <c r="AW50" s="202">
        <v>2.44683590930698E-2</v>
      </c>
      <c r="AX50" s="202">
        <v>9.4779490334119998E-4</v>
      </c>
      <c r="AY50" s="202">
        <v>2.9441261291766E-3</v>
      </c>
      <c r="AZ50" s="202" t="s">
        <v>470</v>
      </c>
      <c r="BA50" s="202" t="s">
        <v>470</v>
      </c>
      <c r="BB50" s="202" t="s">
        <v>470</v>
      </c>
      <c r="BC50" s="202" t="s">
        <v>470</v>
      </c>
      <c r="BD50" s="202" t="s">
        <v>470</v>
      </c>
      <c r="BE50" s="202" t="s">
        <v>470</v>
      </c>
      <c r="BF50" s="202" t="s">
        <v>470</v>
      </c>
      <c r="BG50" s="202" t="s">
        <v>470</v>
      </c>
      <c r="BH50" s="202" t="s">
        <v>470</v>
      </c>
      <c r="BI50" s="202" t="s">
        <v>470</v>
      </c>
      <c r="BJ50" s="202" t="s">
        <v>470</v>
      </c>
      <c r="BK50" s="202" t="s">
        <v>470</v>
      </c>
      <c r="BL50" s="202">
        <v>0.443747487347879</v>
      </c>
      <c r="BM50" s="202">
        <v>0.99999999999981803</v>
      </c>
      <c r="BN50" s="202">
        <v>3616</v>
      </c>
      <c r="BO50" s="202">
        <v>68.209493891462998</v>
      </c>
      <c r="BP50" s="202">
        <v>0.80575010347510301</v>
      </c>
      <c r="BQ50" s="202">
        <v>2836</v>
      </c>
      <c r="BR50" s="202">
        <v>3.4473807052758203E-2</v>
      </c>
      <c r="BS50" s="202">
        <v>5.37285013196349E-2</v>
      </c>
      <c r="BT50" s="202">
        <v>0.99999999999981803</v>
      </c>
      <c r="BU50" s="202">
        <v>3616</v>
      </c>
      <c r="BV50" s="202">
        <v>0.16030207439571101</v>
      </c>
      <c r="BW50" s="202">
        <v>0.16030207439571101</v>
      </c>
      <c r="BX50" s="202">
        <v>634</v>
      </c>
      <c r="BY50" s="202">
        <v>0</v>
      </c>
      <c r="BZ50" s="202">
        <v>0.99999999999981803</v>
      </c>
      <c r="CA50" s="202">
        <v>3616</v>
      </c>
      <c r="CB50" s="202">
        <v>0</v>
      </c>
      <c r="CC50" s="202">
        <v>0.99999999999981803</v>
      </c>
      <c r="CD50" s="202">
        <v>3616</v>
      </c>
      <c r="CE50" s="202">
        <v>0</v>
      </c>
      <c r="CF50" s="202">
        <v>0.99703253009322701</v>
      </c>
      <c r="CG50" s="202">
        <v>3603</v>
      </c>
      <c r="CH50" s="202" t="s">
        <v>470</v>
      </c>
      <c r="CI50" s="202" t="s">
        <v>470</v>
      </c>
      <c r="CJ50" s="202" t="s">
        <v>470</v>
      </c>
      <c r="CK50" s="202" t="s">
        <v>470</v>
      </c>
      <c r="CL50" s="202" t="s">
        <v>470</v>
      </c>
      <c r="CM50" s="202" t="s">
        <v>470</v>
      </c>
      <c r="CN50" s="202">
        <v>0.149665235175445</v>
      </c>
      <c r="CO50" s="202">
        <v>0.99557678931105698</v>
      </c>
      <c r="CP50" s="202">
        <v>3596</v>
      </c>
      <c r="CQ50" s="202">
        <v>4</v>
      </c>
      <c r="CR50" s="202">
        <v>0.99703253009322701</v>
      </c>
      <c r="CS50" s="202">
        <v>3603</v>
      </c>
      <c r="CT50" s="202">
        <v>519.56928866999999</v>
      </c>
      <c r="CU50" s="202">
        <v>0.99703253009322701</v>
      </c>
      <c r="CV50" s="202">
        <v>3603</v>
      </c>
      <c r="CW50" s="202">
        <v>0.57832967464463603</v>
      </c>
      <c r="CX50" s="202">
        <v>0.80392233086848397</v>
      </c>
      <c r="CY50" s="202">
        <v>2830</v>
      </c>
      <c r="CZ50" s="202">
        <v>181846.6</v>
      </c>
      <c r="DA50" s="202">
        <v>0.80702582176723103</v>
      </c>
      <c r="DB50" s="202">
        <v>2841</v>
      </c>
      <c r="DC50" s="202" t="s">
        <v>470</v>
      </c>
      <c r="DD50" s="202" t="s">
        <v>470</v>
      </c>
      <c r="DE50" s="202" t="s">
        <v>470</v>
      </c>
      <c r="DF50" s="202" t="s">
        <v>182</v>
      </c>
      <c r="DG50" s="202" t="s">
        <v>471</v>
      </c>
    </row>
    <row r="51" spans="2:111" hidden="1" x14ac:dyDescent="0.3">
      <c r="B51" s="124" t="str">
        <f t="shared" si="0"/>
        <v>iBoxx EUR Corporates SRI Screened45688</v>
      </c>
      <c r="D51" s="124" t="s">
        <v>483</v>
      </c>
      <c r="E51" s="183" t="s">
        <v>181</v>
      </c>
      <c r="F51" s="196">
        <v>45688</v>
      </c>
      <c r="G51" s="202">
        <v>3666</v>
      </c>
      <c r="H51" s="202">
        <v>0</v>
      </c>
      <c r="I51" s="202">
        <v>3666</v>
      </c>
      <c r="J51" s="203">
        <v>0</v>
      </c>
      <c r="K51" s="203">
        <v>1</v>
      </c>
      <c r="L51" s="202" t="s">
        <v>476</v>
      </c>
      <c r="M51" s="204">
        <v>18.540842340925501</v>
      </c>
      <c r="N51" s="203">
        <v>0.99156358892713403</v>
      </c>
      <c r="O51" s="205">
        <v>3630</v>
      </c>
      <c r="P51" s="204">
        <v>3.9775408617208101</v>
      </c>
      <c r="Q51" s="202">
        <v>0.98762676962051499</v>
      </c>
      <c r="R51" s="202">
        <v>3613</v>
      </c>
      <c r="S51" s="202">
        <v>8.7881001956620501</v>
      </c>
      <c r="T51" s="202">
        <v>0.98762676962051499</v>
      </c>
      <c r="U51" s="202">
        <v>3613</v>
      </c>
      <c r="V51" s="202">
        <v>5.74434520235065</v>
      </c>
      <c r="W51" s="202">
        <v>0.98762676962051499</v>
      </c>
      <c r="X51" s="202">
        <v>3613</v>
      </c>
      <c r="Y51" s="206" t="s">
        <v>470</v>
      </c>
      <c r="Z51" s="202" t="s">
        <v>470</v>
      </c>
      <c r="AA51" s="202" t="s">
        <v>470</v>
      </c>
      <c r="AB51" s="202" t="s">
        <v>470</v>
      </c>
      <c r="AC51" s="202" t="s">
        <v>470</v>
      </c>
      <c r="AD51" s="202" t="s">
        <v>470</v>
      </c>
      <c r="AE51" s="202">
        <v>0.18492597533167701</v>
      </c>
      <c r="AF51" s="202">
        <v>3.56329193193494E-2</v>
      </c>
      <c r="AG51" s="202">
        <v>133</v>
      </c>
      <c r="AH51" s="206">
        <v>0.37756918494824399</v>
      </c>
      <c r="AI51" s="202">
        <v>0.114752776358511</v>
      </c>
      <c r="AJ51" s="202">
        <v>430</v>
      </c>
      <c r="AK51" s="202" t="s">
        <v>470</v>
      </c>
      <c r="AL51" s="202" t="s">
        <v>470</v>
      </c>
      <c r="AM51" s="202" t="s">
        <v>470</v>
      </c>
      <c r="AN51" s="202" t="s">
        <v>470</v>
      </c>
      <c r="AO51" s="202" t="s">
        <v>470</v>
      </c>
      <c r="AP51" s="202" t="s">
        <v>470</v>
      </c>
      <c r="AQ51" s="202" t="s">
        <v>470</v>
      </c>
      <c r="AR51" s="202" t="s">
        <v>470</v>
      </c>
      <c r="AS51" s="202" t="s">
        <v>470</v>
      </c>
      <c r="AT51" s="202">
        <v>8.2745639407776198E-2</v>
      </c>
      <c r="AU51" s="202">
        <v>0.48201158585078402</v>
      </c>
      <c r="AV51" s="202">
        <v>0.38722785141486199</v>
      </c>
      <c r="AW51" s="202">
        <v>4.0101745373717898E-2</v>
      </c>
      <c r="AX51" s="202">
        <v>9.3324960578850002E-4</v>
      </c>
      <c r="AY51" s="202">
        <v>6.9799283468897997E-3</v>
      </c>
      <c r="AZ51" s="202" t="s">
        <v>470</v>
      </c>
      <c r="BA51" s="202" t="s">
        <v>470</v>
      </c>
      <c r="BB51" s="202" t="s">
        <v>470</v>
      </c>
      <c r="BC51" s="202" t="s">
        <v>470</v>
      </c>
      <c r="BD51" s="202" t="s">
        <v>470</v>
      </c>
      <c r="BE51" s="202" t="s">
        <v>470</v>
      </c>
      <c r="BF51" s="202" t="s">
        <v>470</v>
      </c>
      <c r="BG51" s="202" t="s">
        <v>470</v>
      </c>
      <c r="BH51" s="202" t="s">
        <v>470</v>
      </c>
      <c r="BI51" s="202" t="s">
        <v>470</v>
      </c>
      <c r="BJ51" s="202" t="s">
        <v>470</v>
      </c>
      <c r="BK51" s="202" t="s">
        <v>470</v>
      </c>
      <c r="BL51" s="202">
        <v>0.439491621858495</v>
      </c>
      <c r="BM51" s="202">
        <v>0.99999999999981903</v>
      </c>
      <c r="BN51" s="202">
        <v>3666</v>
      </c>
      <c r="BO51" s="202">
        <v>67.544700335205903</v>
      </c>
      <c r="BP51" s="202">
        <v>0.80167755066649904</v>
      </c>
      <c r="BQ51" s="202">
        <v>2861</v>
      </c>
      <c r="BR51" s="202">
        <v>2.6602461216052298E-2</v>
      </c>
      <c r="BS51" s="202">
        <v>5.32749720457176E-2</v>
      </c>
      <c r="BT51" s="202">
        <v>0.99999999999981903</v>
      </c>
      <c r="BU51" s="202">
        <v>3666</v>
      </c>
      <c r="BV51" s="202">
        <v>0.162730748927707</v>
      </c>
      <c r="BW51" s="202">
        <v>0.162730748927707</v>
      </c>
      <c r="BX51" s="202">
        <v>654</v>
      </c>
      <c r="BY51" s="202">
        <v>0</v>
      </c>
      <c r="BZ51" s="202">
        <v>0.99999999999981903</v>
      </c>
      <c r="CA51" s="202">
        <v>3666</v>
      </c>
      <c r="CB51" s="202">
        <v>0</v>
      </c>
      <c r="CC51" s="202">
        <v>0.99999999999981903</v>
      </c>
      <c r="CD51" s="202">
        <v>3666</v>
      </c>
      <c r="CE51" s="202">
        <v>0</v>
      </c>
      <c r="CF51" s="202">
        <v>0.99688646632445999</v>
      </c>
      <c r="CG51" s="202">
        <v>3652</v>
      </c>
      <c r="CH51" s="202" t="s">
        <v>470</v>
      </c>
      <c r="CI51" s="202" t="s">
        <v>470</v>
      </c>
      <c r="CJ51" s="202" t="s">
        <v>470</v>
      </c>
      <c r="CK51" s="202" t="s">
        <v>470</v>
      </c>
      <c r="CL51" s="202" t="s">
        <v>470</v>
      </c>
      <c r="CM51" s="202" t="s">
        <v>470</v>
      </c>
      <c r="CN51" s="202">
        <v>0.15484786161422801</v>
      </c>
      <c r="CO51" s="202">
        <v>0.99197738879908803</v>
      </c>
      <c r="CP51" s="202">
        <v>3632</v>
      </c>
      <c r="CQ51" s="202">
        <v>4</v>
      </c>
      <c r="CR51" s="202">
        <v>0.99688646632445999</v>
      </c>
      <c r="CS51" s="202">
        <v>3652</v>
      </c>
      <c r="CT51" s="202">
        <v>519569288.67000002</v>
      </c>
      <c r="CU51" s="202">
        <v>0.99688646632445999</v>
      </c>
      <c r="CV51" s="202">
        <v>3652</v>
      </c>
      <c r="CW51" s="202">
        <v>0.57556983988509702</v>
      </c>
      <c r="CX51" s="202">
        <v>0.799458602029124</v>
      </c>
      <c r="CY51" s="202">
        <v>2853</v>
      </c>
      <c r="CZ51" s="202">
        <v>183222</v>
      </c>
      <c r="DA51" s="202">
        <v>0.80253638151425699</v>
      </c>
      <c r="DB51" s="202">
        <v>2864</v>
      </c>
      <c r="DC51" s="202" t="s">
        <v>470</v>
      </c>
      <c r="DD51" s="202" t="s">
        <v>470</v>
      </c>
      <c r="DE51" s="202" t="s">
        <v>470</v>
      </c>
      <c r="DF51" s="202" t="s">
        <v>182</v>
      </c>
      <c r="DG51" s="202" t="s">
        <v>471</v>
      </c>
    </row>
    <row r="52" spans="2:111" hidden="1" x14ac:dyDescent="0.3">
      <c r="B52" s="124" t="str">
        <f t="shared" si="0"/>
        <v>iBoxx EUR Eurozone Sovereigns Green Bonds Capped45596</v>
      </c>
      <c r="C52">
        <v>1058</v>
      </c>
      <c r="D52" t="s">
        <v>484</v>
      </c>
      <c r="E52" t="s">
        <v>183</v>
      </c>
      <c r="F52" s="198">
        <v>45596</v>
      </c>
      <c r="G52" s="202">
        <v>23</v>
      </c>
      <c r="H52" s="202">
        <v>23</v>
      </c>
      <c r="I52" s="202">
        <v>0</v>
      </c>
      <c r="J52" s="203">
        <v>1</v>
      </c>
      <c r="K52" s="203">
        <v>7.77E-16</v>
      </c>
      <c r="L52" s="202" t="s">
        <v>485</v>
      </c>
      <c r="M52" s="204">
        <v>68.206799840000002</v>
      </c>
      <c r="N52" s="203">
        <v>1</v>
      </c>
      <c r="O52" s="205">
        <v>23</v>
      </c>
      <c r="P52" s="204">
        <v>62.675961430000001</v>
      </c>
      <c r="Q52" s="202">
        <v>1</v>
      </c>
      <c r="R52" s="202">
        <v>23</v>
      </c>
      <c r="S52" s="202">
        <v>67.17484177</v>
      </c>
      <c r="T52" s="202">
        <v>1</v>
      </c>
      <c r="U52" s="202">
        <v>23</v>
      </c>
      <c r="V52" s="202">
        <v>70.588422019999996</v>
      </c>
      <c r="W52" s="202">
        <v>1</v>
      </c>
      <c r="X52" s="202">
        <v>23</v>
      </c>
      <c r="Y52" s="206">
        <v>63.86773032</v>
      </c>
      <c r="Z52" s="202">
        <v>1</v>
      </c>
      <c r="AA52" s="202">
        <v>23</v>
      </c>
      <c r="AB52" s="202">
        <v>73.259797579999997</v>
      </c>
      <c r="AC52" s="202">
        <v>1</v>
      </c>
      <c r="AD52" s="202">
        <v>23</v>
      </c>
      <c r="AE52" s="206" t="s">
        <v>470</v>
      </c>
      <c r="AF52" s="202" t="s">
        <v>470</v>
      </c>
      <c r="AG52" s="202" t="s">
        <v>470</v>
      </c>
      <c r="AH52" s="206" t="s">
        <v>470</v>
      </c>
      <c r="AI52" s="202" t="s">
        <v>470</v>
      </c>
      <c r="AJ52" s="202" t="s">
        <v>470</v>
      </c>
      <c r="AK52" s="202">
        <v>62.515441680000002</v>
      </c>
      <c r="AL52" s="202">
        <v>1</v>
      </c>
      <c r="AM52" s="202">
        <v>23</v>
      </c>
      <c r="AN52" s="202">
        <v>71.63166124</v>
      </c>
      <c r="AO52" s="202">
        <v>1</v>
      </c>
      <c r="AP52" s="202">
        <v>23</v>
      </c>
      <c r="AQ52" s="202">
        <v>186.39130500000002</v>
      </c>
      <c r="AR52" s="202">
        <v>1</v>
      </c>
      <c r="AS52" s="202">
        <v>23</v>
      </c>
      <c r="AT52" s="202">
        <v>0</v>
      </c>
      <c r="AU52" s="202">
        <v>1</v>
      </c>
      <c r="AV52" s="202">
        <v>0</v>
      </c>
      <c r="AW52" s="202">
        <v>0</v>
      </c>
      <c r="AX52" s="202">
        <v>0</v>
      </c>
      <c r="AY52" s="202">
        <v>0</v>
      </c>
      <c r="AZ52" s="202">
        <v>0</v>
      </c>
      <c r="BA52" s="202">
        <v>1</v>
      </c>
      <c r="BB52" s="202">
        <v>23</v>
      </c>
      <c r="BC52" s="202">
        <v>0</v>
      </c>
      <c r="BD52" s="202">
        <v>1</v>
      </c>
      <c r="BE52" s="202">
        <v>23</v>
      </c>
      <c r="BF52" s="202">
        <v>0</v>
      </c>
      <c r="BG52" s="202">
        <v>1</v>
      </c>
      <c r="BH52" s="202">
        <v>23</v>
      </c>
      <c r="BI52" s="202">
        <v>0</v>
      </c>
      <c r="BJ52" s="202">
        <v>1</v>
      </c>
      <c r="BK52" s="202">
        <v>23</v>
      </c>
      <c r="BL52" s="202"/>
      <c r="BM52" s="202"/>
      <c r="BN52" s="202"/>
      <c r="BO52" s="202" t="s">
        <v>470</v>
      </c>
      <c r="BP52" s="202" t="s">
        <v>470</v>
      </c>
      <c r="BQ52" s="202" t="s">
        <v>470</v>
      </c>
      <c r="BR52" s="202" t="s">
        <v>470</v>
      </c>
      <c r="BS52" s="202" t="s">
        <v>470</v>
      </c>
      <c r="BT52" s="202" t="s">
        <v>470</v>
      </c>
      <c r="BU52" s="202" t="s">
        <v>470</v>
      </c>
      <c r="BV52" s="202">
        <v>1</v>
      </c>
      <c r="BW52" s="202">
        <v>1</v>
      </c>
      <c r="BX52" s="202">
        <v>23</v>
      </c>
      <c r="BY52" s="202">
        <v>0</v>
      </c>
      <c r="BZ52" s="202">
        <v>0.999999999999999</v>
      </c>
      <c r="CA52" s="202">
        <v>23</v>
      </c>
      <c r="CB52" s="202">
        <v>0</v>
      </c>
      <c r="CC52" s="202">
        <v>0.999999999999999</v>
      </c>
      <c r="CD52" s="202">
        <v>23</v>
      </c>
      <c r="CE52" s="202" t="s">
        <v>470</v>
      </c>
      <c r="CF52" s="202" t="s">
        <v>470</v>
      </c>
      <c r="CG52" s="202" t="s">
        <v>470</v>
      </c>
      <c r="CH52" s="202" t="s">
        <v>470</v>
      </c>
      <c r="CI52" s="202">
        <v>1</v>
      </c>
      <c r="CJ52" s="202">
        <v>23</v>
      </c>
      <c r="CK52" s="202">
        <v>60.334753560000003</v>
      </c>
      <c r="CL52" s="202">
        <v>1</v>
      </c>
      <c r="CM52" s="202">
        <v>23</v>
      </c>
      <c r="CN52" s="202" t="s">
        <v>470</v>
      </c>
      <c r="CO52" s="202" t="s">
        <v>470</v>
      </c>
      <c r="CP52" s="202" t="s">
        <v>470</v>
      </c>
      <c r="CQ52" s="202" t="s">
        <v>470</v>
      </c>
      <c r="CR52" s="202" t="s">
        <v>470</v>
      </c>
      <c r="CS52" s="202" t="s">
        <v>470</v>
      </c>
      <c r="CT52" s="202" t="s">
        <v>470</v>
      </c>
      <c r="CU52" s="202" t="s">
        <v>470</v>
      </c>
      <c r="CV52" s="202" t="s">
        <v>470</v>
      </c>
      <c r="CW52" s="202" t="s">
        <v>470</v>
      </c>
      <c r="CX52" s="202" t="s">
        <v>470</v>
      </c>
      <c r="CY52" s="202" t="s">
        <v>470</v>
      </c>
      <c r="CZ52" s="202">
        <v>0</v>
      </c>
      <c r="DA52" s="202"/>
      <c r="DB52" s="202"/>
      <c r="DC52" s="202">
        <v>73.213299960000001</v>
      </c>
      <c r="DD52" s="202">
        <v>1</v>
      </c>
      <c r="DE52" s="202">
        <v>23</v>
      </c>
      <c r="DF52" s="202" t="s">
        <v>184</v>
      </c>
      <c r="DG52" s="202" t="s">
        <v>471</v>
      </c>
    </row>
    <row r="53" spans="2:111" hidden="1" x14ac:dyDescent="0.3">
      <c r="B53" s="124" t="str">
        <f t="shared" si="0"/>
        <v>iBoxx EUR Eurozone Sovereigns Green Bonds Capped45626</v>
      </c>
      <c r="C53">
        <v>1059</v>
      </c>
      <c r="D53" t="s">
        <v>484</v>
      </c>
      <c r="E53" t="s">
        <v>183</v>
      </c>
      <c r="F53" s="198">
        <v>45626</v>
      </c>
      <c r="G53" s="202">
        <v>23</v>
      </c>
      <c r="H53" s="202">
        <v>23</v>
      </c>
      <c r="I53" s="202">
        <v>0</v>
      </c>
      <c r="J53" s="203">
        <v>1</v>
      </c>
      <c r="K53" s="203">
        <v>-2.2200000000000001E-16</v>
      </c>
      <c r="L53" s="202" t="s">
        <v>485</v>
      </c>
      <c r="M53" s="204">
        <v>68.19098855</v>
      </c>
      <c r="N53" s="203">
        <v>1</v>
      </c>
      <c r="O53" s="205">
        <v>23</v>
      </c>
      <c r="P53" s="204">
        <v>62.662702840000001</v>
      </c>
      <c r="Q53" s="202">
        <v>1</v>
      </c>
      <c r="R53" s="202">
        <v>23</v>
      </c>
      <c r="S53" s="202">
        <v>67.156173629999998</v>
      </c>
      <c r="T53" s="202">
        <v>1</v>
      </c>
      <c r="U53" s="202">
        <v>23</v>
      </c>
      <c r="V53" s="202">
        <v>70.573844710000003</v>
      </c>
      <c r="W53" s="202">
        <v>1</v>
      </c>
      <c r="X53" s="202">
        <v>23</v>
      </c>
      <c r="Y53" s="206">
        <v>63.736541150000001</v>
      </c>
      <c r="Z53" s="202">
        <v>1</v>
      </c>
      <c r="AA53" s="202">
        <v>23</v>
      </c>
      <c r="AB53" s="202">
        <v>73.230240730000006</v>
      </c>
      <c r="AC53" s="202">
        <v>1</v>
      </c>
      <c r="AD53" s="202">
        <v>23</v>
      </c>
      <c r="AE53" s="206" t="s">
        <v>470</v>
      </c>
      <c r="AF53" s="202" t="s">
        <v>470</v>
      </c>
      <c r="AG53" s="202" t="s">
        <v>470</v>
      </c>
      <c r="AH53" s="206" t="s">
        <v>470</v>
      </c>
      <c r="AI53" s="202" t="s">
        <v>470</v>
      </c>
      <c r="AJ53" s="202" t="s">
        <v>470</v>
      </c>
      <c r="AK53" s="202">
        <v>62.479783810000001</v>
      </c>
      <c r="AL53" s="202">
        <v>1</v>
      </c>
      <c r="AM53" s="202">
        <v>23</v>
      </c>
      <c r="AN53" s="202">
        <v>71.598911139999998</v>
      </c>
      <c r="AO53" s="202">
        <v>1</v>
      </c>
      <c r="AP53" s="202">
        <v>23</v>
      </c>
      <c r="AQ53" s="202">
        <v>186.633715</v>
      </c>
      <c r="AR53" s="202">
        <v>1</v>
      </c>
      <c r="AS53" s="202">
        <v>23</v>
      </c>
      <c r="AT53" s="202">
        <v>0</v>
      </c>
      <c r="AU53" s="202">
        <v>1</v>
      </c>
      <c r="AV53" s="202">
        <v>0</v>
      </c>
      <c r="AW53" s="202">
        <v>0</v>
      </c>
      <c r="AX53" s="202">
        <v>0</v>
      </c>
      <c r="AY53" s="202">
        <v>0</v>
      </c>
      <c r="AZ53" s="202">
        <v>0</v>
      </c>
      <c r="BA53" s="202">
        <v>1</v>
      </c>
      <c r="BB53" s="202">
        <v>23</v>
      </c>
      <c r="BC53" s="202">
        <v>0</v>
      </c>
      <c r="BD53" s="202">
        <v>1</v>
      </c>
      <c r="BE53" s="202">
        <v>23</v>
      </c>
      <c r="BF53" s="202">
        <v>0</v>
      </c>
      <c r="BG53" s="202">
        <v>1</v>
      </c>
      <c r="BH53" s="202">
        <v>23</v>
      </c>
      <c r="BI53" s="202">
        <v>0</v>
      </c>
      <c r="BJ53" s="202">
        <v>1</v>
      </c>
      <c r="BK53" s="202">
        <v>23</v>
      </c>
      <c r="BL53" s="202"/>
      <c r="BM53" s="202"/>
      <c r="BN53" s="202"/>
      <c r="BO53" s="202" t="s">
        <v>470</v>
      </c>
      <c r="BP53" s="202" t="s">
        <v>470</v>
      </c>
      <c r="BQ53" s="202" t="s">
        <v>470</v>
      </c>
      <c r="BR53" s="202" t="s">
        <v>470</v>
      </c>
      <c r="BS53" s="202" t="s">
        <v>470</v>
      </c>
      <c r="BT53" s="202" t="s">
        <v>470</v>
      </c>
      <c r="BU53" s="202" t="s">
        <v>470</v>
      </c>
      <c r="BV53" s="202">
        <v>1</v>
      </c>
      <c r="BW53" s="202">
        <v>1</v>
      </c>
      <c r="BX53" s="202">
        <v>23</v>
      </c>
      <c r="BY53" s="202">
        <v>0</v>
      </c>
      <c r="BZ53" s="202">
        <v>1</v>
      </c>
      <c r="CA53" s="202">
        <v>23</v>
      </c>
      <c r="CB53" s="202">
        <v>0</v>
      </c>
      <c r="CC53" s="202">
        <v>1</v>
      </c>
      <c r="CD53" s="202">
        <v>23</v>
      </c>
      <c r="CE53" s="202" t="s">
        <v>470</v>
      </c>
      <c r="CF53" s="202" t="s">
        <v>470</v>
      </c>
      <c r="CG53" s="202" t="s">
        <v>470</v>
      </c>
      <c r="CH53" s="202" t="s">
        <v>470</v>
      </c>
      <c r="CI53" s="202">
        <v>1</v>
      </c>
      <c r="CJ53" s="202">
        <v>23</v>
      </c>
      <c r="CK53" s="202">
        <v>60.328252310000003</v>
      </c>
      <c r="CL53" s="202">
        <v>1</v>
      </c>
      <c r="CM53" s="202">
        <v>23</v>
      </c>
      <c r="CN53" s="202" t="s">
        <v>470</v>
      </c>
      <c r="CO53" s="202" t="s">
        <v>470</v>
      </c>
      <c r="CP53" s="202" t="s">
        <v>470</v>
      </c>
      <c r="CQ53" s="202" t="s">
        <v>470</v>
      </c>
      <c r="CR53" s="202" t="s">
        <v>470</v>
      </c>
      <c r="CS53" s="202" t="s">
        <v>470</v>
      </c>
      <c r="CT53" s="202" t="s">
        <v>470</v>
      </c>
      <c r="CU53" s="202" t="s">
        <v>470</v>
      </c>
      <c r="CV53" s="202" t="s">
        <v>470</v>
      </c>
      <c r="CW53" s="202" t="s">
        <v>470</v>
      </c>
      <c r="CX53" s="202" t="s">
        <v>470</v>
      </c>
      <c r="CY53" s="202" t="s">
        <v>470</v>
      </c>
      <c r="CZ53" s="202">
        <v>0</v>
      </c>
      <c r="DA53" s="202"/>
      <c r="DB53" s="202"/>
      <c r="DC53" s="202">
        <v>73.145854060000005</v>
      </c>
      <c r="DD53" s="202">
        <v>1</v>
      </c>
      <c r="DE53" s="202">
        <v>23</v>
      </c>
      <c r="DF53" s="202" t="s">
        <v>184</v>
      </c>
      <c r="DG53" s="202" t="s">
        <v>471</v>
      </c>
    </row>
    <row r="54" spans="2:111" hidden="1" x14ac:dyDescent="0.3">
      <c r="B54" s="182" t="str">
        <f t="shared" si="0"/>
        <v>iBoxx EUR Eurozone Sovereigns Green Bonds Capped45657</v>
      </c>
      <c r="D54" s="124" t="s">
        <v>484</v>
      </c>
      <c r="E54" t="s">
        <v>183</v>
      </c>
      <c r="F54" s="196">
        <v>45657</v>
      </c>
      <c r="G54" s="202">
        <v>23</v>
      </c>
      <c r="H54" s="202">
        <v>23</v>
      </c>
      <c r="I54" s="202">
        <v>0</v>
      </c>
      <c r="J54" s="203">
        <v>1</v>
      </c>
      <c r="K54" s="203">
        <v>0</v>
      </c>
      <c r="L54" s="202" t="s">
        <v>485</v>
      </c>
      <c r="M54" s="204">
        <v>68.401420369891497</v>
      </c>
      <c r="N54" s="203">
        <v>1</v>
      </c>
      <c r="O54" s="205">
        <v>23</v>
      </c>
      <c r="P54" s="204">
        <v>63.5437537701021</v>
      </c>
      <c r="Q54" s="202">
        <v>1</v>
      </c>
      <c r="R54" s="202">
        <v>23</v>
      </c>
      <c r="S54" s="202">
        <v>67.449251624161306</v>
      </c>
      <c r="T54" s="202">
        <v>1</v>
      </c>
      <c r="U54" s="202">
        <v>23</v>
      </c>
      <c r="V54" s="202">
        <v>70.525238471839302</v>
      </c>
      <c r="W54" s="202">
        <v>1</v>
      </c>
      <c r="X54" s="202">
        <v>23</v>
      </c>
      <c r="Y54" s="206">
        <v>63.681735674806298</v>
      </c>
      <c r="Z54" s="202">
        <v>1</v>
      </c>
      <c r="AA54" s="202">
        <v>23</v>
      </c>
      <c r="AB54" s="202">
        <v>73.234919274775294</v>
      </c>
      <c r="AC54" s="202">
        <v>1</v>
      </c>
      <c r="AD54" s="202">
        <v>23</v>
      </c>
      <c r="AE54" s="206" t="s">
        <v>470</v>
      </c>
      <c r="AF54" s="202" t="s">
        <v>470</v>
      </c>
      <c r="AG54" s="202" t="s">
        <v>470</v>
      </c>
      <c r="AH54" s="206" t="s">
        <v>470</v>
      </c>
      <c r="AI54" s="202" t="s">
        <v>470</v>
      </c>
      <c r="AJ54" s="202" t="s">
        <v>470</v>
      </c>
      <c r="AK54" s="202">
        <v>62.490099625912698</v>
      </c>
      <c r="AL54" s="202">
        <v>1</v>
      </c>
      <c r="AM54" s="202">
        <v>23</v>
      </c>
      <c r="AN54" s="202">
        <v>71.584231873638799</v>
      </c>
      <c r="AO54" s="202">
        <v>1</v>
      </c>
      <c r="AP54" s="202">
        <v>23</v>
      </c>
      <c r="AQ54" s="202">
        <v>186.69882535553899</v>
      </c>
      <c r="AR54" s="202">
        <v>1</v>
      </c>
      <c r="AS54" s="202">
        <v>23</v>
      </c>
      <c r="AT54" s="202">
        <v>0</v>
      </c>
      <c r="AU54" s="202">
        <v>1</v>
      </c>
      <c r="AV54" s="202">
        <v>0</v>
      </c>
      <c r="AW54" s="202">
        <v>0</v>
      </c>
      <c r="AX54" s="202">
        <v>0</v>
      </c>
      <c r="AY54" s="202">
        <v>0</v>
      </c>
      <c r="AZ54" s="202">
        <v>0</v>
      </c>
      <c r="BA54" s="202">
        <v>1</v>
      </c>
      <c r="BB54" s="202">
        <v>23</v>
      </c>
      <c r="BC54" s="202">
        <v>0</v>
      </c>
      <c r="BD54" s="202">
        <v>1</v>
      </c>
      <c r="BE54" s="202">
        <v>23</v>
      </c>
      <c r="BF54" s="202">
        <v>0</v>
      </c>
      <c r="BG54" s="202">
        <v>1</v>
      </c>
      <c r="BH54" s="202">
        <v>23</v>
      </c>
      <c r="BI54" s="202">
        <v>0</v>
      </c>
      <c r="BJ54" s="202">
        <v>1</v>
      </c>
      <c r="BK54" s="202">
        <v>23</v>
      </c>
      <c r="BL54" s="202" t="s">
        <v>470</v>
      </c>
      <c r="BM54" s="202" t="s">
        <v>470</v>
      </c>
      <c r="BN54" s="202" t="s">
        <v>470</v>
      </c>
      <c r="BO54" s="202" t="s">
        <v>470</v>
      </c>
      <c r="BP54" s="202" t="s">
        <v>470</v>
      </c>
      <c r="BQ54" s="202" t="s">
        <v>470</v>
      </c>
      <c r="BR54" s="202" t="s">
        <v>470</v>
      </c>
      <c r="BS54" s="202" t="s">
        <v>470</v>
      </c>
      <c r="BT54" s="202" t="s">
        <v>470</v>
      </c>
      <c r="BU54" s="202" t="s">
        <v>470</v>
      </c>
      <c r="BV54" s="202">
        <v>1</v>
      </c>
      <c r="BW54" s="202">
        <v>1</v>
      </c>
      <c r="BX54" s="202">
        <v>23</v>
      </c>
      <c r="BY54" s="202">
        <v>0</v>
      </c>
      <c r="BZ54" s="202">
        <v>1</v>
      </c>
      <c r="CA54" s="202">
        <v>23</v>
      </c>
      <c r="CB54" s="202">
        <v>0</v>
      </c>
      <c r="CC54" s="202">
        <v>1</v>
      </c>
      <c r="CD54" s="202">
        <v>23</v>
      </c>
      <c r="CE54" s="202" t="s">
        <v>470</v>
      </c>
      <c r="CF54" s="202" t="s">
        <v>470</v>
      </c>
      <c r="CG54" s="202" t="s">
        <v>470</v>
      </c>
      <c r="CH54" s="202" t="s">
        <v>470</v>
      </c>
      <c r="CI54" s="202">
        <v>1</v>
      </c>
      <c r="CJ54" s="202">
        <v>23</v>
      </c>
      <c r="CK54" s="202">
        <v>60.330598126500199</v>
      </c>
      <c r="CL54" s="202">
        <v>1</v>
      </c>
      <c r="CM54" s="202">
        <v>23</v>
      </c>
      <c r="CN54" s="202" t="s">
        <v>470</v>
      </c>
      <c r="CO54" s="202" t="s">
        <v>470</v>
      </c>
      <c r="CP54" s="202" t="s">
        <v>470</v>
      </c>
      <c r="CQ54" s="202" t="s">
        <v>470</v>
      </c>
      <c r="CR54" s="202" t="s">
        <v>470</v>
      </c>
      <c r="CS54" s="202" t="s">
        <v>470</v>
      </c>
      <c r="CT54" s="202" t="s">
        <v>470</v>
      </c>
      <c r="CU54" s="202" t="s">
        <v>470</v>
      </c>
      <c r="CV54" s="202" t="s">
        <v>470</v>
      </c>
      <c r="CW54" s="202" t="s">
        <v>470</v>
      </c>
      <c r="CX54" s="202" t="s">
        <v>470</v>
      </c>
      <c r="CY54" s="202" t="s">
        <v>470</v>
      </c>
      <c r="CZ54" s="202">
        <v>0</v>
      </c>
      <c r="DA54" s="202" t="s">
        <v>470</v>
      </c>
      <c r="DB54" s="202" t="s">
        <v>470</v>
      </c>
      <c r="DC54" s="202">
        <v>73.131672013309</v>
      </c>
      <c r="DD54" s="202">
        <v>1</v>
      </c>
      <c r="DE54" s="202">
        <v>23</v>
      </c>
      <c r="DF54" s="202" t="s">
        <v>184</v>
      </c>
      <c r="DG54" s="202" t="s">
        <v>471</v>
      </c>
    </row>
    <row r="55" spans="2:111" hidden="1" x14ac:dyDescent="0.3">
      <c r="B55" s="124" t="str">
        <f t="shared" si="0"/>
        <v>iBoxx EUR Eurozone Sovereigns Green Bonds Capped45688</v>
      </c>
      <c r="D55" s="124" t="s">
        <v>484</v>
      </c>
      <c r="E55" s="183" t="s">
        <v>183</v>
      </c>
      <c r="F55" s="196">
        <v>45688</v>
      </c>
      <c r="G55" s="202">
        <v>24</v>
      </c>
      <c r="H55" s="202">
        <v>24</v>
      </c>
      <c r="I55" s="202">
        <v>0</v>
      </c>
      <c r="J55" s="203">
        <v>1</v>
      </c>
      <c r="K55" s="203">
        <v>0</v>
      </c>
      <c r="L55" s="202" t="s">
        <v>485</v>
      </c>
      <c r="M55" s="204">
        <v>68.282471522904103</v>
      </c>
      <c r="N55" s="203">
        <v>1</v>
      </c>
      <c r="O55" s="205">
        <v>24</v>
      </c>
      <c r="P55" s="204">
        <v>63.2154055734946</v>
      </c>
      <c r="Q55" s="202">
        <v>1</v>
      </c>
      <c r="R55" s="202">
        <v>24</v>
      </c>
      <c r="S55" s="202">
        <v>67.423417902386007</v>
      </c>
      <c r="T55" s="202">
        <v>1</v>
      </c>
      <c r="U55" s="202">
        <v>24</v>
      </c>
      <c r="V55" s="202">
        <v>70.403928842089599</v>
      </c>
      <c r="W55" s="202">
        <v>1</v>
      </c>
      <c r="X55" s="202">
        <v>24</v>
      </c>
      <c r="Y55" s="206">
        <v>63.4350762118858</v>
      </c>
      <c r="Z55" s="202">
        <v>1</v>
      </c>
      <c r="AA55" s="202">
        <v>24</v>
      </c>
      <c r="AB55" s="202">
        <v>73.169329908744203</v>
      </c>
      <c r="AC55" s="202">
        <v>1</v>
      </c>
      <c r="AD55" s="202">
        <v>24</v>
      </c>
      <c r="AE55" s="202" t="s">
        <v>470</v>
      </c>
      <c r="AF55" s="202" t="s">
        <v>470</v>
      </c>
      <c r="AG55" s="202" t="s">
        <v>470</v>
      </c>
      <c r="AH55" s="206" t="s">
        <v>470</v>
      </c>
      <c r="AI55" s="202" t="s">
        <v>470</v>
      </c>
      <c r="AJ55" s="202" t="s">
        <v>470</v>
      </c>
      <c r="AK55" s="202">
        <v>62.453615365682403</v>
      </c>
      <c r="AL55" s="202">
        <v>1</v>
      </c>
      <c r="AM55" s="202">
        <v>24</v>
      </c>
      <c r="AN55" s="202">
        <v>71.270532018524406</v>
      </c>
      <c r="AO55" s="202">
        <v>1</v>
      </c>
      <c r="AP55" s="202">
        <v>24</v>
      </c>
      <c r="AQ55" s="202">
        <v>187.17435344075</v>
      </c>
      <c r="AR55" s="202">
        <v>1</v>
      </c>
      <c r="AS55" s="202">
        <v>24</v>
      </c>
      <c r="AT55" s="202">
        <v>0</v>
      </c>
      <c r="AU55" s="202">
        <v>1</v>
      </c>
      <c r="AV55" s="202">
        <v>0</v>
      </c>
      <c r="AW55" s="202">
        <v>0</v>
      </c>
      <c r="AX55" s="202">
        <v>0</v>
      </c>
      <c r="AY55" s="202">
        <v>0</v>
      </c>
      <c r="AZ55" s="202">
        <v>0</v>
      </c>
      <c r="BA55" s="202">
        <v>1</v>
      </c>
      <c r="BB55" s="202">
        <v>24</v>
      </c>
      <c r="BC55" s="202">
        <v>0</v>
      </c>
      <c r="BD55" s="202">
        <v>1</v>
      </c>
      <c r="BE55" s="202">
        <v>24</v>
      </c>
      <c r="BF55" s="202">
        <v>0</v>
      </c>
      <c r="BG55" s="202">
        <v>1</v>
      </c>
      <c r="BH55" s="202">
        <v>24</v>
      </c>
      <c r="BI55" s="202">
        <v>0</v>
      </c>
      <c r="BJ55" s="202">
        <v>1</v>
      </c>
      <c r="BK55" s="202">
        <v>24</v>
      </c>
      <c r="BL55" s="202" t="s">
        <v>470</v>
      </c>
      <c r="BM55" s="202" t="s">
        <v>470</v>
      </c>
      <c r="BN55" s="202" t="s">
        <v>470</v>
      </c>
      <c r="BO55" s="202" t="s">
        <v>470</v>
      </c>
      <c r="BP55" s="202" t="s">
        <v>470</v>
      </c>
      <c r="BQ55" s="202" t="s">
        <v>470</v>
      </c>
      <c r="BR55" s="202" t="s">
        <v>470</v>
      </c>
      <c r="BS55" s="202" t="s">
        <v>470</v>
      </c>
      <c r="BT55" s="202" t="s">
        <v>470</v>
      </c>
      <c r="BU55" s="202" t="s">
        <v>470</v>
      </c>
      <c r="BV55" s="202">
        <v>1</v>
      </c>
      <c r="BW55" s="202">
        <v>1</v>
      </c>
      <c r="BX55" s="202">
        <v>24</v>
      </c>
      <c r="BY55" s="202">
        <v>0</v>
      </c>
      <c r="BZ55" s="202">
        <v>1</v>
      </c>
      <c r="CA55" s="202">
        <v>24</v>
      </c>
      <c r="CB55" s="202">
        <v>0</v>
      </c>
      <c r="CC55" s="202">
        <v>1</v>
      </c>
      <c r="CD55" s="202">
        <v>24</v>
      </c>
      <c r="CE55" s="202" t="s">
        <v>470</v>
      </c>
      <c r="CF55" s="202" t="s">
        <v>470</v>
      </c>
      <c r="CG55" s="202" t="s">
        <v>470</v>
      </c>
      <c r="CH55" s="202" t="s">
        <v>470</v>
      </c>
      <c r="CI55" s="202">
        <v>1</v>
      </c>
      <c r="CJ55" s="202">
        <v>24</v>
      </c>
      <c r="CK55" s="202">
        <v>60.314821722127299</v>
      </c>
      <c r="CL55" s="202">
        <v>1</v>
      </c>
      <c r="CM55" s="202">
        <v>24</v>
      </c>
      <c r="CN55" s="202" t="s">
        <v>470</v>
      </c>
      <c r="CO55" s="202" t="s">
        <v>470</v>
      </c>
      <c r="CP55" s="202" t="s">
        <v>470</v>
      </c>
      <c r="CQ55" s="202" t="s">
        <v>470</v>
      </c>
      <c r="CR55" s="202" t="s">
        <v>470</v>
      </c>
      <c r="CS55" s="202" t="s">
        <v>470</v>
      </c>
      <c r="CT55" s="202" t="s">
        <v>470</v>
      </c>
      <c r="CU55" s="202" t="s">
        <v>470</v>
      </c>
      <c r="CV55" s="202" t="s">
        <v>470</v>
      </c>
      <c r="CW55" s="202" t="s">
        <v>470</v>
      </c>
      <c r="CX55" s="202" t="s">
        <v>470</v>
      </c>
      <c r="CY55" s="202" t="s">
        <v>470</v>
      </c>
      <c r="CZ55" s="202">
        <v>0</v>
      </c>
      <c r="DA55" s="202" t="s">
        <v>470</v>
      </c>
      <c r="DB55" s="202" t="s">
        <v>470</v>
      </c>
      <c r="DC55" s="202">
        <v>72.8741259421504</v>
      </c>
      <c r="DD55" s="202">
        <v>1</v>
      </c>
      <c r="DE55" s="202">
        <v>24</v>
      </c>
      <c r="DF55" s="202" t="s">
        <v>184</v>
      </c>
      <c r="DG55" s="202" t="s">
        <v>471</v>
      </c>
    </row>
    <row r="56" spans="2:111" hidden="1" x14ac:dyDescent="0.3">
      <c r="B56" s="124" t="str">
        <f t="shared" si="0"/>
        <v>iBoxx EUR High Yield Corporates ESG45596</v>
      </c>
      <c r="C56">
        <v>1207</v>
      </c>
      <c r="D56" t="s">
        <v>486</v>
      </c>
      <c r="E56" t="s">
        <v>185</v>
      </c>
      <c r="F56" s="198">
        <v>45596</v>
      </c>
      <c r="G56" s="202">
        <v>419</v>
      </c>
      <c r="H56" s="202">
        <v>0</v>
      </c>
      <c r="I56" s="202">
        <v>419</v>
      </c>
      <c r="J56" s="203">
        <v>0</v>
      </c>
      <c r="K56" s="203">
        <v>1</v>
      </c>
      <c r="L56" s="202" t="s">
        <v>476</v>
      </c>
      <c r="M56" s="204">
        <v>16.8601913</v>
      </c>
      <c r="N56" s="203">
        <v>0.947610167</v>
      </c>
      <c r="O56" s="205">
        <v>398</v>
      </c>
      <c r="P56" s="204">
        <v>4.1084345290000002</v>
      </c>
      <c r="Q56" s="202">
        <v>0.74636559300000005</v>
      </c>
      <c r="R56" s="202">
        <v>296</v>
      </c>
      <c r="S56" s="202">
        <v>7.2769015579999996</v>
      </c>
      <c r="T56" s="202">
        <v>0.74636559300000005</v>
      </c>
      <c r="U56" s="202">
        <v>296</v>
      </c>
      <c r="V56" s="202">
        <v>4.7457636250000004</v>
      </c>
      <c r="W56" s="202">
        <v>0.74636559300000005</v>
      </c>
      <c r="X56" s="202">
        <v>296</v>
      </c>
      <c r="Y56" s="206" t="s">
        <v>470</v>
      </c>
      <c r="Z56" s="202" t="s">
        <v>470</v>
      </c>
      <c r="AA56" s="202" t="s">
        <v>470</v>
      </c>
      <c r="AB56" s="202" t="s">
        <v>470</v>
      </c>
      <c r="AC56" s="202" t="s">
        <v>470</v>
      </c>
      <c r="AD56" s="202" t="s">
        <v>470</v>
      </c>
      <c r="AE56" s="206">
        <v>0.11964811060000001</v>
      </c>
      <c r="AF56" s="202">
        <v>4.3534428999999999E-2</v>
      </c>
      <c r="AG56" s="202">
        <v>18</v>
      </c>
      <c r="AH56" s="206">
        <v>0.414259396</v>
      </c>
      <c r="AI56" s="202">
        <v>0.103633515</v>
      </c>
      <c r="AJ56" s="202">
        <v>44</v>
      </c>
      <c r="AK56" s="202" t="s">
        <v>470</v>
      </c>
      <c r="AL56" s="202" t="s">
        <v>470</v>
      </c>
      <c r="AM56" s="202" t="s">
        <v>470</v>
      </c>
      <c r="AN56" s="202" t="s">
        <v>470</v>
      </c>
      <c r="AO56" s="202" t="s">
        <v>470</v>
      </c>
      <c r="AP56" s="202" t="s">
        <v>470</v>
      </c>
      <c r="AQ56" s="202" t="s">
        <v>470</v>
      </c>
      <c r="AR56" s="202" t="s">
        <v>470</v>
      </c>
      <c r="AS56" s="202" t="s">
        <v>470</v>
      </c>
      <c r="AT56" s="202">
        <v>0.15332678399999999</v>
      </c>
      <c r="AU56" s="202">
        <v>0.51509579599999999</v>
      </c>
      <c r="AV56" s="202">
        <v>0.33157742000000001</v>
      </c>
      <c r="AW56" s="202">
        <v>0</v>
      </c>
      <c r="AX56" s="202">
        <v>0</v>
      </c>
      <c r="AY56" s="202">
        <v>0</v>
      </c>
      <c r="AZ56" s="202"/>
      <c r="BA56" s="202"/>
      <c r="BB56" s="202"/>
      <c r="BC56" s="202"/>
      <c r="BD56" s="202"/>
      <c r="BE56" s="202"/>
      <c r="BF56" s="202"/>
      <c r="BG56" s="202"/>
      <c r="BH56" s="202"/>
      <c r="BI56" s="202"/>
      <c r="BJ56" s="202"/>
      <c r="BK56" s="202"/>
      <c r="BL56" s="202">
        <v>0.52446932499999999</v>
      </c>
      <c r="BM56" s="202">
        <v>1</v>
      </c>
      <c r="BN56" s="202">
        <v>419</v>
      </c>
      <c r="BO56" s="202">
        <v>110.5791655</v>
      </c>
      <c r="BP56" s="202">
        <v>0.80198837899999997</v>
      </c>
      <c r="BQ56" s="202">
        <v>336</v>
      </c>
      <c r="BR56" s="202">
        <v>4.6832697999999999E-2</v>
      </c>
      <c r="BS56" s="202">
        <v>4.7949352000000001E-2</v>
      </c>
      <c r="BT56" s="202">
        <v>1</v>
      </c>
      <c r="BU56" s="202">
        <v>419</v>
      </c>
      <c r="BV56" s="202">
        <v>0.16525672599999999</v>
      </c>
      <c r="BW56" s="202">
        <v>0.16525672599999999</v>
      </c>
      <c r="BX56" s="202">
        <v>66</v>
      </c>
      <c r="BY56" s="202">
        <v>0</v>
      </c>
      <c r="BZ56" s="202">
        <v>0.99999999999998002</v>
      </c>
      <c r="CA56" s="202">
        <v>419</v>
      </c>
      <c r="CB56" s="202">
        <v>0</v>
      </c>
      <c r="CC56" s="202">
        <v>0.99999999999998002</v>
      </c>
      <c r="CD56" s="202">
        <v>419</v>
      </c>
      <c r="CE56" s="202">
        <v>0</v>
      </c>
      <c r="CF56" s="202">
        <v>0.94761016711561996</v>
      </c>
      <c r="CG56" s="202">
        <v>398</v>
      </c>
      <c r="CH56" s="202" t="s">
        <v>470</v>
      </c>
      <c r="CI56" s="202" t="s">
        <v>470</v>
      </c>
      <c r="CJ56" s="202" t="s">
        <v>470</v>
      </c>
      <c r="CK56" s="202" t="s">
        <v>470</v>
      </c>
      <c r="CL56" s="202" t="s">
        <v>470</v>
      </c>
      <c r="CM56" s="202" t="s">
        <v>470</v>
      </c>
      <c r="CN56" s="202">
        <v>0.16059494699999999</v>
      </c>
      <c r="CO56" s="202">
        <v>0.947610167</v>
      </c>
      <c r="CP56" s="202">
        <v>398</v>
      </c>
      <c r="CQ56" s="202">
        <v>0</v>
      </c>
      <c r="CR56" s="202">
        <v>0.947610167</v>
      </c>
      <c r="CS56" s="202">
        <v>398</v>
      </c>
      <c r="CT56" s="202">
        <v>0.20516129999999999</v>
      </c>
      <c r="CU56" s="202">
        <v>0.947610167</v>
      </c>
      <c r="CV56" s="202">
        <v>398</v>
      </c>
      <c r="CW56" s="202">
        <v>0.49965451999999999</v>
      </c>
      <c r="CX56" s="202">
        <v>0.79753037699999996</v>
      </c>
      <c r="CY56" s="202">
        <v>334</v>
      </c>
      <c r="CZ56" s="202">
        <v>20845.8</v>
      </c>
      <c r="DA56" s="202">
        <v>0.80198837899999997</v>
      </c>
      <c r="DB56" s="202">
        <v>336</v>
      </c>
      <c r="DC56" s="202" t="s">
        <v>470</v>
      </c>
      <c r="DD56" s="202" t="s">
        <v>470</v>
      </c>
      <c r="DE56" s="202"/>
      <c r="DF56" s="202" t="s">
        <v>186</v>
      </c>
      <c r="DG56" s="202" t="s">
        <v>471</v>
      </c>
    </row>
    <row r="57" spans="2:111" hidden="1" x14ac:dyDescent="0.3">
      <c r="B57" s="124" t="str">
        <f t="shared" si="0"/>
        <v>iBoxx EUR High Yield Corporates ESG45626</v>
      </c>
      <c r="C57">
        <v>1432</v>
      </c>
      <c r="D57" t="s">
        <v>486</v>
      </c>
      <c r="E57" t="s">
        <v>185</v>
      </c>
      <c r="F57" s="198">
        <v>45626</v>
      </c>
      <c r="G57" s="202">
        <v>409</v>
      </c>
      <c r="H57" s="202">
        <v>0</v>
      </c>
      <c r="I57" s="202">
        <v>409</v>
      </c>
      <c r="J57" s="203">
        <v>0</v>
      </c>
      <c r="K57" s="203">
        <v>1</v>
      </c>
      <c r="L57" s="202" t="s">
        <v>476</v>
      </c>
      <c r="M57" s="204">
        <v>16.79428089</v>
      </c>
      <c r="N57" s="203">
        <v>0.94987761699999995</v>
      </c>
      <c r="O57" s="205">
        <v>389</v>
      </c>
      <c r="P57" s="204">
        <v>4.1180853879999999</v>
      </c>
      <c r="Q57" s="202">
        <v>0.74158643800000001</v>
      </c>
      <c r="R57" s="202">
        <v>286</v>
      </c>
      <c r="S57" s="202">
        <v>7.2055138970000003</v>
      </c>
      <c r="T57" s="202">
        <v>0.74158643800000001</v>
      </c>
      <c r="U57" s="202">
        <v>286</v>
      </c>
      <c r="V57" s="202">
        <v>4.6756148839999998</v>
      </c>
      <c r="W57" s="202">
        <v>0.74158643800000001</v>
      </c>
      <c r="X57" s="202">
        <v>286</v>
      </c>
      <c r="Y57" s="206" t="s">
        <v>470</v>
      </c>
      <c r="Z57" s="202" t="s">
        <v>470</v>
      </c>
      <c r="AA57" s="202" t="s">
        <v>470</v>
      </c>
      <c r="AB57" s="202" t="s">
        <v>470</v>
      </c>
      <c r="AC57" s="202" t="s">
        <v>470</v>
      </c>
      <c r="AD57" s="202" t="s">
        <v>470</v>
      </c>
      <c r="AE57" s="206">
        <v>0.1313590154</v>
      </c>
      <c r="AF57" s="202">
        <v>4.5332101E-2</v>
      </c>
      <c r="AG57" s="202">
        <v>19</v>
      </c>
      <c r="AH57" s="206">
        <v>0.41432307800000001</v>
      </c>
      <c r="AI57" s="202">
        <v>0.10552073300000001</v>
      </c>
      <c r="AJ57" s="202">
        <v>44</v>
      </c>
      <c r="AK57" s="202" t="s">
        <v>470</v>
      </c>
      <c r="AL57" s="202" t="s">
        <v>470</v>
      </c>
      <c r="AM57" s="202" t="s">
        <v>470</v>
      </c>
      <c r="AN57" s="202" t="s">
        <v>470</v>
      </c>
      <c r="AO57" s="202" t="s">
        <v>470</v>
      </c>
      <c r="AP57" s="202" t="s">
        <v>470</v>
      </c>
      <c r="AQ57" s="202" t="s">
        <v>470</v>
      </c>
      <c r="AR57" s="202" t="s">
        <v>470</v>
      </c>
      <c r="AS57" s="202" t="s">
        <v>470</v>
      </c>
      <c r="AT57" s="202">
        <v>0.16304069600000001</v>
      </c>
      <c r="AU57" s="202">
        <v>0.49670305399999998</v>
      </c>
      <c r="AV57" s="202">
        <v>0.34025625100000001</v>
      </c>
      <c r="AW57" s="202">
        <v>0</v>
      </c>
      <c r="AX57" s="202">
        <v>0</v>
      </c>
      <c r="AY57" s="202">
        <v>0</v>
      </c>
      <c r="AZ57" s="202"/>
      <c r="BA57" s="202"/>
      <c r="BB57" s="202"/>
      <c r="BC57" s="202"/>
      <c r="BD57" s="202"/>
      <c r="BE57" s="202"/>
      <c r="BF57" s="202"/>
      <c r="BG57" s="202"/>
      <c r="BH57" s="202"/>
      <c r="BI57" s="202"/>
      <c r="BJ57" s="202"/>
      <c r="BK57" s="202"/>
      <c r="BL57" s="202">
        <v>0.52227426700000001</v>
      </c>
      <c r="BM57" s="202">
        <v>1</v>
      </c>
      <c r="BN57" s="202">
        <v>409</v>
      </c>
      <c r="BO57" s="202">
        <v>109.3247626</v>
      </c>
      <c r="BP57" s="202">
        <v>0.79286553800000004</v>
      </c>
      <c r="BQ57" s="202">
        <v>324</v>
      </c>
      <c r="BR57" s="202">
        <v>4.6306330999999999E-2</v>
      </c>
      <c r="BS57" s="202">
        <v>4.0858335000000003E-2</v>
      </c>
      <c r="BT57" s="202">
        <v>1</v>
      </c>
      <c r="BU57" s="202">
        <v>409</v>
      </c>
      <c r="BV57" s="202">
        <v>0.165115499</v>
      </c>
      <c r="BW57" s="202">
        <v>0.165115499</v>
      </c>
      <c r="BX57" s="202">
        <v>66</v>
      </c>
      <c r="BY57" s="202">
        <v>0</v>
      </c>
      <c r="BZ57" s="202">
        <v>0.99999999999998201</v>
      </c>
      <c r="CA57" s="202">
        <v>409</v>
      </c>
      <c r="CB57" s="202">
        <v>0</v>
      </c>
      <c r="CC57" s="202">
        <v>0.99999999999998201</v>
      </c>
      <c r="CD57" s="202">
        <v>409</v>
      </c>
      <c r="CE57" s="202">
        <v>0</v>
      </c>
      <c r="CF57" s="202">
        <v>0.94987761725126396</v>
      </c>
      <c r="CG57" s="202">
        <v>389</v>
      </c>
      <c r="CH57" s="202" t="s">
        <v>470</v>
      </c>
      <c r="CI57" s="202" t="s">
        <v>470</v>
      </c>
      <c r="CJ57" s="202" t="s">
        <v>470</v>
      </c>
      <c r="CK57" s="202" t="s">
        <v>470</v>
      </c>
      <c r="CL57" s="202" t="s">
        <v>470</v>
      </c>
      <c r="CM57" s="202" t="s">
        <v>470</v>
      </c>
      <c r="CN57" s="202">
        <v>0.15080944299999999</v>
      </c>
      <c r="CO57" s="202">
        <v>0.94987761699999995</v>
      </c>
      <c r="CP57" s="202">
        <v>389</v>
      </c>
      <c r="CQ57" s="202">
        <v>0</v>
      </c>
      <c r="CR57" s="202">
        <v>0.94987761699999995</v>
      </c>
      <c r="CS57" s="202">
        <v>389</v>
      </c>
      <c r="CT57" s="202">
        <v>0.20516129999999999</v>
      </c>
      <c r="CU57" s="202">
        <v>0.94987761699999995</v>
      </c>
      <c r="CV57" s="202">
        <v>389</v>
      </c>
      <c r="CW57" s="202">
        <v>0.49816723200000002</v>
      </c>
      <c r="CX57" s="202">
        <v>0.78967251299999996</v>
      </c>
      <c r="CY57" s="202">
        <v>323</v>
      </c>
      <c r="CZ57" s="202">
        <v>20187.2</v>
      </c>
      <c r="DA57" s="202">
        <v>0.79286553800000004</v>
      </c>
      <c r="DB57" s="202">
        <v>324</v>
      </c>
      <c r="DC57" s="202" t="s">
        <v>470</v>
      </c>
      <c r="DD57" s="202" t="s">
        <v>470</v>
      </c>
      <c r="DE57" s="202" t="s">
        <v>470</v>
      </c>
      <c r="DF57" s="202" t="s">
        <v>186</v>
      </c>
      <c r="DG57" s="202" t="s">
        <v>471</v>
      </c>
    </row>
    <row r="58" spans="2:111" hidden="1" x14ac:dyDescent="0.3">
      <c r="B58" s="124" t="str">
        <f t="shared" si="0"/>
        <v>iBoxx EUR High Yield Corporates ESG45657</v>
      </c>
      <c r="D58" s="124" t="s">
        <v>486</v>
      </c>
      <c r="E58" t="s">
        <v>185</v>
      </c>
      <c r="F58" s="196">
        <v>45657</v>
      </c>
      <c r="G58" s="202">
        <v>406</v>
      </c>
      <c r="H58" s="202">
        <v>0</v>
      </c>
      <c r="I58" s="202">
        <v>406</v>
      </c>
      <c r="J58" s="203">
        <v>0</v>
      </c>
      <c r="K58" s="203">
        <v>1</v>
      </c>
      <c r="L58" s="202" t="s">
        <v>476</v>
      </c>
      <c r="M58" s="204">
        <v>17.099916604600899</v>
      </c>
      <c r="N58" s="203">
        <v>0.94777772818946904</v>
      </c>
      <c r="O58" s="205">
        <v>385</v>
      </c>
      <c r="P58" s="204">
        <v>4.0205811541840104</v>
      </c>
      <c r="Q58" s="202">
        <v>0.73693170102312899</v>
      </c>
      <c r="R58" s="202">
        <v>282</v>
      </c>
      <c r="S58" s="202">
        <v>7.2429009713186199</v>
      </c>
      <c r="T58" s="202">
        <v>0.73693170102312899</v>
      </c>
      <c r="U58" s="202">
        <v>282</v>
      </c>
      <c r="V58" s="202">
        <v>4.7117641370708299</v>
      </c>
      <c r="W58" s="202">
        <v>0.73693170102312899</v>
      </c>
      <c r="X58" s="202">
        <v>282</v>
      </c>
      <c r="Y58" s="206" t="s">
        <v>470</v>
      </c>
      <c r="Z58" s="202" t="s">
        <v>470</v>
      </c>
      <c r="AA58" s="202" t="s">
        <v>470</v>
      </c>
      <c r="AB58" s="202" t="s">
        <v>470</v>
      </c>
      <c r="AC58" s="202" t="s">
        <v>470</v>
      </c>
      <c r="AD58" s="202" t="s">
        <v>470</v>
      </c>
      <c r="AE58" s="206">
        <v>0.13106287556190299</v>
      </c>
      <c r="AF58" s="202">
        <v>4.7180099065099602E-2</v>
      </c>
      <c r="AG58" s="202">
        <v>19</v>
      </c>
      <c r="AH58" s="206">
        <v>0.41634016066365098</v>
      </c>
      <c r="AI58" s="202">
        <v>0.108270310589609</v>
      </c>
      <c r="AJ58" s="202">
        <v>43</v>
      </c>
      <c r="AK58" s="202" t="s">
        <v>470</v>
      </c>
      <c r="AL58" s="202" t="s">
        <v>470</v>
      </c>
      <c r="AM58" s="202" t="s">
        <v>470</v>
      </c>
      <c r="AN58" s="202" t="s">
        <v>470</v>
      </c>
      <c r="AO58" s="202" t="s">
        <v>470</v>
      </c>
      <c r="AP58" s="202" t="s">
        <v>470</v>
      </c>
      <c r="AQ58" s="202" t="s">
        <v>470</v>
      </c>
      <c r="AR58" s="202" t="s">
        <v>470</v>
      </c>
      <c r="AS58" s="202" t="s">
        <v>470</v>
      </c>
      <c r="AT58" s="202">
        <v>0.14075566690722399</v>
      </c>
      <c r="AU58" s="202">
        <v>0.52231745845037403</v>
      </c>
      <c r="AV58" s="202">
        <v>0.33692687464238202</v>
      </c>
      <c r="AW58" s="202">
        <v>0</v>
      </c>
      <c r="AX58" s="202">
        <v>0</v>
      </c>
      <c r="AY58" s="202">
        <v>0</v>
      </c>
      <c r="AZ58" s="202" t="s">
        <v>470</v>
      </c>
      <c r="BA58" s="202" t="s">
        <v>470</v>
      </c>
      <c r="BB58" s="202" t="s">
        <v>470</v>
      </c>
      <c r="BC58" s="202" t="s">
        <v>470</v>
      </c>
      <c r="BD58" s="202" t="s">
        <v>470</v>
      </c>
      <c r="BE58" s="202" t="s">
        <v>470</v>
      </c>
      <c r="BF58" s="202" t="s">
        <v>470</v>
      </c>
      <c r="BG58" s="202" t="s">
        <v>470</v>
      </c>
      <c r="BH58" s="202" t="s">
        <v>470</v>
      </c>
      <c r="BI58" s="202" t="s">
        <v>470</v>
      </c>
      <c r="BJ58" s="202" t="s">
        <v>470</v>
      </c>
      <c r="BK58" s="202" t="s">
        <v>470</v>
      </c>
      <c r="BL58" s="202">
        <v>0.52157016529579203</v>
      </c>
      <c r="BM58" s="202">
        <v>0.99999999999998102</v>
      </c>
      <c r="BN58" s="202">
        <v>406</v>
      </c>
      <c r="BO58" s="202">
        <v>106.44073222165601</v>
      </c>
      <c r="BP58" s="202">
        <v>0.79979459632698002</v>
      </c>
      <c r="BQ58" s="202">
        <v>322</v>
      </c>
      <c r="BR58" s="202">
        <v>7.1153983201701396E-2</v>
      </c>
      <c r="BS58" s="202">
        <v>3.85485591852745E-2</v>
      </c>
      <c r="BT58" s="202">
        <v>0.99999999999998102</v>
      </c>
      <c r="BU58" s="202">
        <v>406</v>
      </c>
      <c r="BV58" s="202">
        <v>0.166789555407897</v>
      </c>
      <c r="BW58" s="202">
        <v>0.166789555407897</v>
      </c>
      <c r="BX58" s="202">
        <v>67</v>
      </c>
      <c r="BY58" s="202">
        <v>0</v>
      </c>
      <c r="BZ58" s="202">
        <v>0.99999999999998102</v>
      </c>
      <c r="CA58" s="202">
        <v>406</v>
      </c>
      <c r="CB58" s="202">
        <v>0</v>
      </c>
      <c r="CC58" s="202">
        <v>0.99999999999998102</v>
      </c>
      <c r="CD58" s="202">
        <v>406</v>
      </c>
      <c r="CE58" s="202">
        <v>0</v>
      </c>
      <c r="CF58" s="202">
        <v>0.94777772818946904</v>
      </c>
      <c r="CG58" s="202">
        <v>385</v>
      </c>
      <c r="CH58" s="202" t="s">
        <v>470</v>
      </c>
      <c r="CI58" s="202" t="s">
        <v>470</v>
      </c>
      <c r="CJ58" s="202" t="s">
        <v>470</v>
      </c>
      <c r="CK58" s="202" t="s">
        <v>470</v>
      </c>
      <c r="CL58" s="202" t="s">
        <v>470</v>
      </c>
      <c r="CM58" s="202" t="s">
        <v>470</v>
      </c>
      <c r="CN58" s="202">
        <v>0.15621972055629599</v>
      </c>
      <c r="CO58" s="202">
        <v>0.94777772818946904</v>
      </c>
      <c r="CP58" s="202">
        <v>385</v>
      </c>
      <c r="CQ58" s="202">
        <v>0</v>
      </c>
      <c r="CR58" s="202">
        <v>0.94777772818946904</v>
      </c>
      <c r="CS58" s="202">
        <v>385</v>
      </c>
      <c r="CT58" s="202">
        <v>0.20516129999999999</v>
      </c>
      <c r="CU58" s="202">
        <v>0.94777772818946904</v>
      </c>
      <c r="CV58" s="202">
        <v>385</v>
      </c>
      <c r="CW58" s="202">
        <v>0.50102378538025305</v>
      </c>
      <c r="CX58" s="202">
        <v>0.79849867991817802</v>
      </c>
      <c r="CY58" s="202">
        <v>321</v>
      </c>
      <c r="CZ58" s="202">
        <v>19851.599999999999</v>
      </c>
      <c r="DA58" s="202">
        <v>0.79979459632698002</v>
      </c>
      <c r="DB58" s="202">
        <v>322</v>
      </c>
      <c r="DC58" s="202" t="s">
        <v>470</v>
      </c>
      <c r="DD58" s="202" t="s">
        <v>470</v>
      </c>
      <c r="DE58" s="202" t="s">
        <v>470</v>
      </c>
      <c r="DF58" s="202" t="s">
        <v>186</v>
      </c>
      <c r="DG58" s="202" t="s">
        <v>471</v>
      </c>
    </row>
    <row r="59" spans="2:111" hidden="1" x14ac:dyDescent="0.3">
      <c r="B59" s="124" t="str">
        <f t="shared" si="0"/>
        <v>iBoxx EUR High Yield Corporates ESG45688</v>
      </c>
      <c r="D59" s="124" t="s">
        <v>486</v>
      </c>
      <c r="E59" s="183" t="s">
        <v>185</v>
      </c>
      <c r="F59" s="196">
        <v>45688</v>
      </c>
      <c r="G59" s="202">
        <v>400</v>
      </c>
      <c r="H59" s="202">
        <v>0</v>
      </c>
      <c r="I59" s="202">
        <v>400</v>
      </c>
      <c r="J59" s="203">
        <v>0</v>
      </c>
      <c r="K59" s="203">
        <v>1</v>
      </c>
      <c r="L59" s="202" t="s">
        <v>476</v>
      </c>
      <c r="M59" s="204">
        <v>16.860511838443099</v>
      </c>
      <c r="N59" s="203">
        <v>0.95034374964503099</v>
      </c>
      <c r="O59" s="205">
        <v>380</v>
      </c>
      <c r="P59" s="204">
        <v>4.0194684960608997</v>
      </c>
      <c r="Q59" s="202">
        <v>0.74334643280842705</v>
      </c>
      <c r="R59" s="202">
        <v>280</v>
      </c>
      <c r="S59" s="202">
        <v>7.2542725079709998</v>
      </c>
      <c r="T59" s="202">
        <v>0.74334643280842705</v>
      </c>
      <c r="U59" s="202">
        <v>280</v>
      </c>
      <c r="V59" s="202">
        <v>4.71162986720371</v>
      </c>
      <c r="W59" s="202">
        <v>0.74334643280842705</v>
      </c>
      <c r="X59" s="202">
        <v>280</v>
      </c>
      <c r="Y59" s="206" t="s">
        <v>470</v>
      </c>
      <c r="Z59" s="202" t="s">
        <v>470</v>
      </c>
      <c r="AA59" s="202" t="s">
        <v>470</v>
      </c>
      <c r="AB59" s="202" t="s">
        <v>470</v>
      </c>
      <c r="AC59" s="202" t="s">
        <v>470</v>
      </c>
      <c r="AD59" s="202" t="s">
        <v>470</v>
      </c>
      <c r="AE59" s="202">
        <v>0.132496640829003</v>
      </c>
      <c r="AF59" s="202">
        <v>4.4006517918666999E-2</v>
      </c>
      <c r="AG59" s="202">
        <v>17</v>
      </c>
      <c r="AH59" s="206">
        <v>0.42441789468186297</v>
      </c>
      <c r="AI59" s="202">
        <v>0.10721778610108899</v>
      </c>
      <c r="AJ59" s="202">
        <v>42</v>
      </c>
      <c r="AK59" s="202" t="s">
        <v>470</v>
      </c>
      <c r="AL59" s="202" t="s">
        <v>470</v>
      </c>
      <c r="AM59" s="202" t="s">
        <v>470</v>
      </c>
      <c r="AN59" s="202" t="s">
        <v>470</v>
      </c>
      <c r="AO59" s="202" t="s">
        <v>470</v>
      </c>
      <c r="AP59" s="202" t="s">
        <v>470</v>
      </c>
      <c r="AQ59" s="202" t="s">
        <v>470</v>
      </c>
      <c r="AR59" s="202" t="s">
        <v>470</v>
      </c>
      <c r="AS59" s="202" t="s">
        <v>470</v>
      </c>
      <c r="AT59" s="202">
        <v>0.134655628209433</v>
      </c>
      <c r="AU59" s="202">
        <v>0.52851082783855596</v>
      </c>
      <c r="AV59" s="202">
        <v>0.336833543951992</v>
      </c>
      <c r="AW59" s="202">
        <v>0</v>
      </c>
      <c r="AX59" s="202">
        <v>0</v>
      </c>
      <c r="AY59" s="202">
        <v>0</v>
      </c>
      <c r="AZ59" s="202" t="s">
        <v>470</v>
      </c>
      <c r="BA59" s="202" t="s">
        <v>470</v>
      </c>
      <c r="BB59" s="202" t="s">
        <v>470</v>
      </c>
      <c r="BC59" s="202" t="s">
        <v>470</v>
      </c>
      <c r="BD59" s="202" t="s">
        <v>470</v>
      </c>
      <c r="BE59" s="202" t="s">
        <v>470</v>
      </c>
      <c r="BF59" s="202" t="s">
        <v>470</v>
      </c>
      <c r="BG59" s="202" t="s">
        <v>470</v>
      </c>
      <c r="BH59" s="202" t="s">
        <v>470</v>
      </c>
      <c r="BI59" s="202" t="s">
        <v>470</v>
      </c>
      <c r="BJ59" s="202" t="s">
        <v>470</v>
      </c>
      <c r="BK59" s="202" t="s">
        <v>470</v>
      </c>
      <c r="BL59" s="202">
        <v>0.52309767642706995</v>
      </c>
      <c r="BM59" s="202">
        <v>0.99999999999998102</v>
      </c>
      <c r="BN59" s="202">
        <v>400</v>
      </c>
      <c r="BO59" s="202">
        <v>107.97662140664001</v>
      </c>
      <c r="BP59" s="202">
        <v>0.80774914066645198</v>
      </c>
      <c r="BQ59" s="202">
        <v>320</v>
      </c>
      <c r="BR59" s="202">
        <v>5.6711629537827199E-2</v>
      </c>
      <c r="BS59" s="202">
        <v>3.8957099759233199E-2</v>
      </c>
      <c r="BT59" s="202">
        <v>0.99999999999998102</v>
      </c>
      <c r="BU59" s="202">
        <v>400</v>
      </c>
      <c r="BV59" s="202">
        <v>0.16863310424988701</v>
      </c>
      <c r="BW59" s="202">
        <v>0.16863310424988701</v>
      </c>
      <c r="BX59" s="202">
        <v>67</v>
      </c>
      <c r="BY59" s="202">
        <v>0</v>
      </c>
      <c r="BZ59" s="202">
        <v>0.99999999999998102</v>
      </c>
      <c r="CA59" s="202">
        <v>400</v>
      </c>
      <c r="CB59" s="202">
        <v>0</v>
      </c>
      <c r="CC59" s="202">
        <v>0.99999999999998102</v>
      </c>
      <c r="CD59" s="202">
        <v>400</v>
      </c>
      <c r="CE59" s="202">
        <v>0</v>
      </c>
      <c r="CF59" s="202">
        <v>0.95034374964503099</v>
      </c>
      <c r="CG59" s="202">
        <v>380</v>
      </c>
      <c r="CH59" s="202" t="s">
        <v>470</v>
      </c>
      <c r="CI59" s="202" t="s">
        <v>470</v>
      </c>
      <c r="CJ59" s="202" t="s">
        <v>470</v>
      </c>
      <c r="CK59" s="202" t="s">
        <v>470</v>
      </c>
      <c r="CL59" s="202" t="s">
        <v>470</v>
      </c>
      <c r="CM59" s="202" t="s">
        <v>470</v>
      </c>
      <c r="CN59" s="202">
        <v>0.143611427785059</v>
      </c>
      <c r="CO59" s="202">
        <v>0.95034374964503099</v>
      </c>
      <c r="CP59" s="202">
        <v>380</v>
      </c>
      <c r="CQ59" s="202">
        <v>0</v>
      </c>
      <c r="CR59" s="202">
        <v>0.95034374964503099</v>
      </c>
      <c r="CS59" s="202">
        <v>380</v>
      </c>
      <c r="CT59" s="202">
        <v>205161.3</v>
      </c>
      <c r="CU59" s="202">
        <v>0.95034374964503099</v>
      </c>
      <c r="CV59" s="202">
        <v>380</v>
      </c>
      <c r="CW59" s="202">
        <v>0.50531592535819803</v>
      </c>
      <c r="CX59" s="202">
        <v>0.80645062130163003</v>
      </c>
      <c r="CY59" s="202">
        <v>319</v>
      </c>
      <c r="CZ59" s="202">
        <v>19523.8</v>
      </c>
      <c r="DA59" s="202">
        <v>0.80774914066645198</v>
      </c>
      <c r="DB59" s="202">
        <v>320</v>
      </c>
      <c r="DC59" s="202" t="s">
        <v>470</v>
      </c>
      <c r="DD59" s="202" t="s">
        <v>470</v>
      </c>
      <c r="DE59" s="202" t="s">
        <v>470</v>
      </c>
      <c r="DF59" s="202" t="s">
        <v>186</v>
      </c>
      <c r="DG59" s="202" t="s">
        <v>471</v>
      </c>
    </row>
    <row r="60" spans="2:111" hidden="1" x14ac:dyDescent="0.3">
      <c r="B60" s="124" t="str">
        <f t="shared" si="0"/>
        <v>iBoxx EUR High Yield Corporates SRI Screened45596</v>
      </c>
      <c r="C60">
        <v>2623</v>
      </c>
      <c r="D60" t="s">
        <v>487</v>
      </c>
      <c r="E60" t="s">
        <v>187</v>
      </c>
      <c r="F60" s="198">
        <v>45596</v>
      </c>
      <c r="G60" s="202">
        <v>436</v>
      </c>
      <c r="H60" s="202">
        <v>0</v>
      </c>
      <c r="I60" s="202">
        <v>436</v>
      </c>
      <c r="J60" s="203">
        <v>0</v>
      </c>
      <c r="K60" s="203">
        <v>1</v>
      </c>
      <c r="L60" s="202" t="s">
        <v>476</v>
      </c>
      <c r="M60" s="204">
        <v>17.383590460000001</v>
      </c>
      <c r="N60" s="203">
        <v>0.94146439699999995</v>
      </c>
      <c r="O60" s="205">
        <v>411</v>
      </c>
      <c r="P60" s="204">
        <v>4.3873588669999997</v>
      </c>
      <c r="Q60" s="202">
        <v>0.73364859900000001</v>
      </c>
      <c r="R60" s="202">
        <v>304</v>
      </c>
      <c r="S60" s="202">
        <v>7.4019890210000003</v>
      </c>
      <c r="T60" s="202">
        <v>0.73364859900000001</v>
      </c>
      <c r="U60" s="202">
        <v>304</v>
      </c>
      <c r="V60" s="202">
        <v>4.7308916380000001</v>
      </c>
      <c r="W60" s="202">
        <v>0.73364859900000001</v>
      </c>
      <c r="X60" s="202">
        <v>304</v>
      </c>
      <c r="Y60" s="206" t="s">
        <v>470</v>
      </c>
      <c r="Z60" s="202" t="s">
        <v>470</v>
      </c>
      <c r="AA60" s="202" t="s">
        <v>470</v>
      </c>
      <c r="AB60" s="202" t="s">
        <v>470</v>
      </c>
      <c r="AC60" s="202" t="s">
        <v>470</v>
      </c>
      <c r="AD60" s="202" t="s">
        <v>470</v>
      </c>
      <c r="AE60" s="206">
        <v>0.11964811060000001</v>
      </c>
      <c r="AF60" s="202">
        <v>4.1798592000000002E-2</v>
      </c>
      <c r="AG60" s="202">
        <v>18</v>
      </c>
      <c r="AH60" s="206">
        <v>0.41442803099999997</v>
      </c>
      <c r="AI60" s="202">
        <v>0.10392828799999999</v>
      </c>
      <c r="AJ60" s="202">
        <v>46</v>
      </c>
      <c r="AK60" s="202" t="s">
        <v>470</v>
      </c>
      <c r="AL60" s="202" t="s">
        <v>470</v>
      </c>
      <c r="AM60" s="202" t="s">
        <v>470</v>
      </c>
      <c r="AN60" s="202" t="s">
        <v>470</v>
      </c>
      <c r="AO60" s="202" t="s">
        <v>470</v>
      </c>
      <c r="AP60" s="202" t="s">
        <v>470</v>
      </c>
      <c r="AQ60" s="202" t="s">
        <v>470</v>
      </c>
      <c r="AR60" s="202" t="s">
        <v>470</v>
      </c>
      <c r="AS60" s="202" t="s">
        <v>470</v>
      </c>
      <c r="AT60" s="202">
        <v>0.147213227</v>
      </c>
      <c r="AU60" s="202">
        <v>0.494557523</v>
      </c>
      <c r="AV60" s="202">
        <v>0.31835652399999997</v>
      </c>
      <c r="AW60" s="202">
        <v>2.6099319999999999E-2</v>
      </c>
      <c r="AX60" s="202">
        <v>4.8034250000000001E-3</v>
      </c>
      <c r="AY60" s="202">
        <v>8.9699800000000007E-3</v>
      </c>
      <c r="AZ60" s="202"/>
      <c r="BA60" s="202"/>
      <c r="BB60" s="202"/>
      <c r="BC60" s="202"/>
      <c r="BD60" s="202"/>
      <c r="BE60" s="202"/>
      <c r="BF60" s="202"/>
      <c r="BG60" s="202"/>
      <c r="BH60" s="202"/>
      <c r="BI60" s="202"/>
      <c r="BJ60" s="202"/>
      <c r="BK60" s="202"/>
      <c r="BL60" s="202">
        <v>0.51715834299999996</v>
      </c>
      <c r="BM60" s="202">
        <v>1</v>
      </c>
      <c r="BN60" s="202">
        <v>436</v>
      </c>
      <c r="BO60" s="202">
        <v>109.90961</v>
      </c>
      <c r="BP60" s="202">
        <v>0.780771942</v>
      </c>
      <c r="BQ60" s="202">
        <v>341</v>
      </c>
      <c r="BR60" s="202">
        <v>4.4965350000000001E-2</v>
      </c>
      <c r="BS60" s="202">
        <v>4.6037480999999998E-2</v>
      </c>
      <c r="BT60" s="202">
        <v>1</v>
      </c>
      <c r="BU60" s="202">
        <v>436</v>
      </c>
      <c r="BV60" s="202">
        <v>0.16104280900000001</v>
      </c>
      <c r="BW60" s="202">
        <v>0.16104280900000001</v>
      </c>
      <c r="BX60" s="202">
        <v>67</v>
      </c>
      <c r="BY60" s="202">
        <v>0</v>
      </c>
      <c r="BZ60" s="202">
        <v>0.99999999999998002</v>
      </c>
      <c r="CA60" s="202">
        <v>436</v>
      </c>
      <c r="CB60" s="202">
        <v>0</v>
      </c>
      <c r="CC60" s="202">
        <v>0.99999999999998002</v>
      </c>
      <c r="CD60" s="202">
        <v>436</v>
      </c>
      <c r="CE60" s="202">
        <v>0</v>
      </c>
      <c r="CF60" s="202">
        <v>0.94146439715572605</v>
      </c>
      <c r="CG60" s="202">
        <v>411</v>
      </c>
      <c r="CH60" s="202" t="s">
        <v>470</v>
      </c>
      <c r="CI60" s="202" t="s">
        <v>470</v>
      </c>
      <c r="CJ60" s="202" t="s">
        <v>470</v>
      </c>
      <c r="CK60" s="202" t="s">
        <v>470</v>
      </c>
      <c r="CL60" s="202" t="s">
        <v>470</v>
      </c>
      <c r="CM60" s="202" t="s">
        <v>470</v>
      </c>
      <c r="CN60" s="202">
        <v>0.173590407</v>
      </c>
      <c r="CO60" s="202">
        <v>0.94146439699999995</v>
      </c>
      <c r="CP60" s="202">
        <v>411</v>
      </c>
      <c r="CQ60" s="202">
        <v>0</v>
      </c>
      <c r="CR60" s="202">
        <v>0.94146439699999995</v>
      </c>
      <c r="CS60" s="202">
        <v>411</v>
      </c>
      <c r="CT60" s="202">
        <v>0.20516129999999999</v>
      </c>
      <c r="CU60" s="202">
        <v>0.94146439699999995</v>
      </c>
      <c r="CV60" s="202">
        <v>411</v>
      </c>
      <c r="CW60" s="202">
        <v>0.483807771</v>
      </c>
      <c r="CX60" s="202">
        <v>0.77649169299999998</v>
      </c>
      <c r="CY60" s="202">
        <v>339</v>
      </c>
      <c r="CZ60" s="202">
        <v>21054.799999999999</v>
      </c>
      <c r="DA60" s="202">
        <v>0.77596851700000002</v>
      </c>
      <c r="DB60" s="202">
        <v>339</v>
      </c>
      <c r="DC60" s="202" t="s">
        <v>470</v>
      </c>
      <c r="DD60" s="202" t="s">
        <v>470</v>
      </c>
      <c r="DE60" s="202" t="s">
        <v>470</v>
      </c>
      <c r="DF60" s="202" t="s">
        <v>188</v>
      </c>
      <c r="DG60" s="202" t="s">
        <v>471</v>
      </c>
    </row>
    <row r="61" spans="2:111" hidden="1" x14ac:dyDescent="0.3">
      <c r="B61" s="124" t="str">
        <f t="shared" si="0"/>
        <v>iBoxx EUR High Yield Corporates SRI Screened45626</v>
      </c>
      <c r="C61">
        <v>3368</v>
      </c>
      <c r="D61" t="s">
        <v>487</v>
      </c>
      <c r="E61" t="s">
        <v>187</v>
      </c>
      <c r="F61" s="198">
        <v>45626</v>
      </c>
      <c r="G61" s="202">
        <v>427</v>
      </c>
      <c r="H61" s="202">
        <v>0</v>
      </c>
      <c r="I61" s="202">
        <v>427</v>
      </c>
      <c r="J61" s="203">
        <v>0</v>
      </c>
      <c r="K61" s="203">
        <v>1</v>
      </c>
      <c r="L61" s="202" t="s">
        <v>476</v>
      </c>
      <c r="M61" s="204">
        <v>17.367460449999999</v>
      </c>
      <c r="N61" s="203">
        <v>0.94166602099999996</v>
      </c>
      <c r="O61" s="205">
        <v>402</v>
      </c>
      <c r="P61" s="204">
        <v>4.4208062750000003</v>
      </c>
      <c r="Q61" s="202">
        <v>0.728165917</v>
      </c>
      <c r="R61" s="202">
        <v>294</v>
      </c>
      <c r="S61" s="202">
        <v>7.3581864240000003</v>
      </c>
      <c r="T61" s="202">
        <v>0.728165917</v>
      </c>
      <c r="U61" s="202">
        <v>294</v>
      </c>
      <c r="V61" s="202">
        <v>4.6928013760000002</v>
      </c>
      <c r="W61" s="202">
        <v>0.728165917</v>
      </c>
      <c r="X61" s="202">
        <v>294</v>
      </c>
      <c r="Y61" s="206" t="s">
        <v>470</v>
      </c>
      <c r="Z61" s="202" t="s">
        <v>470</v>
      </c>
      <c r="AA61" s="202" t="s">
        <v>470</v>
      </c>
      <c r="AB61" s="202" t="s">
        <v>470</v>
      </c>
      <c r="AC61" s="202" t="s">
        <v>470</v>
      </c>
      <c r="AD61" s="202" t="s">
        <v>470</v>
      </c>
      <c r="AE61" s="206">
        <v>0.1313590154</v>
      </c>
      <c r="AF61" s="202">
        <v>4.3462489E-2</v>
      </c>
      <c r="AG61" s="202">
        <v>19</v>
      </c>
      <c r="AH61" s="206">
        <v>0.41459373999999999</v>
      </c>
      <c r="AI61" s="202">
        <v>0.105672269</v>
      </c>
      <c r="AJ61" s="202">
        <v>46</v>
      </c>
      <c r="AK61" s="202" t="s">
        <v>470</v>
      </c>
      <c r="AL61" s="202" t="s">
        <v>470</v>
      </c>
      <c r="AM61" s="202" t="s">
        <v>470</v>
      </c>
      <c r="AN61" s="202" t="s">
        <v>470</v>
      </c>
      <c r="AO61" s="202" t="s">
        <v>470</v>
      </c>
      <c r="AP61" s="202" t="s">
        <v>470</v>
      </c>
      <c r="AQ61" s="202" t="s">
        <v>470</v>
      </c>
      <c r="AR61" s="202" t="s">
        <v>470</v>
      </c>
      <c r="AS61" s="202" t="s">
        <v>470</v>
      </c>
      <c r="AT61" s="202">
        <v>0.15631648000000001</v>
      </c>
      <c r="AU61" s="202">
        <v>0.47615929400000001</v>
      </c>
      <c r="AV61" s="202">
        <v>0.32622321199999998</v>
      </c>
      <c r="AW61" s="202">
        <v>2.6188316999999999E-2</v>
      </c>
      <c r="AX61" s="202">
        <v>1.2351607000000001E-2</v>
      </c>
      <c r="AY61" s="202">
        <v>2.761089E-3</v>
      </c>
      <c r="AZ61" s="202"/>
      <c r="BA61" s="202"/>
      <c r="BB61" s="202"/>
      <c r="BC61" s="202"/>
      <c r="BD61" s="202"/>
      <c r="BE61" s="202"/>
      <c r="BF61" s="202"/>
      <c r="BG61" s="202"/>
      <c r="BH61" s="202"/>
      <c r="BI61" s="202"/>
      <c r="BJ61" s="202"/>
      <c r="BK61" s="202"/>
      <c r="BL61" s="202">
        <v>0.51624908700000005</v>
      </c>
      <c r="BM61" s="202">
        <v>1</v>
      </c>
      <c r="BN61" s="202">
        <v>427</v>
      </c>
      <c r="BO61" s="202">
        <v>111.6248252</v>
      </c>
      <c r="BP61" s="202">
        <v>0.77738859000000005</v>
      </c>
      <c r="BQ61" s="202">
        <v>332</v>
      </c>
      <c r="BR61" s="202">
        <v>4.4396539999999998E-2</v>
      </c>
      <c r="BS61" s="202">
        <v>4.5493065999999999E-2</v>
      </c>
      <c r="BT61" s="202">
        <v>1</v>
      </c>
      <c r="BU61" s="202">
        <v>427</v>
      </c>
      <c r="BV61" s="202">
        <v>0.16257333700000001</v>
      </c>
      <c r="BW61" s="202">
        <v>0.16257333700000001</v>
      </c>
      <c r="BX61" s="202">
        <v>68</v>
      </c>
      <c r="BY61" s="202">
        <v>0</v>
      </c>
      <c r="BZ61" s="202">
        <v>0.99999999999998002</v>
      </c>
      <c r="CA61" s="202">
        <v>427</v>
      </c>
      <c r="CB61" s="202">
        <v>0</v>
      </c>
      <c r="CC61" s="202">
        <v>0.99999999999998002</v>
      </c>
      <c r="CD61" s="202">
        <v>427</v>
      </c>
      <c r="CE61" s="202">
        <v>0</v>
      </c>
      <c r="CF61" s="202">
        <v>0.941666021447082</v>
      </c>
      <c r="CG61" s="202">
        <v>402</v>
      </c>
      <c r="CH61" s="202" t="s">
        <v>470</v>
      </c>
      <c r="CI61" s="202" t="s">
        <v>470</v>
      </c>
      <c r="CJ61" s="202" t="s">
        <v>470</v>
      </c>
      <c r="CK61" s="202" t="s">
        <v>470</v>
      </c>
      <c r="CL61" s="202" t="s">
        <v>470</v>
      </c>
      <c r="CM61" s="202" t="s">
        <v>470</v>
      </c>
      <c r="CN61" s="202">
        <v>0.16322298700000001</v>
      </c>
      <c r="CO61" s="202">
        <v>0.94166602099999996</v>
      </c>
      <c r="CP61" s="202">
        <v>402</v>
      </c>
      <c r="CQ61" s="202">
        <v>0</v>
      </c>
      <c r="CR61" s="202">
        <v>0.94166602099999996</v>
      </c>
      <c r="CS61" s="202">
        <v>402</v>
      </c>
      <c r="CT61" s="202">
        <v>0.20516129999999999</v>
      </c>
      <c r="CU61" s="202">
        <v>0.94166602099999996</v>
      </c>
      <c r="CV61" s="202">
        <v>402</v>
      </c>
      <c r="CW61" s="202">
        <v>0.48564078300000002</v>
      </c>
      <c r="CX61" s="202">
        <v>0.77432725400000002</v>
      </c>
      <c r="CY61" s="202">
        <v>331</v>
      </c>
      <c r="CZ61" s="202">
        <v>20564.900000000001</v>
      </c>
      <c r="DA61" s="202">
        <v>0.77255466500000003</v>
      </c>
      <c r="DB61" s="202">
        <v>330</v>
      </c>
      <c r="DC61" s="202" t="s">
        <v>470</v>
      </c>
      <c r="DD61" s="202" t="s">
        <v>470</v>
      </c>
      <c r="DE61" s="202" t="s">
        <v>470</v>
      </c>
      <c r="DF61" s="202" t="s">
        <v>188</v>
      </c>
      <c r="DG61" s="202" t="s">
        <v>471</v>
      </c>
    </row>
    <row r="62" spans="2:111" hidden="1" x14ac:dyDescent="0.3">
      <c r="B62" s="124" t="str">
        <f t="shared" si="0"/>
        <v>iBoxx EUR High Yield Corporates SRI Screened45657</v>
      </c>
      <c r="D62" s="124" t="s">
        <v>487</v>
      </c>
      <c r="E62" t="s">
        <v>187</v>
      </c>
      <c r="F62" s="196">
        <v>45657</v>
      </c>
      <c r="G62" s="202">
        <v>424</v>
      </c>
      <c r="H62" s="202">
        <v>0</v>
      </c>
      <c r="I62" s="202">
        <v>424</v>
      </c>
      <c r="J62" s="203">
        <v>0</v>
      </c>
      <c r="K62" s="203">
        <v>1</v>
      </c>
      <c r="L62" s="202" t="s">
        <v>476</v>
      </c>
      <c r="M62" s="204">
        <v>17.7316560892029</v>
      </c>
      <c r="N62" s="203">
        <v>0.94158743116475696</v>
      </c>
      <c r="O62" s="205">
        <v>399</v>
      </c>
      <c r="P62" s="204">
        <v>4.3587878828672499</v>
      </c>
      <c r="Q62" s="202">
        <v>0.723856084800102</v>
      </c>
      <c r="R62" s="202">
        <v>290</v>
      </c>
      <c r="S62" s="202">
        <v>7.3994872024554601</v>
      </c>
      <c r="T62" s="202">
        <v>0.723856084800102</v>
      </c>
      <c r="U62" s="202">
        <v>290</v>
      </c>
      <c r="V62" s="202">
        <v>4.7218482916054203</v>
      </c>
      <c r="W62" s="202">
        <v>0.723856084800102</v>
      </c>
      <c r="X62" s="202">
        <v>290</v>
      </c>
      <c r="Y62" s="206" t="s">
        <v>470</v>
      </c>
      <c r="Z62" s="202" t="s">
        <v>470</v>
      </c>
      <c r="AA62" s="202" t="s">
        <v>470</v>
      </c>
      <c r="AB62" s="202" t="s">
        <v>470</v>
      </c>
      <c r="AC62" s="202" t="s">
        <v>470</v>
      </c>
      <c r="AD62" s="202" t="s">
        <v>470</v>
      </c>
      <c r="AE62" s="206">
        <v>0.13106287556190399</v>
      </c>
      <c r="AF62" s="202">
        <v>4.5218975609436399E-2</v>
      </c>
      <c r="AG62" s="202">
        <v>19</v>
      </c>
      <c r="AH62" s="206">
        <v>0.41649335061972997</v>
      </c>
      <c r="AI62" s="202">
        <v>0.108343083383839</v>
      </c>
      <c r="AJ62" s="202">
        <v>45</v>
      </c>
      <c r="AK62" s="202" t="s">
        <v>470</v>
      </c>
      <c r="AL62" s="202" t="s">
        <v>470</v>
      </c>
      <c r="AM62" s="202" t="s">
        <v>470</v>
      </c>
      <c r="AN62" s="202" t="s">
        <v>470</v>
      </c>
      <c r="AO62" s="202" t="s">
        <v>470</v>
      </c>
      <c r="AP62" s="202" t="s">
        <v>470</v>
      </c>
      <c r="AQ62" s="202" t="s">
        <v>470</v>
      </c>
      <c r="AR62" s="202" t="s">
        <v>470</v>
      </c>
      <c r="AS62" s="202" t="s">
        <v>470</v>
      </c>
      <c r="AT62" s="202">
        <v>0.13490491107247099</v>
      </c>
      <c r="AU62" s="202">
        <v>0.50060641842783504</v>
      </c>
      <c r="AV62" s="202">
        <v>0.32292191895560102</v>
      </c>
      <c r="AW62" s="202">
        <v>2.64248732490058E-2</v>
      </c>
      <c r="AX62" s="202">
        <v>1.2534232217495099E-2</v>
      </c>
      <c r="AY62" s="202">
        <v>2.6076460775714999E-3</v>
      </c>
      <c r="AZ62" s="202" t="s">
        <v>470</v>
      </c>
      <c r="BA62" s="202" t="s">
        <v>470</v>
      </c>
      <c r="BB62" s="202" t="s">
        <v>470</v>
      </c>
      <c r="BC62" s="202" t="s">
        <v>470</v>
      </c>
      <c r="BD62" s="202" t="s">
        <v>470</v>
      </c>
      <c r="BE62" s="202" t="s">
        <v>470</v>
      </c>
      <c r="BF62" s="202" t="s">
        <v>470</v>
      </c>
      <c r="BG62" s="202" t="s">
        <v>470</v>
      </c>
      <c r="BH62" s="202" t="s">
        <v>470</v>
      </c>
      <c r="BI62" s="202" t="s">
        <v>470</v>
      </c>
      <c r="BJ62" s="202" t="s">
        <v>470</v>
      </c>
      <c r="BK62" s="202" t="s">
        <v>470</v>
      </c>
      <c r="BL62" s="202">
        <v>0.51574658039561505</v>
      </c>
      <c r="BM62" s="202">
        <v>0.99999999999998002</v>
      </c>
      <c r="BN62" s="202">
        <v>424</v>
      </c>
      <c r="BO62" s="202">
        <v>108.909383559798</v>
      </c>
      <c r="BP62" s="202">
        <v>0.78410597375351798</v>
      </c>
      <c r="BQ62" s="202">
        <v>330</v>
      </c>
      <c r="BR62" s="202">
        <v>7.0283047162776793E-2</v>
      </c>
      <c r="BS62" s="202">
        <v>4.3419975558321403E-2</v>
      </c>
      <c r="BT62" s="202">
        <v>0.99999999999998002</v>
      </c>
      <c r="BU62" s="202">
        <v>424</v>
      </c>
      <c r="BV62" s="202">
        <v>0.16419474881537699</v>
      </c>
      <c r="BW62" s="202">
        <v>0.16419474881537699</v>
      </c>
      <c r="BX62" s="202">
        <v>69</v>
      </c>
      <c r="BY62" s="202">
        <v>0</v>
      </c>
      <c r="BZ62" s="202">
        <v>0.99999999999998002</v>
      </c>
      <c r="CA62" s="202">
        <v>424</v>
      </c>
      <c r="CB62" s="202">
        <v>0</v>
      </c>
      <c r="CC62" s="202">
        <v>0.99999999999998002</v>
      </c>
      <c r="CD62" s="202">
        <v>424</v>
      </c>
      <c r="CE62" s="202">
        <v>0</v>
      </c>
      <c r="CF62" s="202">
        <v>0.94158743116475696</v>
      </c>
      <c r="CG62" s="202">
        <v>399</v>
      </c>
      <c r="CH62" s="202" t="s">
        <v>470</v>
      </c>
      <c r="CI62" s="202" t="s">
        <v>470</v>
      </c>
      <c r="CJ62" s="202" t="s">
        <v>470</v>
      </c>
      <c r="CK62" s="202" t="s">
        <v>470</v>
      </c>
      <c r="CL62" s="202" t="s">
        <v>470</v>
      </c>
      <c r="CM62" s="202" t="s">
        <v>470</v>
      </c>
      <c r="CN62" s="202">
        <v>0.168422205570953</v>
      </c>
      <c r="CO62" s="202">
        <v>0.94158743116475696</v>
      </c>
      <c r="CP62" s="202">
        <v>399</v>
      </c>
      <c r="CQ62" s="202">
        <v>0</v>
      </c>
      <c r="CR62" s="202">
        <v>0.94158743116475696</v>
      </c>
      <c r="CS62" s="202">
        <v>399</v>
      </c>
      <c r="CT62" s="202">
        <v>0.20516129999999999</v>
      </c>
      <c r="CU62" s="202">
        <v>0.94158743116475696</v>
      </c>
      <c r="CV62" s="202">
        <v>399</v>
      </c>
      <c r="CW62" s="202">
        <v>0.488380805156028</v>
      </c>
      <c r="CX62" s="202">
        <v>0.78286392438010299</v>
      </c>
      <c r="CY62" s="202">
        <v>329</v>
      </c>
      <c r="CZ62" s="202">
        <v>20229.3</v>
      </c>
      <c r="DA62" s="202">
        <v>0.77919227436619098</v>
      </c>
      <c r="DB62" s="202">
        <v>328</v>
      </c>
      <c r="DC62" s="202" t="s">
        <v>470</v>
      </c>
      <c r="DD62" s="202" t="s">
        <v>470</v>
      </c>
      <c r="DE62" s="202" t="s">
        <v>470</v>
      </c>
      <c r="DF62" s="202" t="s">
        <v>188</v>
      </c>
      <c r="DG62" s="202" t="s">
        <v>471</v>
      </c>
    </row>
    <row r="63" spans="2:111" hidden="1" x14ac:dyDescent="0.3">
      <c r="B63" s="124" t="str">
        <f t="shared" si="0"/>
        <v>iBoxx EUR High Yield Corporates SRI Screened45688</v>
      </c>
      <c r="D63" s="124" t="s">
        <v>487</v>
      </c>
      <c r="E63" s="183" t="s">
        <v>187</v>
      </c>
      <c r="F63" s="196">
        <v>45688</v>
      </c>
      <c r="G63" s="202">
        <v>419</v>
      </c>
      <c r="H63" s="202">
        <v>0</v>
      </c>
      <c r="I63" s="202">
        <v>419</v>
      </c>
      <c r="J63" s="203">
        <v>0</v>
      </c>
      <c r="K63" s="203">
        <v>1</v>
      </c>
      <c r="L63" s="202" t="s">
        <v>476</v>
      </c>
      <c r="M63" s="204">
        <v>17.532756799422302</v>
      </c>
      <c r="N63" s="203">
        <v>0.94405911073578597</v>
      </c>
      <c r="O63" s="205">
        <v>395</v>
      </c>
      <c r="P63" s="204">
        <v>4.3945488037308902</v>
      </c>
      <c r="Q63" s="202">
        <v>0.73059651747129595</v>
      </c>
      <c r="R63" s="202">
        <v>289</v>
      </c>
      <c r="S63" s="202">
        <v>7.4222279057145197</v>
      </c>
      <c r="T63" s="202">
        <v>0.73059651747129595</v>
      </c>
      <c r="U63" s="202">
        <v>289</v>
      </c>
      <c r="V63" s="202">
        <v>4.7165554648250296</v>
      </c>
      <c r="W63" s="202">
        <v>0.73059651747129595</v>
      </c>
      <c r="X63" s="202">
        <v>289</v>
      </c>
      <c r="Y63" s="206" t="s">
        <v>470</v>
      </c>
      <c r="Z63" s="202" t="s">
        <v>470</v>
      </c>
      <c r="AA63" s="202" t="s">
        <v>470</v>
      </c>
      <c r="AB63" s="202" t="s">
        <v>470</v>
      </c>
      <c r="AC63" s="202" t="s">
        <v>470</v>
      </c>
      <c r="AD63" s="202" t="s">
        <v>470</v>
      </c>
      <c r="AE63" s="202">
        <v>0.132496640829003</v>
      </c>
      <c r="AF63" s="202">
        <v>4.2080853068763399E-2</v>
      </c>
      <c r="AG63" s="202">
        <v>17</v>
      </c>
      <c r="AH63" s="206">
        <v>0.42420824778366401</v>
      </c>
      <c r="AI63" s="202">
        <v>0.10717165556062699</v>
      </c>
      <c r="AJ63" s="202">
        <v>44</v>
      </c>
      <c r="AK63" s="202" t="s">
        <v>470</v>
      </c>
      <c r="AL63" s="202" t="s">
        <v>470</v>
      </c>
      <c r="AM63" s="202" t="s">
        <v>470</v>
      </c>
      <c r="AN63" s="202" t="s">
        <v>470</v>
      </c>
      <c r="AO63" s="202" t="s">
        <v>470</v>
      </c>
      <c r="AP63" s="202" t="s">
        <v>470</v>
      </c>
      <c r="AQ63" s="202" t="s">
        <v>470</v>
      </c>
      <c r="AR63" s="202" t="s">
        <v>470</v>
      </c>
      <c r="AS63" s="202" t="s">
        <v>470</v>
      </c>
      <c r="AT63" s="202">
        <v>0.128763282658171</v>
      </c>
      <c r="AU63" s="202">
        <v>0.50538391909646496</v>
      </c>
      <c r="AV63" s="202">
        <v>0.32209417018341402</v>
      </c>
      <c r="AW63" s="202">
        <v>2.8379533978370598E-2</v>
      </c>
      <c r="AX63" s="202">
        <v>1.27480109886414E-2</v>
      </c>
      <c r="AY63" s="202">
        <v>2.6310830949174001E-3</v>
      </c>
      <c r="AZ63" s="202" t="s">
        <v>470</v>
      </c>
      <c r="BA63" s="202" t="s">
        <v>470</v>
      </c>
      <c r="BB63" s="202" t="s">
        <v>470</v>
      </c>
      <c r="BC63" s="202" t="s">
        <v>470</v>
      </c>
      <c r="BD63" s="202" t="s">
        <v>470</v>
      </c>
      <c r="BE63" s="202" t="s">
        <v>470</v>
      </c>
      <c r="BF63" s="202" t="s">
        <v>470</v>
      </c>
      <c r="BG63" s="202" t="s">
        <v>470</v>
      </c>
      <c r="BH63" s="202" t="s">
        <v>470</v>
      </c>
      <c r="BI63" s="202" t="s">
        <v>470</v>
      </c>
      <c r="BJ63" s="202" t="s">
        <v>470</v>
      </c>
      <c r="BK63" s="202" t="s">
        <v>470</v>
      </c>
      <c r="BL63" s="202">
        <v>0.51824859043483096</v>
      </c>
      <c r="BM63" s="202">
        <v>0.99999999999998002</v>
      </c>
      <c r="BN63" s="202">
        <v>419</v>
      </c>
      <c r="BO63" s="202">
        <v>110.22530564135199</v>
      </c>
      <c r="BP63" s="202">
        <v>0.79218105118997995</v>
      </c>
      <c r="BQ63" s="202">
        <v>329</v>
      </c>
      <c r="BR63" s="202">
        <v>5.7920760449462698E-2</v>
      </c>
      <c r="BS63" s="202">
        <v>4.38046823118464E-2</v>
      </c>
      <c r="BT63" s="202">
        <v>0.99999999999998002</v>
      </c>
      <c r="BU63" s="202">
        <v>419</v>
      </c>
      <c r="BV63" s="202">
        <v>0.16566386614176901</v>
      </c>
      <c r="BW63" s="202">
        <v>0.16566386614176901</v>
      </c>
      <c r="BX63" s="202">
        <v>69</v>
      </c>
      <c r="BY63" s="202">
        <v>0</v>
      </c>
      <c r="BZ63" s="202">
        <v>0.99999999999998002</v>
      </c>
      <c r="CA63" s="202">
        <v>419</v>
      </c>
      <c r="CB63" s="202">
        <v>0</v>
      </c>
      <c r="CC63" s="202">
        <v>0.99999999999998002</v>
      </c>
      <c r="CD63" s="202">
        <v>419</v>
      </c>
      <c r="CE63" s="202">
        <v>0</v>
      </c>
      <c r="CF63" s="202">
        <v>0.94405911073578597</v>
      </c>
      <c r="CG63" s="202">
        <v>395</v>
      </c>
      <c r="CH63" s="202" t="s">
        <v>470</v>
      </c>
      <c r="CI63" s="202" t="s">
        <v>470</v>
      </c>
      <c r="CJ63" s="202" t="s">
        <v>470</v>
      </c>
      <c r="CK63" s="202" t="s">
        <v>470</v>
      </c>
      <c r="CL63" s="202" t="s">
        <v>470</v>
      </c>
      <c r="CM63" s="202" t="s">
        <v>470</v>
      </c>
      <c r="CN63" s="202">
        <v>0.15790655580184901</v>
      </c>
      <c r="CO63" s="202">
        <v>0.94405911073578597</v>
      </c>
      <c r="CP63" s="202">
        <v>395</v>
      </c>
      <c r="CQ63" s="202">
        <v>0</v>
      </c>
      <c r="CR63" s="202">
        <v>0.94405911073578597</v>
      </c>
      <c r="CS63" s="202">
        <v>395</v>
      </c>
      <c r="CT63" s="202">
        <v>205161.3</v>
      </c>
      <c r="CU63" s="202">
        <v>0.94405911073578597</v>
      </c>
      <c r="CV63" s="202">
        <v>395</v>
      </c>
      <c r="CW63" s="202">
        <v>0.49281842572996798</v>
      </c>
      <c r="CX63" s="202">
        <v>0.79093935325107401</v>
      </c>
      <c r="CY63" s="202">
        <v>328</v>
      </c>
      <c r="CZ63" s="202">
        <v>19987.2</v>
      </c>
      <c r="DA63" s="202">
        <v>0.78717119248520495</v>
      </c>
      <c r="DB63" s="202">
        <v>327</v>
      </c>
      <c r="DC63" s="202" t="s">
        <v>470</v>
      </c>
      <c r="DD63" s="202" t="s">
        <v>470</v>
      </c>
      <c r="DE63" s="202" t="s">
        <v>470</v>
      </c>
      <c r="DF63" s="202" t="s">
        <v>188</v>
      </c>
      <c r="DG63" s="202" t="s">
        <v>471</v>
      </c>
    </row>
    <row r="64" spans="2:111" hidden="1" x14ac:dyDescent="0.3">
      <c r="B64" s="124" t="str">
        <f t="shared" si="0"/>
        <v>iBoxx EUR Non-Financials Senior ESG Custom45596</v>
      </c>
      <c r="C64">
        <v>3758</v>
      </c>
      <c r="D64" t="s">
        <v>488</v>
      </c>
      <c r="E64" t="s">
        <v>189</v>
      </c>
      <c r="F64" s="198">
        <v>45596</v>
      </c>
      <c r="G64" s="202">
        <v>166</v>
      </c>
      <c r="H64" s="202">
        <v>0</v>
      </c>
      <c r="I64" s="202">
        <v>166</v>
      </c>
      <c r="J64" s="203">
        <v>0</v>
      </c>
      <c r="K64" s="203">
        <v>1</v>
      </c>
      <c r="L64" s="202" t="s">
        <v>476</v>
      </c>
      <c r="M64" s="204">
        <v>19.98337532</v>
      </c>
      <c r="N64" s="203">
        <v>1</v>
      </c>
      <c r="O64" s="205">
        <v>166</v>
      </c>
      <c r="P64" s="204">
        <v>5.5763685000000001</v>
      </c>
      <c r="Q64" s="202">
        <v>1</v>
      </c>
      <c r="R64" s="202">
        <v>166</v>
      </c>
      <c r="S64" s="202">
        <v>8.5836397610000006</v>
      </c>
      <c r="T64" s="202">
        <v>1</v>
      </c>
      <c r="U64" s="202">
        <v>166</v>
      </c>
      <c r="V64" s="202">
        <v>5.8233670609999999</v>
      </c>
      <c r="W64" s="202">
        <v>1</v>
      </c>
      <c r="X64" s="202">
        <v>166</v>
      </c>
      <c r="Y64" s="206" t="s">
        <v>470</v>
      </c>
      <c r="Z64" s="202" t="s">
        <v>470</v>
      </c>
      <c r="AA64" s="202" t="s">
        <v>470</v>
      </c>
      <c r="AB64" s="202" t="s">
        <v>470</v>
      </c>
      <c r="AC64" s="202" t="s">
        <v>470</v>
      </c>
      <c r="AD64" s="202" t="s">
        <v>470</v>
      </c>
      <c r="AE64" s="206">
        <v>6.7481493510000004E-2</v>
      </c>
      <c r="AF64" s="202">
        <v>1.6070948000000002E-2</v>
      </c>
      <c r="AG64" s="202">
        <v>3</v>
      </c>
      <c r="AH64" s="206">
        <v>0.14419401000000001</v>
      </c>
      <c r="AI64" s="202">
        <v>0.11962790600000001</v>
      </c>
      <c r="AJ64" s="202">
        <v>20</v>
      </c>
      <c r="AK64" s="202" t="s">
        <v>470</v>
      </c>
      <c r="AL64" s="202" t="s">
        <v>470</v>
      </c>
      <c r="AM64" s="202" t="s">
        <v>470</v>
      </c>
      <c r="AN64" s="202" t="s">
        <v>470</v>
      </c>
      <c r="AO64" s="202" t="s">
        <v>470</v>
      </c>
      <c r="AP64" s="202" t="s">
        <v>470</v>
      </c>
      <c r="AQ64" s="202" t="s">
        <v>470</v>
      </c>
      <c r="AR64" s="202" t="s">
        <v>470</v>
      </c>
      <c r="AS64" s="202" t="s">
        <v>470</v>
      </c>
      <c r="AT64" s="202">
        <v>4.2254330999999999E-2</v>
      </c>
      <c r="AU64" s="202">
        <v>0.43660781900000001</v>
      </c>
      <c r="AV64" s="202">
        <v>0.48347934799999998</v>
      </c>
      <c r="AW64" s="202">
        <v>3.7658502000000003E-2</v>
      </c>
      <c r="AX64" s="202">
        <v>0</v>
      </c>
      <c r="AY64" s="202">
        <v>0</v>
      </c>
      <c r="AZ64" s="202"/>
      <c r="BA64" s="202"/>
      <c r="BB64" s="202"/>
      <c r="BC64" s="202"/>
      <c r="BD64" s="202"/>
      <c r="BE64" s="202"/>
      <c r="BF64" s="202"/>
      <c r="BG64" s="202"/>
      <c r="BH64" s="202"/>
      <c r="BI64" s="202"/>
      <c r="BJ64" s="202"/>
      <c r="BK64" s="202"/>
      <c r="BL64" s="202">
        <v>0.60043917599999996</v>
      </c>
      <c r="BM64" s="202">
        <v>1</v>
      </c>
      <c r="BN64" s="202">
        <v>166</v>
      </c>
      <c r="BO64" s="202">
        <v>58.990181540000002</v>
      </c>
      <c r="BP64" s="202">
        <v>0.73993000099999995</v>
      </c>
      <c r="BQ64" s="202">
        <v>121</v>
      </c>
      <c r="BR64" s="202">
        <v>0</v>
      </c>
      <c r="BS64" s="202">
        <v>5.9289394000000002E-2</v>
      </c>
      <c r="BT64" s="202">
        <v>1</v>
      </c>
      <c r="BU64" s="202">
        <v>166</v>
      </c>
      <c r="BV64" s="202">
        <v>0.146640411</v>
      </c>
      <c r="BW64" s="202">
        <v>0.146640411</v>
      </c>
      <c r="BX64" s="202">
        <v>24</v>
      </c>
      <c r="BY64" s="202">
        <v>0</v>
      </c>
      <c r="BZ64" s="202">
        <v>0.99999999999999201</v>
      </c>
      <c r="CA64" s="202">
        <v>166</v>
      </c>
      <c r="CB64" s="202">
        <v>0</v>
      </c>
      <c r="CC64" s="202">
        <v>0.99999999999999201</v>
      </c>
      <c r="CD64" s="202">
        <v>166</v>
      </c>
      <c r="CE64" s="202">
        <v>0</v>
      </c>
      <c r="CF64" s="202">
        <v>0.99999999999999201</v>
      </c>
      <c r="CG64" s="202">
        <v>166</v>
      </c>
      <c r="CH64" s="202" t="s">
        <v>470</v>
      </c>
      <c r="CI64" s="202" t="s">
        <v>470</v>
      </c>
      <c r="CJ64" s="202" t="s">
        <v>470</v>
      </c>
      <c r="CK64" s="202" t="s">
        <v>470</v>
      </c>
      <c r="CL64" s="202" t="s">
        <v>470</v>
      </c>
      <c r="CM64" s="202" t="s">
        <v>470</v>
      </c>
      <c r="CN64" s="202">
        <v>0.19592361899999999</v>
      </c>
      <c r="CO64" s="202">
        <v>1</v>
      </c>
      <c r="CP64" s="202">
        <v>166</v>
      </c>
      <c r="CQ64" s="202">
        <v>1</v>
      </c>
      <c r="CR64" s="202">
        <v>1</v>
      </c>
      <c r="CS64" s="202">
        <v>166</v>
      </c>
      <c r="CT64" s="202">
        <v>0.20516129999999999</v>
      </c>
      <c r="CU64" s="202">
        <v>1</v>
      </c>
      <c r="CV64" s="202">
        <v>166</v>
      </c>
      <c r="CW64" s="202">
        <v>0.45657464800000003</v>
      </c>
      <c r="CX64" s="202">
        <v>0.73993000099999995</v>
      </c>
      <c r="CY64" s="202">
        <v>121</v>
      </c>
      <c r="CZ64" s="202">
        <v>6334.8</v>
      </c>
      <c r="DA64" s="202">
        <v>0.73993000099999995</v>
      </c>
      <c r="DB64" s="202">
        <v>121</v>
      </c>
      <c r="DC64" s="202" t="s">
        <v>470</v>
      </c>
      <c r="DD64" s="202" t="s">
        <v>470</v>
      </c>
      <c r="DE64" s="202" t="s">
        <v>470</v>
      </c>
      <c r="DF64" s="202" t="s">
        <v>190</v>
      </c>
      <c r="DG64" s="202" t="s">
        <v>471</v>
      </c>
    </row>
    <row r="65" spans="2:111" hidden="1" x14ac:dyDescent="0.3">
      <c r="B65" s="124" t="str">
        <f t="shared" si="0"/>
        <v>iBoxx EUR Non-Financials Senior ESG Custom45626</v>
      </c>
      <c r="C65">
        <v>8129</v>
      </c>
      <c r="D65" t="s">
        <v>488</v>
      </c>
      <c r="E65" t="s">
        <v>189</v>
      </c>
      <c r="F65" s="198">
        <v>45626</v>
      </c>
      <c r="G65" s="202">
        <v>162</v>
      </c>
      <c r="H65" s="202">
        <v>0</v>
      </c>
      <c r="I65" s="202">
        <v>162</v>
      </c>
      <c r="J65" s="203">
        <v>0</v>
      </c>
      <c r="K65" s="203">
        <v>1</v>
      </c>
      <c r="L65" s="202" t="s">
        <v>476</v>
      </c>
      <c r="M65" s="204">
        <v>19.978110019999999</v>
      </c>
      <c r="N65" s="203">
        <v>1</v>
      </c>
      <c r="O65" s="205">
        <v>162</v>
      </c>
      <c r="P65" s="204">
        <v>5.5652671409999996</v>
      </c>
      <c r="Q65" s="202">
        <v>1</v>
      </c>
      <c r="R65" s="202">
        <v>162</v>
      </c>
      <c r="S65" s="202">
        <v>8.5888594260000009</v>
      </c>
      <c r="T65" s="202">
        <v>1</v>
      </c>
      <c r="U65" s="202">
        <v>162</v>
      </c>
      <c r="V65" s="202">
        <v>5.8239834559999997</v>
      </c>
      <c r="W65" s="202">
        <v>1</v>
      </c>
      <c r="X65" s="202">
        <v>162</v>
      </c>
      <c r="Y65" s="206" t="s">
        <v>470</v>
      </c>
      <c r="Z65" s="202" t="s">
        <v>470</v>
      </c>
      <c r="AA65" s="202" t="s">
        <v>470</v>
      </c>
      <c r="AB65" s="202" t="s">
        <v>470</v>
      </c>
      <c r="AC65" s="202" t="s">
        <v>470</v>
      </c>
      <c r="AD65" s="202" t="s">
        <v>470</v>
      </c>
      <c r="AE65" s="206">
        <v>6.7663526559999992E-2</v>
      </c>
      <c r="AF65" s="202">
        <v>1.6403279999999999E-2</v>
      </c>
      <c r="AG65" s="202">
        <v>3</v>
      </c>
      <c r="AH65" s="206">
        <v>0.150748084</v>
      </c>
      <c r="AI65" s="202">
        <v>0.11591109600000001</v>
      </c>
      <c r="AJ65" s="202">
        <v>19</v>
      </c>
      <c r="AK65" s="202" t="s">
        <v>470</v>
      </c>
      <c r="AL65" s="202" t="s">
        <v>470</v>
      </c>
      <c r="AM65" s="202" t="s">
        <v>470</v>
      </c>
      <c r="AN65" s="202" t="s">
        <v>470</v>
      </c>
      <c r="AO65" s="202" t="s">
        <v>470</v>
      </c>
      <c r="AP65" s="202" t="s">
        <v>470</v>
      </c>
      <c r="AQ65" s="202" t="s">
        <v>470</v>
      </c>
      <c r="AR65" s="202" t="s">
        <v>470</v>
      </c>
      <c r="AS65" s="202" t="s">
        <v>470</v>
      </c>
      <c r="AT65" s="202">
        <v>3.9099319E-2</v>
      </c>
      <c r="AU65" s="202">
        <v>0.41800335</v>
      </c>
      <c r="AV65" s="202">
        <v>0.50438081599999995</v>
      </c>
      <c r="AW65" s="202">
        <v>3.8516515000000001E-2</v>
      </c>
      <c r="AX65" s="202">
        <v>0</v>
      </c>
      <c r="AY65" s="202">
        <v>0</v>
      </c>
      <c r="AZ65" s="202"/>
      <c r="BA65" s="202"/>
      <c r="BB65" s="202"/>
      <c r="BC65" s="202"/>
      <c r="BD65" s="202"/>
      <c r="BE65" s="202"/>
      <c r="BF65" s="202"/>
      <c r="BG65" s="202"/>
      <c r="BH65" s="202"/>
      <c r="BI65" s="202"/>
      <c r="BJ65" s="202"/>
      <c r="BK65" s="202"/>
      <c r="BL65" s="202">
        <v>0.59086397499999999</v>
      </c>
      <c r="BM65" s="202">
        <v>1</v>
      </c>
      <c r="BN65" s="202">
        <v>162</v>
      </c>
      <c r="BO65" s="202">
        <v>61.174589879999999</v>
      </c>
      <c r="BP65" s="202">
        <v>0.72186589199999995</v>
      </c>
      <c r="BQ65" s="202">
        <v>116</v>
      </c>
      <c r="BR65" s="202">
        <v>0</v>
      </c>
      <c r="BS65" s="202">
        <v>6.0525715000000001E-2</v>
      </c>
      <c r="BT65" s="202">
        <v>1</v>
      </c>
      <c r="BU65" s="202">
        <v>162</v>
      </c>
      <c r="BV65" s="202">
        <v>0.162311557</v>
      </c>
      <c r="BW65" s="202">
        <v>0.162311557</v>
      </c>
      <c r="BX65" s="202">
        <v>26</v>
      </c>
      <c r="BY65" s="202">
        <v>0</v>
      </c>
      <c r="BZ65" s="202">
        <v>0.99999999999999201</v>
      </c>
      <c r="CA65" s="202">
        <v>162</v>
      </c>
      <c r="CB65" s="202">
        <v>0</v>
      </c>
      <c r="CC65" s="202">
        <v>0.99999999999999201</v>
      </c>
      <c r="CD65" s="202">
        <v>162</v>
      </c>
      <c r="CE65" s="202">
        <v>0</v>
      </c>
      <c r="CF65" s="202">
        <v>0.99999999999999201</v>
      </c>
      <c r="CG65" s="202">
        <v>162</v>
      </c>
      <c r="CH65" s="202" t="s">
        <v>470</v>
      </c>
      <c r="CI65" s="202" t="s">
        <v>470</v>
      </c>
      <c r="CJ65" s="202" t="s">
        <v>470</v>
      </c>
      <c r="CK65" s="202" t="s">
        <v>470</v>
      </c>
      <c r="CL65" s="202" t="s">
        <v>470</v>
      </c>
      <c r="CM65" s="202" t="s">
        <v>470</v>
      </c>
      <c r="CN65" s="202">
        <v>0.208657489</v>
      </c>
      <c r="CO65" s="202">
        <v>1</v>
      </c>
      <c r="CP65" s="202">
        <v>162</v>
      </c>
      <c r="CQ65" s="202">
        <v>1</v>
      </c>
      <c r="CR65" s="202">
        <v>1</v>
      </c>
      <c r="CS65" s="202">
        <v>162</v>
      </c>
      <c r="CT65" s="202">
        <v>0.20516129999999999</v>
      </c>
      <c r="CU65" s="202">
        <v>1</v>
      </c>
      <c r="CV65" s="202">
        <v>162</v>
      </c>
      <c r="CW65" s="202">
        <v>0.44725372800000002</v>
      </c>
      <c r="CX65" s="202">
        <v>0.72186589199999995</v>
      </c>
      <c r="CY65" s="202">
        <v>116</v>
      </c>
      <c r="CZ65" s="202">
        <v>6058.5</v>
      </c>
      <c r="DA65" s="202">
        <v>0.72186589199999995</v>
      </c>
      <c r="DB65" s="202">
        <v>116</v>
      </c>
      <c r="DC65" s="202" t="s">
        <v>470</v>
      </c>
      <c r="DD65" s="202" t="s">
        <v>470</v>
      </c>
      <c r="DE65" s="202" t="s">
        <v>470</v>
      </c>
      <c r="DF65" s="202" t="s">
        <v>190</v>
      </c>
      <c r="DG65" s="202" t="s">
        <v>471</v>
      </c>
    </row>
    <row r="66" spans="2:111" hidden="1" x14ac:dyDescent="0.3">
      <c r="B66" s="124" t="str">
        <f t="shared" si="0"/>
        <v>iBoxx EUR Non-Financials Senior ESG Custom45657</v>
      </c>
      <c r="D66" s="124" t="s">
        <v>488</v>
      </c>
      <c r="E66" t="s">
        <v>189</v>
      </c>
      <c r="F66" s="196">
        <v>45657</v>
      </c>
      <c r="G66" s="202">
        <v>160</v>
      </c>
      <c r="H66" s="202">
        <v>0</v>
      </c>
      <c r="I66" s="202">
        <v>160</v>
      </c>
      <c r="J66" s="203">
        <v>0</v>
      </c>
      <c r="K66" s="203">
        <v>1</v>
      </c>
      <c r="L66" s="202" t="s">
        <v>476</v>
      </c>
      <c r="M66" s="204">
        <v>19.8353462757591</v>
      </c>
      <c r="N66" s="203">
        <v>0.99999999999999301</v>
      </c>
      <c r="O66" s="205">
        <v>160</v>
      </c>
      <c r="P66" s="204">
        <v>5.5353716426428301</v>
      </c>
      <c r="Q66" s="202">
        <v>0.99999999999999301</v>
      </c>
      <c r="R66" s="202">
        <v>160</v>
      </c>
      <c r="S66" s="202">
        <v>8.5289984181035603</v>
      </c>
      <c r="T66" s="202">
        <v>0.99999999999999301</v>
      </c>
      <c r="U66" s="202">
        <v>160</v>
      </c>
      <c r="V66" s="202">
        <v>5.77097621501186</v>
      </c>
      <c r="W66" s="202">
        <v>0.99999999999999301</v>
      </c>
      <c r="X66" s="202">
        <v>160</v>
      </c>
      <c r="Y66" s="206" t="s">
        <v>470</v>
      </c>
      <c r="Z66" s="202" t="s">
        <v>470</v>
      </c>
      <c r="AA66" s="202" t="s">
        <v>470</v>
      </c>
      <c r="AB66" s="202" t="s">
        <v>470</v>
      </c>
      <c r="AC66" s="202" t="s">
        <v>470</v>
      </c>
      <c r="AD66" s="202" t="s">
        <v>470</v>
      </c>
      <c r="AE66" s="206">
        <v>6.7582434343704006E-2</v>
      </c>
      <c r="AF66" s="202">
        <v>1.6552023280430799E-2</v>
      </c>
      <c r="AG66" s="202">
        <v>3</v>
      </c>
      <c r="AH66" s="206">
        <v>0.16867060855661301</v>
      </c>
      <c r="AI66" s="202">
        <v>0.107621994642219</v>
      </c>
      <c r="AJ66" s="202">
        <v>18</v>
      </c>
      <c r="AK66" s="202" t="s">
        <v>470</v>
      </c>
      <c r="AL66" s="202" t="s">
        <v>470</v>
      </c>
      <c r="AM66" s="202" t="s">
        <v>470</v>
      </c>
      <c r="AN66" s="202" t="s">
        <v>470</v>
      </c>
      <c r="AO66" s="202" t="s">
        <v>470</v>
      </c>
      <c r="AP66" s="202" t="s">
        <v>470</v>
      </c>
      <c r="AQ66" s="202" t="s">
        <v>470</v>
      </c>
      <c r="AR66" s="202" t="s">
        <v>470</v>
      </c>
      <c r="AS66" s="202" t="s">
        <v>470</v>
      </c>
      <c r="AT66" s="202">
        <v>3.94821378872863E-2</v>
      </c>
      <c r="AU66" s="202">
        <v>0.41666511208478302</v>
      </c>
      <c r="AV66" s="202">
        <v>0.50112802978231996</v>
      </c>
      <c r="AW66" s="202">
        <v>4.2724720245603198E-2</v>
      </c>
      <c r="AX66" s="202">
        <v>0</v>
      </c>
      <c r="AY66" s="202">
        <v>0</v>
      </c>
      <c r="AZ66" s="202" t="s">
        <v>470</v>
      </c>
      <c r="BA66" s="202" t="s">
        <v>470</v>
      </c>
      <c r="BB66" s="202" t="s">
        <v>470</v>
      </c>
      <c r="BC66" s="202" t="s">
        <v>470</v>
      </c>
      <c r="BD66" s="202" t="s">
        <v>470</v>
      </c>
      <c r="BE66" s="202" t="s">
        <v>470</v>
      </c>
      <c r="BF66" s="202" t="s">
        <v>470</v>
      </c>
      <c r="BG66" s="202" t="s">
        <v>470</v>
      </c>
      <c r="BH66" s="202" t="s">
        <v>470</v>
      </c>
      <c r="BI66" s="202" t="s">
        <v>470</v>
      </c>
      <c r="BJ66" s="202" t="s">
        <v>470</v>
      </c>
      <c r="BK66" s="202" t="s">
        <v>470</v>
      </c>
      <c r="BL66" s="202">
        <v>0.59624499769307604</v>
      </c>
      <c r="BM66" s="202">
        <v>0.99999999999999301</v>
      </c>
      <c r="BN66" s="202">
        <v>160</v>
      </c>
      <c r="BO66" s="202">
        <v>61.625832179599897</v>
      </c>
      <c r="BP66" s="202">
        <v>0.71954328044232196</v>
      </c>
      <c r="BQ66" s="202">
        <v>114</v>
      </c>
      <c r="BR66" s="202">
        <v>3.9483342749477802E-3</v>
      </c>
      <c r="BS66" s="202">
        <v>6.1006014772067102E-2</v>
      </c>
      <c r="BT66" s="202">
        <v>0.99999999999999301</v>
      </c>
      <c r="BU66" s="202">
        <v>160</v>
      </c>
      <c r="BV66" s="202">
        <v>0.16385884628932401</v>
      </c>
      <c r="BW66" s="202">
        <v>0.16385884628932401</v>
      </c>
      <c r="BX66" s="202">
        <v>26</v>
      </c>
      <c r="BY66" s="202">
        <v>0</v>
      </c>
      <c r="BZ66" s="202">
        <v>0.99999999999999301</v>
      </c>
      <c r="CA66" s="202">
        <v>160</v>
      </c>
      <c r="CB66" s="202">
        <v>0</v>
      </c>
      <c r="CC66" s="202">
        <v>0.99999999999999301</v>
      </c>
      <c r="CD66" s="202">
        <v>160</v>
      </c>
      <c r="CE66" s="202">
        <v>0</v>
      </c>
      <c r="CF66" s="202">
        <v>0.99999999999999301</v>
      </c>
      <c r="CG66" s="202">
        <v>160</v>
      </c>
      <c r="CH66" s="202" t="s">
        <v>470</v>
      </c>
      <c r="CI66" s="202" t="s">
        <v>470</v>
      </c>
      <c r="CJ66" s="202" t="s">
        <v>470</v>
      </c>
      <c r="CK66" s="202" t="s">
        <v>470</v>
      </c>
      <c r="CL66" s="202" t="s">
        <v>470</v>
      </c>
      <c r="CM66" s="202" t="s">
        <v>470</v>
      </c>
      <c r="CN66" s="202">
        <v>0.210695452216725</v>
      </c>
      <c r="CO66" s="202">
        <v>0.99999999999999301</v>
      </c>
      <c r="CP66" s="202">
        <v>160</v>
      </c>
      <c r="CQ66" s="202">
        <v>1</v>
      </c>
      <c r="CR66" s="202">
        <v>0.99999999999999301</v>
      </c>
      <c r="CS66" s="202">
        <v>160</v>
      </c>
      <c r="CT66" s="202">
        <v>0.20516129999999999</v>
      </c>
      <c r="CU66" s="202">
        <v>0.99999999999999301</v>
      </c>
      <c r="CV66" s="202">
        <v>160</v>
      </c>
      <c r="CW66" s="202">
        <v>0.44450786273768</v>
      </c>
      <c r="CX66" s="202">
        <v>0.71954328044232196</v>
      </c>
      <c r="CY66" s="202">
        <v>114</v>
      </c>
      <c r="CZ66" s="202">
        <v>6012.5</v>
      </c>
      <c r="DA66" s="202">
        <v>0.71954328044232196</v>
      </c>
      <c r="DB66" s="202">
        <v>114</v>
      </c>
      <c r="DC66" s="202" t="s">
        <v>470</v>
      </c>
      <c r="DD66" s="202" t="s">
        <v>470</v>
      </c>
      <c r="DE66" s="202" t="s">
        <v>470</v>
      </c>
      <c r="DF66" s="202" t="s">
        <v>190</v>
      </c>
      <c r="DG66" s="202" t="s">
        <v>471</v>
      </c>
    </row>
    <row r="67" spans="2:111" hidden="1" x14ac:dyDescent="0.3">
      <c r="B67" s="124" t="str">
        <f t="shared" si="0"/>
        <v>iBoxx EUR Non-Financials Senior ESG Custom45688</v>
      </c>
      <c r="D67" s="124" t="s">
        <v>488</v>
      </c>
      <c r="E67" s="183" t="s">
        <v>189</v>
      </c>
      <c r="F67" s="196">
        <v>45688</v>
      </c>
      <c r="G67" s="202">
        <v>160</v>
      </c>
      <c r="H67" s="202">
        <v>0</v>
      </c>
      <c r="I67" s="202">
        <v>160</v>
      </c>
      <c r="J67" s="203">
        <v>0</v>
      </c>
      <c r="K67" s="203">
        <v>1</v>
      </c>
      <c r="L67" s="202" t="s">
        <v>476</v>
      </c>
      <c r="M67" s="204">
        <v>20.5558849061911</v>
      </c>
      <c r="N67" s="203">
        <v>0.99999999999999201</v>
      </c>
      <c r="O67" s="205">
        <v>160</v>
      </c>
      <c r="P67" s="204">
        <v>6.1052329537971204</v>
      </c>
      <c r="Q67" s="202">
        <v>0.99999999999999201</v>
      </c>
      <c r="R67" s="202">
        <v>160</v>
      </c>
      <c r="S67" s="202">
        <v>8.7843446660760396</v>
      </c>
      <c r="T67" s="202">
        <v>0.99999999999999201</v>
      </c>
      <c r="U67" s="202">
        <v>160</v>
      </c>
      <c r="V67" s="202">
        <v>5.6663072863190598</v>
      </c>
      <c r="W67" s="202">
        <v>0.99999999999999201</v>
      </c>
      <c r="X67" s="202">
        <v>160</v>
      </c>
      <c r="Y67" s="206" t="s">
        <v>470</v>
      </c>
      <c r="Z67" s="202" t="s">
        <v>470</v>
      </c>
      <c r="AA67" s="202" t="s">
        <v>470</v>
      </c>
      <c r="AB67" s="202" t="s">
        <v>470</v>
      </c>
      <c r="AC67" s="202" t="s">
        <v>470</v>
      </c>
      <c r="AD67" s="202" t="s">
        <v>470</v>
      </c>
      <c r="AE67" s="202">
        <v>6.7565752232528795E-2</v>
      </c>
      <c r="AF67" s="202">
        <v>1.6585026047290102E-2</v>
      </c>
      <c r="AG67" s="202">
        <v>3</v>
      </c>
      <c r="AH67" s="206">
        <v>0.16882292245379399</v>
      </c>
      <c r="AI67" s="202">
        <v>0.10766866970717801</v>
      </c>
      <c r="AJ67" s="202">
        <v>18</v>
      </c>
      <c r="AK67" s="202" t="s">
        <v>470</v>
      </c>
      <c r="AL67" s="202" t="s">
        <v>470</v>
      </c>
      <c r="AM67" s="202" t="s">
        <v>470</v>
      </c>
      <c r="AN67" s="202" t="s">
        <v>470</v>
      </c>
      <c r="AO67" s="202" t="s">
        <v>470</v>
      </c>
      <c r="AP67" s="202" t="s">
        <v>470</v>
      </c>
      <c r="AQ67" s="202" t="s">
        <v>470</v>
      </c>
      <c r="AR67" s="202" t="s">
        <v>470</v>
      </c>
      <c r="AS67" s="202" t="s">
        <v>470</v>
      </c>
      <c r="AT67" s="202">
        <v>3.9631014621574402E-2</v>
      </c>
      <c r="AU67" s="202">
        <v>0.41446641293747299</v>
      </c>
      <c r="AV67" s="202">
        <v>0.50309103429469204</v>
      </c>
      <c r="AW67" s="202">
        <v>4.2811538146252201E-2</v>
      </c>
      <c r="AX67" s="202">
        <v>0</v>
      </c>
      <c r="AY67" s="202">
        <v>0</v>
      </c>
      <c r="AZ67" s="202" t="s">
        <v>470</v>
      </c>
      <c r="BA67" s="202" t="s">
        <v>470</v>
      </c>
      <c r="BB67" s="202" t="s">
        <v>470</v>
      </c>
      <c r="BC67" s="202" t="s">
        <v>470</v>
      </c>
      <c r="BD67" s="202" t="s">
        <v>470</v>
      </c>
      <c r="BE67" s="202" t="s">
        <v>470</v>
      </c>
      <c r="BF67" s="202" t="s">
        <v>470</v>
      </c>
      <c r="BG67" s="202" t="s">
        <v>470</v>
      </c>
      <c r="BH67" s="202" t="s">
        <v>470</v>
      </c>
      <c r="BI67" s="202" t="s">
        <v>470</v>
      </c>
      <c r="BJ67" s="202" t="s">
        <v>470</v>
      </c>
      <c r="BK67" s="202" t="s">
        <v>470</v>
      </c>
      <c r="BL67" s="202">
        <v>0.60855131976027399</v>
      </c>
      <c r="BM67" s="202">
        <v>0.99999999999999201</v>
      </c>
      <c r="BN67" s="202">
        <v>160</v>
      </c>
      <c r="BO67" s="202">
        <v>61.384654726768602</v>
      </c>
      <c r="BP67" s="202">
        <v>0.72400173001558998</v>
      </c>
      <c r="BQ67" s="202">
        <v>115</v>
      </c>
      <c r="BR67" s="202">
        <v>3.95326549296792E-3</v>
      </c>
      <c r="BS67" s="202">
        <v>6.1079522095693603E-2</v>
      </c>
      <c r="BT67" s="202">
        <v>0.99999999999999201</v>
      </c>
      <c r="BU67" s="202">
        <v>160</v>
      </c>
      <c r="BV67" s="202">
        <v>0.168915420806832</v>
      </c>
      <c r="BW67" s="202">
        <v>0.168915420806832</v>
      </c>
      <c r="BX67" s="202">
        <v>27</v>
      </c>
      <c r="BY67" s="202">
        <v>0</v>
      </c>
      <c r="BZ67" s="202">
        <v>0.99999999999999201</v>
      </c>
      <c r="CA67" s="202">
        <v>160</v>
      </c>
      <c r="CB67" s="202">
        <v>0</v>
      </c>
      <c r="CC67" s="202">
        <v>0.99999999999999201</v>
      </c>
      <c r="CD67" s="202">
        <v>160</v>
      </c>
      <c r="CE67" s="202">
        <v>0</v>
      </c>
      <c r="CF67" s="202">
        <v>0.99999999999999201</v>
      </c>
      <c r="CG67" s="202">
        <v>160</v>
      </c>
      <c r="CH67" s="202" t="s">
        <v>470</v>
      </c>
      <c r="CI67" s="202" t="s">
        <v>470</v>
      </c>
      <c r="CJ67" s="202" t="s">
        <v>470</v>
      </c>
      <c r="CK67" s="202" t="s">
        <v>470</v>
      </c>
      <c r="CL67" s="202" t="s">
        <v>470</v>
      </c>
      <c r="CM67" s="202" t="s">
        <v>470</v>
      </c>
      <c r="CN67" s="202">
        <v>0.19941802438505901</v>
      </c>
      <c r="CO67" s="202">
        <v>0.99999999999999201</v>
      </c>
      <c r="CP67" s="202">
        <v>160</v>
      </c>
      <c r="CQ67" s="202">
        <v>1</v>
      </c>
      <c r="CR67" s="202">
        <v>0.99999999999999201</v>
      </c>
      <c r="CS67" s="202">
        <v>160</v>
      </c>
      <c r="CT67" s="202">
        <v>205161.3</v>
      </c>
      <c r="CU67" s="202">
        <v>0.99999999999999201</v>
      </c>
      <c r="CV67" s="202">
        <v>160</v>
      </c>
      <c r="CW67" s="202">
        <v>0.444062407971824</v>
      </c>
      <c r="CX67" s="202">
        <v>0.72400173001558998</v>
      </c>
      <c r="CY67" s="202">
        <v>115</v>
      </c>
      <c r="CZ67" s="202">
        <v>6144.3</v>
      </c>
      <c r="DA67" s="202">
        <v>0.72400173001558998</v>
      </c>
      <c r="DB67" s="202">
        <v>115</v>
      </c>
      <c r="DC67" s="202" t="s">
        <v>470</v>
      </c>
      <c r="DD67" s="202" t="s">
        <v>470</v>
      </c>
      <c r="DE67" s="202" t="s">
        <v>470</v>
      </c>
      <c r="DF67" s="202" t="s">
        <v>190</v>
      </c>
      <c r="DG67" s="202" t="s">
        <v>471</v>
      </c>
    </row>
    <row r="68" spans="2:111" hidden="1" x14ac:dyDescent="0.3">
      <c r="B68" s="124" t="str">
        <f t="shared" ref="B68:B131" si="1">E68&amp;F68</f>
        <v>iBoxx EUR Social Bonds Investment Grade (10% Issuer Cap)45596</v>
      </c>
      <c r="C68">
        <v>49886</v>
      </c>
      <c r="D68" t="s">
        <v>489</v>
      </c>
      <c r="E68" t="s">
        <v>191</v>
      </c>
      <c r="F68" s="198">
        <v>45596</v>
      </c>
      <c r="G68" s="202">
        <v>228</v>
      </c>
      <c r="H68" s="202">
        <v>5</v>
      </c>
      <c r="I68" s="202">
        <v>223</v>
      </c>
      <c r="J68" s="203">
        <v>2.4162162000000001E-2</v>
      </c>
      <c r="K68" s="203">
        <v>0.97583783800000001</v>
      </c>
      <c r="L68" s="202" t="s">
        <v>469</v>
      </c>
      <c r="M68" s="204">
        <v>25.65537497</v>
      </c>
      <c r="N68" s="203">
        <v>0.62753410200000004</v>
      </c>
      <c r="O68" s="205">
        <v>150</v>
      </c>
      <c r="P68" s="204">
        <v>16.856856069999999</v>
      </c>
      <c r="Q68" s="202">
        <v>0.60578848600000001</v>
      </c>
      <c r="R68" s="202">
        <v>145</v>
      </c>
      <c r="S68" s="202">
        <v>20.41477845</v>
      </c>
      <c r="T68" s="202">
        <v>0.60578848600000001</v>
      </c>
      <c r="U68" s="202">
        <v>145</v>
      </c>
      <c r="V68" s="202">
        <v>20.92541683</v>
      </c>
      <c r="W68" s="202">
        <v>0.60578848600000001</v>
      </c>
      <c r="X68" s="202">
        <v>145</v>
      </c>
      <c r="Y68" s="206">
        <v>61.52861317</v>
      </c>
      <c r="Z68" s="202">
        <v>0.146702994</v>
      </c>
      <c r="AA68" s="202">
        <v>28</v>
      </c>
      <c r="AB68" s="202">
        <v>70.285164620000003</v>
      </c>
      <c r="AC68" s="202">
        <v>0.146702994</v>
      </c>
      <c r="AD68" s="202">
        <v>28</v>
      </c>
      <c r="AE68" s="206">
        <v>0.2131228479</v>
      </c>
      <c r="AF68" s="202">
        <v>1.125953E-2</v>
      </c>
      <c r="AG68" s="202">
        <v>3</v>
      </c>
      <c r="AH68" s="206">
        <v>0.406831526</v>
      </c>
      <c r="AI68" s="202">
        <v>7.8271929999999997E-3</v>
      </c>
      <c r="AJ68" s="202">
        <v>3</v>
      </c>
      <c r="AK68" s="202">
        <v>58.981276059999999</v>
      </c>
      <c r="AL68" s="202">
        <v>0.146702994</v>
      </c>
      <c r="AM68" s="202">
        <v>28</v>
      </c>
      <c r="AN68" s="202">
        <v>70.140623079999997</v>
      </c>
      <c r="AO68" s="202">
        <v>0.146702994</v>
      </c>
      <c r="AP68" s="202">
        <v>28</v>
      </c>
      <c r="AQ68" s="202">
        <v>219.943085</v>
      </c>
      <c r="AR68" s="202">
        <v>0.146702994</v>
      </c>
      <c r="AS68" s="202">
        <v>28</v>
      </c>
      <c r="AT68" s="202">
        <v>0.27500360200000001</v>
      </c>
      <c r="AU68" s="202">
        <v>0.27064207000000001</v>
      </c>
      <c r="AV68" s="202">
        <v>0.20560988499999999</v>
      </c>
      <c r="AW68" s="202">
        <v>0</v>
      </c>
      <c r="AX68" s="202">
        <v>0</v>
      </c>
      <c r="AY68" s="202">
        <v>0.24874444300000001</v>
      </c>
      <c r="AZ68" s="202"/>
      <c r="BA68" s="202">
        <v>0.146702994</v>
      </c>
      <c r="BB68" s="202">
        <v>28</v>
      </c>
      <c r="BC68" s="202">
        <v>0</v>
      </c>
      <c r="BD68" s="202">
        <v>0.146702994</v>
      </c>
      <c r="BE68" s="202">
        <v>28</v>
      </c>
      <c r="BF68" s="202">
        <v>0</v>
      </c>
      <c r="BG68" s="202">
        <v>0.146702994</v>
      </c>
      <c r="BH68" s="202">
        <v>28</v>
      </c>
      <c r="BI68" s="202"/>
      <c r="BJ68" s="202">
        <v>0.146702994</v>
      </c>
      <c r="BK68" s="202">
        <v>28</v>
      </c>
      <c r="BL68" s="202">
        <v>4.7346956000000003E-2</v>
      </c>
      <c r="BM68" s="202">
        <v>0.97583783800000001</v>
      </c>
      <c r="BN68" s="202">
        <v>223</v>
      </c>
      <c r="BO68" s="202">
        <v>4.0674962050000003</v>
      </c>
      <c r="BP68" s="202">
        <v>0.16061614699999999</v>
      </c>
      <c r="BQ68" s="202">
        <v>41</v>
      </c>
      <c r="BR68" s="202">
        <v>2.5471629999999999E-3</v>
      </c>
      <c r="BS68" s="202">
        <v>0</v>
      </c>
      <c r="BT68" s="202">
        <v>0.97583783800000001</v>
      </c>
      <c r="BU68" s="202">
        <v>223</v>
      </c>
      <c r="BV68" s="202" t="s">
        <v>470</v>
      </c>
      <c r="BW68" s="202" t="s">
        <v>470</v>
      </c>
      <c r="BX68" s="202" t="s">
        <v>470</v>
      </c>
      <c r="BY68" s="202">
        <v>0</v>
      </c>
      <c r="BZ68" s="202">
        <v>0.99999999999999001</v>
      </c>
      <c r="CA68" s="202">
        <v>228</v>
      </c>
      <c r="CB68" s="202">
        <v>0</v>
      </c>
      <c r="CC68" s="202">
        <v>0.99999999999999001</v>
      </c>
      <c r="CD68" s="202">
        <v>228</v>
      </c>
      <c r="CE68" s="202">
        <v>0</v>
      </c>
      <c r="CF68" s="202">
        <v>0.480831107630176</v>
      </c>
      <c r="CG68" s="202">
        <v>122</v>
      </c>
      <c r="CH68" s="202" t="s">
        <v>470</v>
      </c>
      <c r="CI68" s="202" t="s">
        <v>470</v>
      </c>
      <c r="CJ68" s="202">
        <v>228</v>
      </c>
      <c r="CK68" s="202">
        <v>64.112888479999995</v>
      </c>
      <c r="CL68" s="202">
        <v>0.146702994</v>
      </c>
      <c r="CM68" s="202">
        <v>28</v>
      </c>
      <c r="CN68" s="202">
        <v>0.26174462500000001</v>
      </c>
      <c r="CO68" s="202">
        <v>0.48083110800000001</v>
      </c>
      <c r="CP68" s="202">
        <v>122</v>
      </c>
      <c r="CQ68" s="202">
        <v>4</v>
      </c>
      <c r="CR68" s="202">
        <v>0.48083110800000001</v>
      </c>
      <c r="CS68" s="202">
        <v>122</v>
      </c>
      <c r="CT68" s="202">
        <v>4.9478300000000003E-3</v>
      </c>
      <c r="CU68" s="202">
        <v>0.48083110800000001</v>
      </c>
      <c r="CV68" s="202">
        <v>122</v>
      </c>
      <c r="CW68" s="202">
        <v>0.120229593</v>
      </c>
      <c r="CX68" s="202">
        <v>0.16061614699999999</v>
      </c>
      <c r="CY68" s="202">
        <v>41</v>
      </c>
      <c r="CZ68" s="202">
        <v>2563.5</v>
      </c>
      <c r="DA68" s="202">
        <v>0.16061614699999999</v>
      </c>
      <c r="DB68" s="202">
        <v>41</v>
      </c>
      <c r="DC68" s="202">
        <v>71.000535510000006</v>
      </c>
      <c r="DD68" s="202">
        <v>0.146702994</v>
      </c>
      <c r="DE68" s="202">
        <v>28</v>
      </c>
      <c r="DF68" s="202" t="s">
        <v>192</v>
      </c>
      <c r="DG68" s="202" t="s">
        <v>471</v>
      </c>
    </row>
    <row r="69" spans="2:111" hidden="1" x14ac:dyDescent="0.3">
      <c r="B69" s="124" t="str">
        <f t="shared" si="1"/>
        <v>iBoxx EUR Social Bonds Investment Grade (10% Issuer Cap)45626</v>
      </c>
      <c r="C69">
        <v>99150</v>
      </c>
      <c r="D69" t="s">
        <v>489</v>
      </c>
      <c r="E69" t="s">
        <v>191</v>
      </c>
      <c r="F69" s="198">
        <v>45626</v>
      </c>
      <c r="G69" s="202">
        <v>228</v>
      </c>
      <c r="H69" s="202">
        <v>5</v>
      </c>
      <c r="I69" s="202">
        <v>223</v>
      </c>
      <c r="J69" s="203">
        <v>2.3932569000000001E-2</v>
      </c>
      <c r="K69" s="203">
        <v>0.97606743100000004</v>
      </c>
      <c r="L69" s="202" t="s">
        <v>469</v>
      </c>
      <c r="M69" s="204">
        <v>25.746762180000001</v>
      </c>
      <c r="N69" s="203">
        <v>0.62682753800000002</v>
      </c>
      <c r="O69" s="205">
        <v>149</v>
      </c>
      <c r="P69" s="204">
        <v>16.935160490000001</v>
      </c>
      <c r="Q69" s="202">
        <v>0.60765303299999995</v>
      </c>
      <c r="R69" s="202">
        <v>145</v>
      </c>
      <c r="S69" s="202">
        <v>20.534632160000001</v>
      </c>
      <c r="T69" s="202">
        <v>0.60765303299999995</v>
      </c>
      <c r="U69" s="202">
        <v>145</v>
      </c>
      <c r="V69" s="202">
        <v>21.043709329999999</v>
      </c>
      <c r="W69" s="202">
        <v>0.60765303299999995</v>
      </c>
      <c r="X69" s="202">
        <v>145</v>
      </c>
      <c r="Y69" s="206">
        <v>62.142230169999998</v>
      </c>
      <c r="Z69" s="202">
        <v>0.14842130000000001</v>
      </c>
      <c r="AA69" s="202">
        <v>28</v>
      </c>
      <c r="AB69" s="202">
        <v>70.345975469999999</v>
      </c>
      <c r="AC69" s="202">
        <v>0.14842130000000001</v>
      </c>
      <c r="AD69" s="202">
        <v>28</v>
      </c>
      <c r="AE69" s="206">
        <v>0.21314732800000002</v>
      </c>
      <c r="AF69" s="202">
        <v>1.1223479999999999E-2</v>
      </c>
      <c r="AG69" s="202">
        <v>3</v>
      </c>
      <c r="AH69" s="206">
        <v>0.40684752200000002</v>
      </c>
      <c r="AI69" s="202">
        <v>7.8008629999999999E-3</v>
      </c>
      <c r="AJ69" s="202">
        <v>3</v>
      </c>
      <c r="AK69" s="202">
        <v>59.05483941</v>
      </c>
      <c r="AL69" s="202">
        <v>0.14842130000000001</v>
      </c>
      <c r="AM69" s="202">
        <v>28</v>
      </c>
      <c r="AN69" s="202">
        <v>70.223207430000002</v>
      </c>
      <c r="AO69" s="202">
        <v>0.14842130000000001</v>
      </c>
      <c r="AP69" s="202">
        <v>28</v>
      </c>
      <c r="AQ69" s="202">
        <v>219.375576</v>
      </c>
      <c r="AR69" s="202">
        <v>0.14842130000000001</v>
      </c>
      <c r="AS69" s="202">
        <v>28</v>
      </c>
      <c r="AT69" s="202">
        <v>0.21073650699999999</v>
      </c>
      <c r="AU69" s="202">
        <v>0.33958743400000002</v>
      </c>
      <c r="AV69" s="202">
        <v>0.197708782</v>
      </c>
      <c r="AW69" s="202">
        <v>0</v>
      </c>
      <c r="AX69" s="202">
        <v>0</v>
      </c>
      <c r="AY69" s="202">
        <v>0.25196727699999999</v>
      </c>
      <c r="AZ69" s="202"/>
      <c r="BA69" s="202">
        <v>0.14842130000000001</v>
      </c>
      <c r="BB69" s="202">
        <v>28</v>
      </c>
      <c r="BC69" s="202">
        <v>0</v>
      </c>
      <c r="BD69" s="202">
        <v>0.14842130000000001</v>
      </c>
      <c r="BE69" s="202">
        <v>28</v>
      </c>
      <c r="BF69" s="202">
        <v>0</v>
      </c>
      <c r="BG69" s="202">
        <v>0.14842130000000001</v>
      </c>
      <c r="BH69" s="202">
        <v>28</v>
      </c>
      <c r="BI69" s="202"/>
      <c r="BJ69" s="202">
        <v>0.14842130000000001</v>
      </c>
      <c r="BK69" s="202">
        <v>28</v>
      </c>
      <c r="BL69" s="202">
        <v>4.7482884000000003E-2</v>
      </c>
      <c r="BM69" s="202">
        <v>0.97606743100000004</v>
      </c>
      <c r="BN69" s="202">
        <v>223</v>
      </c>
      <c r="BO69" s="202">
        <v>4.1302025840000001</v>
      </c>
      <c r="BP69" s="202">
        <v>0.156124032</v>
      </c>
      <c r="BQ69" s="202">
        <v>40</v>
      </c>
      <c r="BR69" s="202">
        <v>2.5304350000000001E-3</v>
      </c>
      <c r="BS69" s="202">
        <v>0</v>
      </c>
      <c r="BT69" s="202">
        <v>0.97606743100000004</v>
      </c>
      <c r="BU69" s="202">
        <v>223</v>
      </c>
      <c r="BV69" s="202" t="s">
        <v>470</v>
      </c>
      <c r="BW69" s="202" t="s">
        <v>470</v>
      </c>
      <c r="BX69" s="202" t="s">
        <v>470</v>
      </c>
      <c r="BY69" s="202">
        <v>0</v>
      </c>
      <c r="BZ69" s="202">
        <v>0.99999999999999001</v>
      </c>
      <c r="CA69" s="202">
        <v>228</v>
      </c>
      <c r="CB69" s="202">
        <v>0</v>
      </c>
      <c r="CC69" s="202">
        <v>0.99999999999999001</v>
      </c>
      <c r="CD69" s="202">
        <v>228</v>
      </c>
      <c r="CE69" s="202">
        <v>0</v>
      </c>
      <c r="CF69" s="202">
        <v>0.47840623753763001</v>
      </c>
      <c r="CG69" s="202">
        <v>121</v>
      </c>
      <c r="CH69" s="202" t="s">
        <v>470</v>
      </c>
      <c r="CI69" s="202" t="s">
        <v>470</v>
      </c>
      <c r="CJ69" s="202">
        <v>228</v>
      </c>
      <c r="CK69" s="202">
        <v>64.048472140000001</v>
      </c>
      <c r="CL69" s="202">
        <v>0.14842130000000001</v>
      </c>
      <c r="CM69" s="202">
        <v>28</v>
      </c>
      <c r="CN69" s="202">
        <v>0.25892050300000002</v>
      </c>
      <c r="CO69" s="202">
        <v>0.47840623799999998</v>
      </c>
      <c r="CP69" s="202">
        <v>121</v>
      </c>
      <c r="CQ69" s="202">
        <v>4</v>
      </c>
      <c r="CR69" s="202">
        <v>0.47840623799999998</v>
      </c>
      <c r="CS69" s="202">
        <v>121</v>
      </c>
      <c r="CT69" s="202">
        <v>4.9478300000000003E-3</v>
      </c>
      <c r="CU69" s="202">
        <v>0.47840623799999998</v>
      </c>
      <c r="CV69" s="202">
        <v>121</v>
      </c>
      <c r="CW69" s="202">
        <v>0.11656248499999999</v>
      </c>
      <c r="CX69" s="202">
        <v>0.156124032</v>
      </c>
      <c r="CY69" s="202">
        <v>40</v>
      </c>
      <c r="CZ69" s="202">
        <v>2493.5</v>
      </c>
      <c r="DA69" s="202">
        <v>0.156124032</v>
      </c>
      <c r="DB69" s="202">
        <v>40</v>
      </c>
      <c r="DC69" s="202">
        <v>71.09072424</v>
      </c>
      <c r="DD69" s="202">
        <v>0.14842130000000001</v>
      </c>
      <c r="DE69" s="202">
        <v>28</v>
      </c>
      <c r="DF69" s="202" t="s">
        <v>192</v>
      </c>
      <c r="DG69" s="202" t="s">
        <v>471</v>
      </c>
    </row>
    <row r="70" spans="2:111" hidden="1" x14ac:dyDescent="0.3">
      <c r="B70" s="124" t="str">
        <f t="shared" si="1"/>
        <v>iBoxx EUR Social Bonds Investment Grade (10% Issuer Cap)45657</v>
      </c>
      <c r="D70" s="124" t="s">
        <v>489</v>
      </c>
      <c r="E70" t="s">
        <v>191</v>
      </c>
      <c r="F70" s="196">
        <v>45657</v>
      </c>
      <c r="G70" s="202">
        <v>229</v>
      </c>
      <c r="H70" s="202">
        <v>5</v>
      </c>
      <c r="I70" s="202">
        <v>224</v>
      </c>
      <c r="J70" s="203">
        <v>2.3932520905332402E-2</v>
      </c>
      <c r="K70" s="203">
        <v>0.97606747909466696</v>
      </c>
      <c r="L70" s="202" t="s">
        <v>469</v>
      </c>
      <c r="M70" s="204">
        <v>25.573835197810499</v>
      </c>
      <c r="N70" s="203">
        <v>0.62718936702697603</v>
      </c>
      <c r="O70" s="205">
        <v>150</v>
      </c>
      <c r="P70" s="204">
        <v>17.147336873990401</v>
      </c>
      <c r="Q70" s="202">
        <v>0.60802481219618298</v>
      </c>
      <c r="R70" s="202">
        <v>146</v>
      </c>
      <c r="S70" s="202">
        <v>20.4499470221416</v>
      </c>
      <c r="T70" s="202">
        <v>0.60802481219618298</v>
      </c>
      <c r="U70" s="202">
        <v>146</v>
      </c>
      <c r="V70" s="202">
        <v>20.8100577667926</v>
      </c>
      <c r="W70" s="202">
        <v>0.60802481219618298</v>
      </c>
      <c r="X70" s="202">
        <v>146</v>
      </c>
      <c r="Y70" s="206">
        <v>62.042014792118302</v>
      </c>
      <c r="Z70" s="202">
        <v>0.14773113708463501</v>
      </c>
      <c r="AA70" s="202">
        <v>28</v>
      </c>
      <c r="AB70" s="202">
        <v>70.330760919991803</v>
      </c>
      <c r="AC70" s="202">
        <v>0.14773113708463501</v>
      </c>
      <c r="AD70" s="202">
        <v>28</v>
      </c>
      <c r="AE70" s="206">
        <v>0.21704967591308999</v>
      </c>
      <c r="AF70" s="202">
        <v>1.12568987158027E-2</v>
      </c>
      <c r="AG70" s="202">
        <v>3</v>
      </c>
      <c r="AH70" s="206">
        <v>0.40683777702603102</v>
      </c>
      <c r="AI70" s="202">
        <v>7.8122912376323997E-3</v>
      </c>
      <c r="AJ70" s="202">
        <v>3</v>
      </c>
      <c r="AK70" s="202">
        <v>59.034271323215101</v>
      </c>
      <c r="AL70" s="202">
        <v>0.14773113708463501</v>
      </c>
      <c r="AM70" s="202">
        <v>28</v>
      </c>
      <c r="AN70" s="202">
        <v>70.204671402507401</v>
      </c>
      <c r="AO70" s="202">
        <v>0.14773113708463501</v>
      </c>
      <c r="AP70" s="202">
        <v>28</v>
      </c>
      <c r="AQ70" s="202">
        <v>219.44245751001699</v>
      </c>
      <c r="AR70" s="202">
        <v>0.14773113708463501</v>
      </c>
      <c r="AS70" s="202">
        <v>28</v>
      </c>
      <c r="AT70" s="202">
        <v>0.23264589383599099</v>
      </c>
      <c r="AU70" s="202">
        <v>0.31843620973295</v>
      </c>
      <c r="AV70" s="202">
        <v>0.19774557364704501</v>
      </c>
      <c r="AW70" s="202">
        <v>0</v>
      </c>
      <c r="AX70" s="202">
        <v>0</v>
      </c>
      <c r="AY70" s="202">
        <v>0.25117232278400098</v>
      </c>
      <c r="AZ70" s="202" t="s">
        <v>470</v>
      </c>
      <c r="BA70" s="202">
        <v>0.14773113708463501</v>
      </c>
      <c r="BB70" s="202">
        <v>28</v>
      </c>
      <c r="BC70" s="202">
        <v>0</v>
      </c>
      <c r="BD70" s="202">
        <v>0.14773113708463501</v>
      </c>
      <c r="BE70" s="202">
        <v>28</v>
      </c>
      <c r="BF70" s="202">
        <v>0</v>
      </c>
      <c r="BG70" s="202">
        <v>0.14773113708463501</v>
      </c>
      <c r="BH70" s="202">
        <v>28</v>
      </c>
      <c r="BI70" s="202">
        <v>0</v>
      </c>
      <c r="BJ70" s="202">
        <v>0.14773113708463501</v>
      </c>
      <c r="BK70" s="202">
        <v>28</v>
      </c>
      <c r="BL70" s="202">
        <v>4.7375645671246899E-2</v>
      </c>
      <c r="BM70" s="202">
        <v>0.97606747909465696</v>
      </c>
      <c r="BN70" s="202">
        <v>224</v>
      </c>
      <c r="BO70" s="202">
        <v>4.12346558724537</v>
      </c>
      <c r="BP70" s="202">
        <v>0.15606025801544399</v>
      </c>
      <c r="BQ70" s="202">
        <v>40</v>
      </c>
      <c r="BR70" s="202">
        <v>0</v>
      </c>
      <c r="BS70" s="202">
        <v>0</v>
      </c>
      <c r="BT70" s="202">
        <v>0.97606747909465696</v>
      </c>
      <c r="BU70" s="202">
        <v>224</v>
      </c>
      <c r="BV70" s="202" t="s">
        <v>470</v>
      </c>
      <c r="BW70" s="202" t="s">
        <v>470</v>
      </c>
      <c r="BX70" s="202" t="s">
        <v>470</v>
      </c>
      <c r="BY70" s="202">
        <v>0</v>
      </c>
      <c r="BZ70" s="202">
        <v>0.99999999999999001</v>
      </c>
      <c r="CA70" s="202">
        <v>229</v>
      </c>
      <c r="CB70" s="202">
        <v>0</v>
      </c>
      <c r="CC70" s="202">
        <v>0.99999999999999001</v>
      </c>
      <c r="CD70" s="202">
        <v>229</v>
      </c>
      <c r="CE70" s="202">
        <v>0</v>
      </c>
      <c r="CF70" s="202">
        <v>0.479458229942341</v>
      </c>
      <c r="CG70" s="202">
        <v>122</v>
      </c>
      <c r="CH70" s="202" t="s">
        <v>470</v>
      </c>
      <c r="CI70" s="202" t="s">
        <v>470</v>
      </c>
      <c r="CJ70" s="202">
        <v>229</v>
      </c>
      <c r="CK70" s="202">
        <v>64.061011320311493</v>
      </c>
      <c r="CL70" s="202">
        <v>0.14773113708463501</v>
      </c>
      <c r="CM70" s="202">
        <v>28</v>
      </c>
      <c r="CN70" s="202">
        <v>0.25764598108651998</v>
      </c>
      <c r="CO70" s="202">
        <v>0.479458229942341</v>
      </c>
      <c r="CP70" s="202">
        <v>122</v>
      </c>
      <c r="CQ70" s="202">
        <v>4</v>
      </c>
      <c r="CR70" s="202">
        <v>0.479458229942341</v>
      </c>
      <c r="CS70" s="202">
        <v>122</v>
      </c>
      <c r="CT70" s="202">
        <v>4.9478300000000003E-3</v>
      </c>
      <c r="CU70" s="202">
        <v>0.479458229942341</v>
      </c>
      <c r="CV70" s="202">
        <v>122</v>
      </c>
      <c r="CW70" s="202">
        <v>0.118931459384126</v>
      </c>
      <c r="CX70" s="202">
        <v>0.15606025801544399</v>
      </c>
      <c r="CY70" s="202">
        <v>40</v>
      </c>
      <c r="CZ70" s="202">
        <v>2408.9</v>
      </c>
      <c r="DA70" s="202">
        <v>0.15606025801544399</v>
      </c>
      <c r="DB70" s="202">
        <v>40</v>
      </c>
      <c r="DC70" s="202">
        <v>71.070380222827794</v>
      </c>
      <c r="DD70" s="202">
        <v>0.14773113708463501</v>
      </c>
      <c r="DE70" s="202">
        <v>28</v>
      </c>
      <c r="DF70" s="202" t="s">
        <v>192</v>
      </c>
      <c r="DG70" s="202" t="s">
        <v>471</v>
      </c>
    </row>
    <row r="71" spans="2:111" hidden="1" x14ac:dyDescent="0.3">
      <c r="B71" s="124" t="str">
        <f t="shared" si="1"/>
        <v>iBoxx EUR Social Bonds Investment Grade (10% Issuer Cap)45688</v>
      </c>
      <c r="D71" s="124" t="s">
        <v>489</v>
      </c>
      <c r="E71" s="183" t="s">
        <v>191</v>
      </c>
      <c r="F71" s="196">
        <v>45688</v>
      </c>
      <c r="G71" s="202">
        <v>237</v>
      </c>
      <c r="H71" s="202">
        <v>6</v>
      </c>
      <c r="I71" s="202">
        <v>231</v>
      </c>
      <c r="J71" s="203">
        <v>3.0698972386741401E-2</v>
      </c>
      <c r="K71" s="203">
        <v>0.96930102761325798</v>
      </c>
      <c r="L71" s="202" t="s">
        <v>469</v>
      </c>
      <c r="M71" s="204">
        <v>26.248171426878901</v>
      </c>
      <c r="N71" s="203">
        <v>0.62618040307202705</v>
      </c>
      <c r="O71" s="205">
        <v>155</v>
      </c>
      <c r="P71" s="204">
        <v>17.863010356509701</v>
      </c>
      <c r="Q71" s="202">
        <v>0.60810463861161201</v>
      </c>
      <c r="R71" s="202">
        <v>151</v>
      </c>
      <c r="S71" s="202">
        <v>21.2682626753978</v>
      </c>
      <c r="T71" s="202">
        <v>0.60810463861161201</v>
      </c>
      <c r="U71" s="202">
        <v>151</v>
      </c>
      <c r="V71" s="202">
        <v>21.529600686083299</v>
      </c>
      <c r="W71" s="202">
        <v>0.60810463861161201</v>
      </c>
      <c r="X71" s="202">
        <v>151</v>
      </c>
      <c r="Y71" s="206">
        <v>61.028980810400903</v>
      </c>
      <c r="Z71" s="202">
        <v>0.15543282947626799</v>
      </c>
      <c r="AA71" s="202">
        <v>29</v>
      </c>
      <c r="AB71" s="202">
        <v>70.287975259640902</v>
      </c>
      <c r="AC71" s="202">
        <v>0.15543282947626799</v>
      </c>
      <c r="AD71" s="202">
        <v>29</v>
      </c>
      <c r="AE71" s="202">
        <v>0.21695830260942001</v>
      </c>
      <c r="AF71" s="202">
        <v>1.06728583586866E-2</v>
      </c>
      <c r="AG71" s="202">
        <v>3</v>
      </c>
      <c r="AH71" s="206">
        <v>0.40683551759758702</v>
      </c>
      <c r="AI71" s="202">
        <v>7.3867622593408004E-3</v>
      </c>
      <c r="AJ71" s="202">
        <v>3</v>
      </c>
      <c r="AK71" s="202">
        <v>58.915851661809398</v>
      </c>
      <c r="AL71" s="202">
        <v>0.15543282947626799</v>
      </c>
      <c r="AM71" s="202">
        <v>29</v>
      </c>
      <c r="AN71" s="202">
        <v>69.962316990802705</v>
      </c>
      <c r="AO71" s="202">
        <v>0.15543282947626799</v>
      </c>
      <c r="AP71" s="202">
        <v>29</v>
      </c>
      <c r="AQ71" s="202">
        <v>230.60461693236499</v>
      </c>
      <c r="AR71" s="202">
        <v>0.15543282947626799</v>
      </c>
      <c r="AS71" s="202">
        <v>29</v>
      </c>
      <c r="AT71" s="202">
        <v>0.23477492632723401</v>
      </c>
      <c r="AU71" s="202">
        <v>0.30844953804286002</v>
      </c>
      <c r="AV71" s="202">
        <v>0.20248921174217799</v>
      </c>
      <c r="AW71" s="202">
        <v>0</v>
      </c>
      <c r="AX71" s="202">
        <v>0</v>
      </c>
      <c r="AY71" s="202">
        <v>0.25428632388771599</v>
      </c>
      <c r="AZ71" s="202" t="s">
        <v>470</v>
      </c>
      <c r="BA71" s="202">
        <v>0.15543282947626799</v>
      </c>
      <c r="BB71" s="202">
        <v>29</v>
      </c>
      <c r="BC71" s="202">
        <v>0</v>
      </c>
      <c r="BD71" s="202">
        <v>0.15543282947626799</v>
      </c>
      <c r="BE71" s="202">
        <v>29</v>
      </c>
      <c r="BF71" s="202">
        <v>0</v>
      </c>
      <c r="BG71" s="202">
        <v>0.15543282947626799</v>
      </c>
      <c r="BH71" s="202">
        <v>29</v>
      </c>
      <c r="BI71" s="202">
        <v>0</v>
      </c>
      <c r="BJ71" s="202">
        <v>0.15543282947626799</v>
      </c>
      <c r="BK71" s="202">
        <v>29</v>
      </c>
      <c r="BL71" s="202">
        <v>5.12109695488943E-2</v>
      </c>
      <c r="BM71" s="202">
        <v>0.96930102761324799</v>
      </c>
      <c r="BN71" s="202">
        <v>231</v>
      </c>
      <c r="BO71" s="202">
        <v>3.9101461174964198</v>
      </c>
      <c r="BP71" s="202">
        <v>0.15468322116465399</v>
      </c>
      <c r="BQ71" s="202">
        <v>42</v>
      </c>
      <c r="BR71" s="202">
        <v>0</v>
      </c>
      <c r="BS71" s="202">
        <v>0</v>
      </c>
      <c r="BT71" s="202">
        <v>0.96930102761324799</v>
      </c>
      <c r="BU71" s="202">
        <v>231</v>
      </c>
      <c r="BV71" s="202" t="s">
        <v>470</v>
      </c>
      <c r="BW71" s="202" t="s">
        <v>470</v>
      </c>
      <c r="BX71" s="202" t="s">
        <v>470</v>
      </c>
      <c r="BY71" s="202">
        <v>0</v>
      </c>
      <c r="BZ71" s="202">
        <v>0.99999999999998901</v>
      </c>
      <c r="CA71" s="202">
        <v>237</v>
      </c>
      <c r="CB71" s="202">
        <v>0</v>
      </c>
      <c r="CC71" s="202">
        <v>0.99999999999998901</v>
      </c>
      <c r="CD71" s="202">
        <v>237</v>
      </c>
      <c r="CE71" s="202">
        <v>0</v>
      </c>
      <c r="CF71" s="202">
        <v>0.47074757359575797</v>
      </c>
      <c r="CG71" s="202">
        <v>126</v>
      </c>
      <c r="CH71" s="202">
        <v>0</v>
      </c>
      <c r="CI71" s="202">
        <v>0.99999999999998901</v>
      </c>
      <c r="CJ71" s="202">
        <v>237</v>
      </c>
      <c r="CK71" s="202">
        <v>65.1360271272018</v>
      </c>
      <c r="CL71" s="202">
        <v>0.15543282947626799</v>
      </c>
      <c r="CM71" s="202">
        <v>29</v>
      </c>
      <c r="CN71" s="202">
        <v>0.266665366347765</v>
      </c>
      <c r="CO71" s="202">
        <v>0.47074757359575797</v>
      </c>
      <c r="CP71" s="202">
        <v>126</v>
      </c>
      <c r="CQ71" s="202">
        <v>4</v>
      </c>
      <c r="CR71" s="202">
        <v>0.47074757359575797</v>
      </c>
      <c r="CS71" s="202">
        <v>126</v>
      </c>
      <c r="CT71" s="202">
        <v>4947.83</v>
      </c>
      <c r="CU71" s="202">
        <v>0.47074757359575797</v>
      </c>
      <c r="CV71" s="202">
        <v>126</v>
      </c>
      <c r="CW71" s="202">
        <v>0.11741708407684701</v>
      </c>
      <c r="CX71" s="202">
        <v>0.15468322116465399</v>
      </c>
      <c r="CY71" s="202">
        <v>42</v>
      </c>
      <c r="CZ71" s="202">
        <v>2562.1999999999998</v>
      </c>
      <c r="DA71" s="202">
        <v>0.15468322116465399</v>
      </c>
      <c r="DB71" s="202">
        <v>42</v>
      </c>
      <c r="DC71" s="202">
        <v>70.975687329954994</v>
      </c>
      <c r="DD71" s="202">
        <v>0.15543282947626799</v>
      </c>
      <c r="DE71" s="202">
        <v>29</v>
      </c>
      <c r="DF71" s="202" t="s">
        <v>192</v>
      </c>
      <c r="DG71" s="202" t="s">
        <v>471</v>
      </c>
    </row>
    <row r="72" spans="2:111" hidden="1" x14ac:dyDescent="0.3">
      <c r="B72" s="124" t="str">
        <f t="shared" si="1"/>
        <v>iBoxx EUR Sovereigns ESG Tilted45596</v>
      </c>
      <c r="C72">
        <v>1028</v>
      </c>
      <c r="D72" t="s">
        <v>490</v>
      </c>
      <c r="E72" t="s">
        <v>193</v>
      </c>
      <c r="F72" s="198">
        <v>45596</v>
      </c>
      <c r="G72" s="202">
        <v>519</v>
      </c>
      <c r="H72" s="202">
        <v>519</v>
      </c>
      <c r="I72" s="202">
        <v>0</v>
      </c>
      <c r="J72" s="203">
        <v>1</v>
      </c>
      <c r="K72" s="203">
        <v>2.3599999999999999E-14</v>
      </c>
      <c r="L72" s="202" t="s">
        <v>485</v>
      </c>
      <c r="M72" s="204">
        <v>68.166085730000006</v>
      </c>
      <c r="N72" s="203">
        <v>1</v>
      </c>
      <c r="O72" s="205">
        <v>519</v>
      </c>
      <c r="P72" s="204">
        <v>63.685064930000003</v>
      </c>
      <c r="Q72" s="202">
        <v>1</v>
      </c>
      <c r="R72" s="202">
        <v>519</v>
      </c>
      <c r="S72" s="202">
        <v>66.865434730000004</v>
      </c>
      <c r="T72" s="202">
        <v>1</v>
      </c>
      <c r="U72" s="202">
        <v>519</v>
      </c>
      <c r="V72" s="202">
        <v>70.420847670000001</v>
      </c>
      <c r="W72" s="202">
        <v>1</v>
      </c>
      <c r="X72" s="202">
        <v>519</v>
      </c>
      <c r="Y72" s="206">
        <v>63.148829999999997</v>
      </c>
      <c r="Z72" s="202">
        <v>1</v>
      </c>
      <c r="AA72" s="202">
        <v>519</v>
      </c>
      <c r="AB72" s="202">
        <v>72.816607520000005</v>
      </c>
      <c r="AC72" s="202">
        <v>1</v>
      </c>
      <c r="AD72" s="202">
        <v>519</v>
      </c>
      <c r="AE72" s="206" t="s">
        <v>470</v>
      </c>
      <c r="AF72" s="202" t="s">
        <v>470</v>
      </c>
      <c r="AG72" s="202" t="s">
        <v>470</v>
      </c>
      <c r="AH72" s="206" t="s">
        <v>470</v>
      </c>
      <c r="AI72" s="202" t="s">
        <v>470</v>
      </c>
      <c r="AJ72" s="202" t="s">
        <v>470</v>
      </c>
      <c r="AK72" s="202">
        <v>62.09673033</v>
      </c>
      <c r="AL72" s="202">
        <v>1</v>
      </c>
      <c r="AM72" s="202">
        <v>519</v>
      </c>
      <c r="AN72" s="202">
        <v>71.607674020000005</v>
      </c>
      <c r="AO72" s="202">
        <v>1</v>
      </c>
      <c r="AP72" s="202">
        <v>519</v>
      </c>
      <c r="AQ72" s="202">
        <v>193.823646</v>
      </c>
      <c r="AR72" s="202">
        <v>1</v>
      </c>
      <c r="AS72" s="202">
        <v>519</v>
      </c>
      <c r="AT72" s="202">
        <v>0</v>
      </c>
      <c r="AU72" s="202">
        <v>1</v>
      </c>
      <c r="AV72" s="202">
        <v>0</v>
      </c>
      <c r="AW72" s="202">
        <v>0</v>
      </c>
      <c r="AX72" s="202">
        <v>0</v>
      </c>
      <c r="AY72" s="202">
        <v>0</v>
      </c>
      <c r="AZ72" s="202">
        <v>0</v>
      </c>
      <c r="BA72" s="202">
        <v>1</v>
      </c>
      <c r="BB72" s="202">
        <v>519</v>
      </c>
      <c r="BC72" s="202"/>
      <c r="BD72" s="202">
        <v>1</v>
      </c>
      <c r="BE72" s="202">
        <v>519</v>
      </c>
      <c r="BF72" s="202">
        <v>0</v>
      </c>
      <c r="BG72" s="202">
        <v>1</v>
      </c>
      <c r="BH72" s="202">
        <v>519</v>
      </c>
      <c r="BI72" s="202"/>
      <c r="BJ72" s="202">
        <v>1</v>
      </c>
      <c r="BK72" s="202">
        <v>519</v>
      </c>
      <c r="BL72" s="202"/>
      <c r="BM72" s="202"/>
      <c r="BN72" s="202"/>
      <c r="BO72" s="202" t="s">
        <v>470</v>
      </c>
      <c r="BP72" s="202" t="s">
        <v>470</v>
      </c>
      <c r="BQ72" s="202" t="s">
        <v>470</v>
      </c>
      <c r="BR72" s="202" t="s">
        <v>470</v>
      </c>
      <c r="BS72" s="202" t="s">
        <v>470</v>
      </c>
      <c r="BT72" s="202" t="s">
        <v>470</v>
      </c>
      <c r="BU72" s="202" t="s">
        <v>470</v>
      </c>
      <c r="BV72" s="202">
        <v>3.1579297999999999E-2</v>
      </c>
      <c r="BW72" s="202">
        <v>3.1579297999999999E-2</v>
      </c>
      <c r="BX72" s="202">
        <v>23</v>
      </c>
      <c r="BY72" s="202">
        <v>0</v>
      </c>
      <c r="BZ72" s="202">
        <v>0.99999999999997602</v>
      </c>
      <c r="CA72" s="202">
        <v>519</v>
      </c>
      <c r="CB72" s="202">
        <v>0</v>
      </c>
      <c r="CC72" s="202">
        <v>0.99999999999997602</v>
      </c>
      <c r="CD72" s="202">
        <v>519</v>
      </c>
      <c r="CE72" s="202" t="s">
        <v>470</v>
      </c>
      <c r="CF72" s="202" t="s">
        <v>470</v>
      </c>
      <c r="CG72" s="202" t="s">
        <v>470</v>
      </c>
      <c r="CH72" s="202" t="s">
        <v>470</v>
      </c>
      <c r="CI72" s="202">
        <v>1</v>
      </c>
      <c r="CJ72" s="202">
        <v>519</v>
      </c>
      <c r="CK72" s="202">
        <v>60.207873730000003</v>
      </c>
      <c r="CL72" s="202">
        <v>1</v>
      </c>
      <c r="CM72" s="202">
        <v>519</v>
      </c>
      <c r="CN72" s="202" t="s">
        <v>470</v>
      </c>
      <c r="CO72" s="202" t="s">
        <v>470</v>
      </c>
      <c r="CP72" s="202" t="s">
        <v>470</v>
      </c>
      <c r="CQ72" s="202" t="s">
        <v>470</v>
      </c>
      <c r="CR72" s="202" t="s">
        <v>470</v>
      </c>
      <c r="CS72" s="202" t="s">
        <v>470</v>
      </c>
      <c r="CT72" s="202" t="s">
        <v>470</v>
      </c>
      <c r="CU72" s="202" t="s">
        <v>470</v>
      </c>
      <c r="CV72" s="202" t="s">
        <v>470</v>
      </c>
      <c r="CW72" s="202" t="s">
        <v>470</v>
      </c>
      <c r="CX72" s="202" t="s">
        <v>470</v>
      </c>
      <c r="CY72" s="202" t="s">
        <v>470</v>
      </c>
      <c r="CZ72" s="202">
        <v>0</v>
      </c>
      <c r="DA72" s="202"/>
      <c r="DB72" s="202"/>
      <c r="DC72" s="202">
        <v>72.547795730000004</v>
      </c>
      <c r="DD72" s="202">
        <v>1</v>
      </c>
      <c r="DE72" s="202">
        <v>519</v>
      </c>
      <c r="DF72" s="202" t="s">
        <v>194</v>
      </c>
      <c r="DG72" s="202" t="s">
        <v>471</v>
      </c>
    </row>
    <row r="73" spans="2:111" hidden="1" x14ac:dyDescent="0.3">
      <c r="B73" s="124" t="str">
        <f t="shared" si="1"/>
        <v>iBoxx EUR Sovereigns ESG Tilted45626</v>
      </c>
      <c r="C73">
        <v>1057</v>
      </c>
      <c r="D73" t="s">
        <v>490</v>
      </c>
      <c r="E73" t="s">
        <v>193</v>
      </c>
      <c r="F73" s="198">
        <v>45626</v>
      </c>
      <c r="G73" s="202">
        <v>521</v>
      </c>
      <c r="H73" s="202">
        <v>521</v>
      </c>
      <c r="I73" s="202">
        <v>0</v>
      </c>
      <c r="J73" s="203">
        <v>1</v>
      </c>
      <c r="K73" s="203">
        <v>2.2899999999999999E-14</v>
      </c>
      <c r="L73" s="202" t="s">
        <v>485</v>
      </c>
      <c r="M73" s="204">
        <v>68.125335489999998</v>
      </c>
      <c r="N73" s="203">
        <v>1</v>
      </c>
      <c r="O73" s="205">
        <v>521</v>
      </c>
      <c r="P73" s="204">
        <v>63.530030859999997</v>
      </c>
      <c r="Q73" s="202">
        <v>1</v>
      </c>
      <c r="R73" s="202">
        <v>521</v>
      </c>
      <c r="S73" s="202">
        <v>66.867607100000001</v>
      </c>
      <c r="T73" s="202">
        <v>1</v>
      </c>
      <c r="U73" s="202">
        <v>521</v>
      </c>
      <c r="V73" s="202">
        <v>70.384336739999995</v>
      </c>
      <c r="W73" s="202">
        <v>1</v>
      </c>
      <c r="X73" s="202">
        <v>521</v>
      </c>
      <c r="Y73" s="206">
        <v>62.956769430000001</v>
      </c>
      <c r="Z73" s="202">
        <v>1</v>
      </c>
      <c r="AA73" s="202">
        <v>521</v>
      </c>
      <c r="AB73" s="202">
        <v>72.798399070000002</v>
      </c>
      <c r="AC73" s="202">
        <v>1</v>
      </c>
      <c r="AD73" s="202">
        <v>521</v>
      </c>
      <c r="AE73" s="206" t="s">
        <v>470</v>
      </c>
      <c r="AF73" s="202" t="s">
        <v>470</v>
      </c>
      <c r="AG73" s="202" t="s">
        <v>470</v>
      </c>
      <c r="AH73" s="206" t="s">
        <v>470</v>
      </c>
      <c r="AI73" s="202" t="s">
        <v>470</v>
      </c>
      <c r="AJ73" s="202" t="s">
        <v>470</v>
      </c>
      <c r="AK73" s="202">
        <v>62.087924209999997</v>
      </c>
      <c r="AL73" s="202">
        <v>1</v>
      </c>
      <c r="AM73" s="202">
        <v>521</v>
      </c>
      <c r="AN73" s="202">
        <v>71.491248659999997</v>
      </c>
      <c r="AO73" s="202">
        <v>1</v>
      </c>
      <c r="AP73" s="202">
        <v>521</v>
      </c>
      <c r="AQ73" s="202">
        <v>194.11963900000001</v>
      </c>
      <c r="AR73" s="202">
        <v>1</v>
      </c>
      <c r="AS73" s="202">
        <v>521</v>
      </c>
      <c r="AT73" s="202">
        <v>0</v>
      </c>
      <c r="AU73" s="202">
        <v>1</v>
      </c>
      <c r="AV73" s="202">
        <v>0</v>
      </c>
      <c r="AW73" s="202">
        <v>0</v>
      </c>
      <c r="AX73" s="202">
        <v>0</v>
      </c>
      <c r="AY73" s="202">
        <v>0</v>
      </c>
      <c r="AZ73" s="202">
        <v>0</v>
      </c>
      <c r="BA73" s="202">
        <v>1</v>
      </c>
      <c r="BB73" s="202">
        <v>521</v>
      </c>
      <c r="BC73" s="202"/>
      <c r="BD73" s="202">
        <v>1</v>
      </c>
      <c r="BE73" s="202">
        <v>521</v>
      </c>
      <c r="BF73" s="202">
        <v>0</v>
      </c>
      <c r="BG73" s="202">
        <v>1</v>
      </c>
      <c r="BH73" s="202">
        <v>521</v>
      </c>
      <c r="BI73" s="202"/>
      <c r="BJ73" s="202">
        <v>1</v>
      </c>
      <c r="BK73" s="202">
        <v>521</v>
      </c>
      <c r="BL73" s="202"/>
      <c r="BM73" s="202"/>
      <c r="BN73" s="202"/>
      <c r="BO73" s="202" t="s">
        <v>470</v>
      </c>
      <c r="BP73" s="202" t="s">
        <v>470</v>
      </c>
      <c r="BQ73" s="202" t="s">
        <v>470</v>
      </c>
      <c r="BR73" s="202" t="s">
        <v>470</v>
      </c>
      <c r="BS73" s="202" t="s">
        <v>470</v>
      </c>
      <c r="BT73" s="202" t="s">
        <v>470</v>
      </c>
      <c r="BU73" s="202" t="s">
        <v>470</v>
      </c>
      <c r="BV73" s="202">
        <v>3.2136552999999998E-2</v>
      </c>
      <c r="BW73" s="202">
        <v>3.2136552999999998E-2</v>
      </c>
      <c r="BX73" s="202">
        <v>23</v>
      </c>
      <c r="BY73" s="202">
        <v>0</v>
      </c>
      <c r="BZ73" s="202">
        <v>0.99999999999997702</v>
      </c>
      <c r="CA73" s="202">
        <v>521</v>
      </c>
      <c r="CB73" s="202">
        <v>0</v>
      </c>
      <c r="CC73" s="202">
        <v>0.99999999999997702</v>
      </c>
      <c r="CD73" s="202">
        <v>521</v>
      </c>
      <c r="CE73" s="202" t="s">
        <v>470</v>
      </c>
      <c r="CF73" s="202" t="s">
        <v>470</v>
      </c>
      <c r="CG73" s="202" t="s">
        <v>470</v>
      </c>
      <c r="CH73" s="202" t="s">
        <v>470</v>
      </c>
      <c r="CI73" s="202">
        <v>1</v>
      </c>
      <c r="CJ73" s="202">
        <v>521</v>
      </c>
      <c r="CK73" s="202">
        <v>60.207259569999998</v>
      </c>
      <c r="CL73" s="202">
        <v>1</v>
      </c>
      <c r="CM73" s="202">
        <v>521</v>
      </c>
      <c r="CN73" s="202" t="s">
        <v>470</v>
      </c>
      <c r="CO73" s="202" t="s">
        <v>470</v>
      </c>
      <c r="CP73" s="202" t="s">
        <v>470</v>
      </c>
      <c r="CQ73" s="202" t="s">
        <v>470</v>
      </c>
      <c r="CR73" s="202" t="s">
        <v>470</v>
      </c>
      <c r="CS73" s="202" t="s">
        <v>470</v>
      </c>
      <c r="CT73" s="202" t="s">
        <v>470</v>
      </c>
      <c r="CU73" s="202" t="s">
        <v>470</v>
      </c>
      <c r="CV73" s="202" t="s">
        <v>470</v>
      </c>
      <c r="CW73" s="202" t="s">
        <v>470</v>
      </c>
      <c r="CX73" s="202" t="s">
        <v>470</v>
      </c>
      <c r="CY73" s="202" t="s">
        <v>470</v>
      </c>
      <c r="CZ73" s="202">
        <v>0</v>
      </c>
      <c r="DA73" s="202"/>
      <c r="DB73" s="202"/>
      <c r="DC73" s="202">
        <v>72.431440749999993</v>
      </c>
      <c r="DD73" s="202">
        <v>1</v>
      </c>
      <c r="DE73" s="202">
        <v>521</v>
      </c>
      <c r="DF73" s="202" t="s">
        <v>194</v>
      </c>
      <c r="DG73" s="202" t="s">
        <v>471</v>
      </c>
    </row>
    <row r="74" spans="2:111" hidden="1" x14ac:dyDescent="0.3">
      <c r="B74" s="182" t="str">
        <f t="shared" si="1"/>
        <v>iBoxx EUR Sovereigns ESG Tilted45657</v>
      </c>
      <c r="D74" s="124" t="s">
        <v>490</v>
      </c>
      <c r="E74" t="s">
        <v>193</v>
      </c>
      <c r="F74" s="196">
        <v>45657</v>
      </c>
      <c r="G74" s="202">
        <v>519</v>
      </c>
      <c r="H74" s="202">
        <v>519</v>
      </c>
      <c r="I74" s="202">
        <v>0</v>
      </c>
      <c r="J74" s="203">
        <v>0.99999999999997502</v>
      </c>
      <c r="K74" s="203">
        <v>0</v>
      </c>
      <c r="L74" s="202" t="s">
        <v>485</v>
      </c>
      <c r="M74" s="204">
        <v>68.275482102297403</v>
      </c>
      <c r="N74" s="203">
        <v>0.99999999999997502</v>
      </c>
      <c r="O74" s="205">
        <v>519</v>
      </c>
      <c r="P74" s="204">
        <v>64.243482003651806</v>
      </c>
      <c r="Q74" s="202">
        <v>0.99999999999997502</v>
      </c>
      <c r="R74" s="202">
        <v>519</v>
      </c>
      <c r="S74" s="202">
        <v>67.122508810056402</v>
      </c>
      <c r="T74" s="202">
        <v>0.99999999999997502</v>
      </c>
      <c r="U74" s="202">
        <v>519</v>
      </c>
      <c r="V74" s="202">
        <v>70.292163436459603</v>
      </c>
      <c r="W74" s="202">
        <v>0.99999999999997502</v>
      </c>
      <c r="X74" s="202">
        <v>519</v>
      </c>
      <c r="Y74" s="206">
        <v>62.9055684567657</v>
      </c>
      <c r="Z74" s="202">
        <v>0.99999999999997502</v>
      </c>
      <c r="AA74" s="202">
        <v>519</v>
      </c>
      <c r="AB74" s="202">
        <v>72.793042078387202</v>
      </c>
      <c r="AC74" s="202">
        <v>0.99999999999997502</v>
      </c>
      <c r="AD74" s="202">
        <v>519</v>
      </c>
      <c r="AE74" s="206" t="s">
        <v>470</v>
      </c>
      <c r="AF74" s="202" t="s">
        <v>470</v>
      </c>
      <c r="AG74" s="202" t="s">
        <v>470</v>
      </c>
      <c r="AH74" s="206" t="s">
        <v>470</v>
      </c>
      <c r="AI74" s="202" t="s">
        <v>470</v>
      </c>
      <c r="AJ74" s="202" t="s">
        <v>470</v>
      </c>
      <c r="AK74" s="202">
        <v>62.084539715526397</v>
      </c>
      <c r="AL74" s="202">
        <v>0.99999999999997502</v>
      </c>
      <c r="AM74" s="202">
        <v>519</v>
      </c>
      <c r="AN74" s="202">
        <v>71.474250944314903</v>
      </c>
      <c r="AO74" s="202">
        <v>0.99999999999997502</v>
      </c>
      <c r="AP74" s="202">
        <v>519</v>
      </c>
      <c r="AQ74" s="202">
        <v>194.150349120453</v>
      </c>
      <c r="AR74" s="202">
        <v>0.99999999999997502</v>
      </c>
      <c r="AS74" s="202">
        <v>519</v>
      </c>
      <c r="AT74" s="202">
        <v>0</v>
      </c>
      <c r="AU74" s="202">
        <v>0.99999999999997502</v>
      </c>
      <c r="AV74" s="202">
        <v>0</v>
      </c>
      <c r="AW74" s="202">
        <v>0</v>
      </c>
      <c r="AX74" s="202">
        <v>0</v>
      </c>
      <c r="AY74" s="202">
        <v>0</v>
      </c>
      <c r="AZ74" s="202">
        <v>0</v>
      </c>
      <c r="BA74" s="202">
        <v>0.99999999999997502</v>
      </c>
      <c r="BB74" s="202">
        <v>519</v>
      </c>
      <c r="BC74" s="202">
        <v>0</v>
      </c>
      <c r="BD74" s="202">
        <v>0.99999999999997502</v>
      </c>
      <c r="BE74" s="202">
        <v>519</v>
      </c>
      <c r="BF74" s="202">
        <v>0</v>
      </c>
      <c r="BG74" s="202">
        <v>0.99999999999997502</v>
      </c>
      <c r="BH74" s="202">
        <v>519</v>
      </c>
      <c r="BI74" s="202">
        <v>0</v>
      </c>
      <c r="BJ74" s="202">
        <v>0.99999999999997502</v>
      </c>
      <c r="BK74" s="202">
        <v>519</v>
      </c>
      <c r="BL74" s="202" t="s">
        <v>470</v>
      </c>
      <c r="BM74" s="202" t="s">
        <v>470</v>
      </c>
      <c r="BN74" s="202" t="s">
        <v>470</v>
      </c>
      <c r="BO74" s="202" t="s">
        <v>470</v>
      </c>
      <c r="BP74" s="202" t="s">
        <v>470</v>
      </c>
      <c r="BQ74" s="202" t="s">
        <v>470</v>
      </c>
      <c r="BR74" s="202" t="s">
        <v>470</v>
      </c>
      <c r="BS74" s="202" t="s">
        <v>470</v>
      </c>
      <c r="BT74" s="202" t="s">
        <v>470</v>
      </c>
      <c r="BU74" s="202" t="s">
        <v>470</v>
      </c>
      <c r="BV74" s="202">
        <v>3.1810058893221499E-2</v>
      </c>
      <c r="BW74" s="202">
        <v>3.1810058893221499E-2</v>
      </c>
      <c r="BX74" s="202">
        <v>23</v>
      </c>
      <c r="BY74" s="202">
        <v>0</v>
      </c>
      <c r="BZ74" s="202">
        <v>0.99999999999997502</v>
      </c>
      <c r="CA74" s="202">
        <v>519</v>
      </c>
      <c r="CB74" s="202">
        <v>0</v>
      </c>
      <c r="CC74" s="202">
        <v>0.99999999999997502</v>
      </c>
      <c r="CD74" s="202">
        <v>519</v>
      </c>
      <c r="CE74" s="202" t="s">
        <v>470</v>
      </c>
      <c r="CF74" s="202" t="s">
        <v>470</v>
      </c>
      <c r="CG74" s="202" t="s">
        <v>470</v>
      </c>
      <c r="CH74" s="202" t="s">
        <v>470</v>
      </c>
      <c r="CI74" s="202">
        <v>0.99999999999997502</v>
      </c>
      <c r="CJ74" s="202">
        <v>519</v>
      </c>
      <c r="CK74" s="202">
        <v>60.206011218424997</v>
      </c>
      <c r="CL74" s="202">
        <v>0.99999999999997502</v>
      </c>
      <c r="CM74" s="202">
        <v>519</v>
      </c>
      <c r="CN74" s="202" t="s">
        <v>470</v>
      </c>
      <c r="CO74" s="202" t="s">
        <v>470</v>
      </c>
      <c r="CP74" s="202" t="s">
        <v>470</v>
      </c>
      <c r="CQ74" s="202" t="s">
        <v>470</v>
      </c>
      <c r="CR74" s="202" t="s">
        <v>470</v>
      </c>
      <c r="CS74" s="202" t="s">
        <v>470</v>
      </c>
      <c r="CT74" s="202" t="s">
        <v>470</v>
      </c>
      <c r="CU74" s="202" t="s">
        <v>470</v>
      </c>
      <c r="CV74" s="202" t="s">
        <v>470</v>
      </c>
      <c r="CW74" s="202" t="s">
        <v>470</v>
      </c>
      <c r="CX74" s="202" t="s">
        <v>470</v>
      </c>
      <c r="CY74" s="202" t="s">
        <v>470</v>
      </c>
      <c r="CZ74" s="202" t="s">
        <v>470</v>
      </c>
      <c r="DA74" s="202" t="s">
        <v>470</v>
      </c>
      <c r="DB74" s="202" t="s">
        <v>470</v>
      </c>
      <c r="DC74" s="202">
        <v>72.414910869386702</v>
      </c>
      <c r="DD74" s="202">
        <v>0.99999999999997502</v>
      </c>
      <c r="DE74" s="202">
        <v>519</v>
      </c>
      <c r="DF74" s="202" t="s">
        <v>194</v>
      </c>
      <c r="DG74" s="202" t="s">
        <v>471</v>
      </c>
    </row>
    <row r="75" spans="2:111" hidden="1" x14ac:dyDescent="0.3">
      <c r="B75" s="124" t="str">
        <f t="shared" si="1"/>
        <v>iBoxx EUR Sovereigns ESG Tilted45688</v>
      </c>
      <c r="D75" s="124" t="s">
        <v>490</v>
      </c>
      <c r="E75" s="183" t="s">
        <v>193</v>
      </c>
      <c r="F75" s="196">
        <v>45688</v>
      </c>
      <c r="G75" s="202">
        <v>533</v>
      </c>
      <c r="H75" s="202">
        <v>533</v>
      </c>
      <c r="I75" s="202">
        <v>0</v>
      </c>
      <c r="J75" s="203">
        <v>0.99999999999997502</v>
      </c>
      <c r="K75" s="203">
        <v>2.45359288442159E-14</v>
      </c>
      <c r="L75" s="202" t="s">
        <v>485</v>
      </c>
      <c r="M75" s="204">
        <v>68.269858994211205</v>
      </c>
      <c r="N75" s="203">
        <v>0.99999999999997502</v>
      </c>
      <c r="O75" s="205">
        <v>533</v>
      </c>
      <c r="P75" s="204">
        <v>64.238311142234295</v>
      </c>
      <c r="Q75" s="202">
        <v>0.99999999999997502</v>
      </c>
      <c r="R75" s="202">
        <v>533</v>
      </c>
      <c r="S75" s="202">
        <v>67.118659049443195</v>
      </c>
      <c r="T75" s="202">
        <v>0.99999999999997502</v>
      </c>
      <c r="U75" s="202">
        <v>533</v>
      </c>
      <c r="V75" s="202">
        <v>70.285163311141901</v>
      </c>
      <c r="W75" s="202">
        <v>0.99999999999997502</v>
      </c>
      <c r="X75" s="202">
        <v>533</v>
      </c>
      <c r="Y75" s="206">
        <v>62.899238199266698</v>
      </c>
      <c r="Z75" s="202">
        <v>0.99999999999997502</v>
      </c>
      <c r="AA75" s="202">
        <v>533</v>
      </c>
      <c r="AB75" s="202">
        <v>72.785783349823404</v>
      </c>
      <c r="AC75" s="202">
        <v>0.99999999999997502</v>
      </c>
      <c r="AD75" s="202">
        <v>533</v>
      </c>
      <c r="AE75" s="206" t="s">
        <v>470</v>
      </c>
      <c r="AF75" s="202" t="s">
        <v>470</v>
      </c>
      <c r="AG75" s="202" t="s">
        <v>470</v>
      </c>
      <c r="AH75" s="206" t="s">
        <v>470</v>
      </c>
      <c r="AI75" s="202" t="s">
        <v>470</v>
      </c>
      <c r="AJ75" s="202" t="s">
        <v>470</v>
      </c>
      <c r="AK75" s="202">
        <v>62.078341455712398</v>
      </c>
      <c r="AL75" s="202">
        <v>0.99999999999997502</v>
      </c>
      <c r="AM75" s="202">
        <v>533</v>
      </c>
      <c r="AN75" s="202">
        <v>71.459371543641097</v>
      </c>
      <c r="AO75" s="202">
        <v>0.99999999999997502</v>
      </c>
      <c r="AP75" s="202">
        <v>533</v>
      </c>
      <c r="AQ75" s="202">
        <v>194.15903718213701</v>
      </c>
      <c r="AR75" s="202">
        <v>0.99999999999997502</v>
      </c>
      <c r="AS75" s="202">
        <v>533</v>
      </c>
      <c r="AT75" s="202">
        <v>0</v>
      </c>
      <c r="AU75" s="202">
        <v>0.99999999999997502</v>
      </c>
      <c r="AV75" s="202">
        <v>0</v>
      </c>
      <c r="AW75" s="202">
        <v>0</v>
      </c>
      <c r="AX75" s="202">
        <v>0</v>
      </c>
      <c r="AY75" s="202">
        <v>0</v>
      </c>
      <c r="AZ75" s="202">
        <v>0</v>
      </c>
      <c r="BA75" s="202">
        <v>0.99999999999997502</v>
      </c>
      <c r="BB75" s="202">
        <v>533</v>
      </c>
      <c r="BC75" s="202">
        <v>0</v>
      </c>
      <c r="BD75" s="202">
        <v>0.99999999999997502</v>
      </c>
      <c r="BE75" s="202">
        <v>533</v>
      </c>
      <c r="BF75" s="202">
        <v>0</v>
      </c>
      <c r="BG75" s="202">
        <v>0.99999999999997502</v>
      </c>
      <c r="BH75" s="202">
        <v>533</v>
      </c>
      <c r="BI75" s="202">
        <v>0</v>
      </c>
      <c r="BJ75" s="202">
        <v>0.99999999999997502</v>
      </c>
      <c r="BK75" s="202">
        <v>533</v>
      </c>
      <c r="BL75" s="202" t="s">
        <v>470</v>
      </c>
      <c r="BM75" s="202" t="s">
        <v>470</v>
      </c>
      <c r="BN75" s="202" t="s">
        <v>470</v>
      </c>
      <c r="BO75" s="202" t="s">
        <v>470</v>
      </c>
      <c r="BP75" s="202" t="s">
        <v>470</v>
      </c>
      <c r="BQ75" s="202" t="s">
        <v>470</v>
      </c>
      <c r="BR75" s="202" t="s">
        <v>470</v>
      </c>
      <c r="BS75" s="202" t="s">
        <v>470</v>
      </c>
      <c r="BT75" s="202" t="s">
        <v>470</v>
      </c>
      <c r="BU75" s="202" t="s">
        <v>470</v>
      </c>
      <c r="BV75" s="202">
        <v>3.2168972640773702E-2</v>
      </c>
      <c r="BW75" s="202">
        <v>3.2168972640773702E-2</v>
      </c>
      <c r="BX75" s="202">
        <v>24</v>
      </c>
      <c r="BY75" s="202">
        <v>0</v>
      </c>
      <c r="BZ75" s="202">
        <v>0.99999999999997502</v>
      </c>
      <c r="CA75" s="202">
        <v>533</v>
      </c>
      <c r="CB75" s="202">
        <v>0</v>
      </c>
      <c r="CC75" s="202">
        <v>0.99999999999997502</v>
      </c>
      <c r="CD75" s="202">
        <v>533</v>
      </c>
      <c r="CE75" s="202" t="s">
        <v>470</v>
      </c>
      <c r="CF75" s="202" t="s">
        <v>470</v>
      </c>
      <c r="CG75" s="202" t="s">
        <v>470</v>
      </c>
      <c r="CH75" s="202" t="s">
        <v>470</v>
      </c>
      <c r="CI75" s="202">
        <v>0.99999999999997502</v>
      </c>
      <c r="CJ75" s="202">
        <v>533</v>
      </c>
      <c r="CK75" s="202">
        <v>60.204125845315801</v>
      </c>
      <c r="CL75" s="202">
        <v>0.99999999999997502</v>
      </c>
      <c r="CM75" s="202">
        <v>533</v>
      </c>
      <c r="CN75" s="202" t="s">
        <v>470</v>
      </c>
      <c r="CO75" s="202" t="s">
        <v>470</v>
      </c>
      <c r="CP75" s="202" t="s">
        <v>470</v>
      </c>
      <c r="CQ75" s="202" t="s">
        <v>470</v>
      </c>
      <c r="CR75" s="202" t="s">
        <v>470</v>
      </c>
      <c r="CS75" s="202" t="s">
        <v>470</v>
      </c>
      <c r="CT75" s="202" t="s">
        <v>470</v>
      </c>
      <c r="CU75" s="202" t="s">
        <v>470</v>
      </c>
      <c r="CV75" s="202" t="s">
        <v>470</v>
      </c>
      <c r="CW75" s="202" t="s">
        <v>470</v>
      </c>
      <c r="CX75" s="202" t="s">
        <v>470</v>
      </c>
      <c r="CY75" s="202" t="s">
        <v>470</v>
      </c>
      <c r="CZ75" s="202" t="s">
        <v>470</v>
      </c>
      <c r="DA75" s="202" t="s">
        <v>470</v>
      </c>
      <c r="DB75" s="202" t="s">
        <v>470</v>
      </c>
      <c r="DC75" s="202">
        <v>72.398121225145601</v>
      </c>
      <c r="DD75" s="202">
        <v>0.99999999999997502</v>
      </c>
      <c r="DE75" s="202">
        <v>533</v>
      </c>
      <c r="DF75" s="202" t="s">
        <v>194</v>
      </c>
      <c r="DG75" s="202" t="s">
        <v>471</v>
      </c>
    </row>
    <row r="76" spans="2:111" hidden="1" x14ac:dyDescent="0.3">
      <c r="B76" s="182" t="str">
        <f t="shared" si="1"/>
        <v>iBoxx EUR Sovereigns ESG Tilted 10+ Select Index45657</v>
      </c>
      <c r="D76" s="124" t="s">
        <v>491</v>
      </c>
      <c r="E76" t="s">
        <v>492</v>
      </c>
      <c r="F76" s="196">
        <v>45657</v>
      </c>
      <c r="G76" s="202">
        <v>157</v>
      </c>
      <c r="H76" s="202">
        <v>157</v>
      </c>
      <c r="I76" s="202">
        <v>0</v>
      </c>
      <c r="J76" s="203">
        <v>0.999999999999994</v>
      </c>
      <c r="K76" s="203">
        <v>0</v>
      </c>
      <c r="L76" s="202" t="s">
        <v>485</v>
      </c>
      <c r="M76" s="204">
        <v>68.324400630061803</v>
      </c>
      <c r="N76" s="203">
        <v>0.999999999999994</v>
      </c>
      <c r="O76" s="205">
        <v>157</v>
      </c>
      <c r="P76" s="204">
        <v>63.881799786830001</v>
      </c>
      <c r="Q76" s="202">
        <v>0.999999999999994</v>
      </c>
      <c r="R76" s="202">
        <v>157</v>
      </c>
      <c r="S76" s="202">
        <v>67.292907441686907</v>
      </c>
      <c r="T76" s="202">
        <v>0.999999999999994</v>
      </c>
      <c r="U76" s="202">
        <v>157</v>
      </c>
      <c r="V76" s="202">
        <v>70.379226114893797</v>
      </c>
      <c r="W76" s="202">
        <v>0.999999999999994</v>
      </c>
      <c r="X76" s="202">
        <v>157</v>
      </c>
      <c r="Y76" s="206">
        <v>63.378689404724597</v>
      </c>
      <c r="Z76" s="202">
        <v>0.999999999999994</v>
      </c>
      <c r="AA76" s="202">
        <v>157</v>
      </c>
      <c r="AB76" s="202">
        <v>72.882532434731999</v>
      </c>
      <c r="AC76" s="202">
        <v>0.999999999999994</v>
      </c>
      <c r="AD76" s="202">
        <v>157</v>
      </c>
      <c r="AE76" s="206" t="s">
        <v>470</v>
      </c>
      <c r="AF76" s="202" t="s">
        <v>470</v>
      </c>
      <c r="AG76" s="202" t="s">
        <v>470</v>
      </c>
      <c r="AH76" s="206" t="s">
        <v>470</v>
      </c>
      <c r="AI76" s="202" t="s">
        <v>470</v>
      </c>
      <c r="AJ76" s="202" t="s">
        <v>470</v>
      </c>
      <c r="AK76" s="202">
        <v>62.126316556347803</v>
      </c>
      <c r="AL76" s="202">
        <v>0.999999999999994</v>
      </c>
      <c r="AM76" s="202">
        <v>157</v>
      </c>
      <c r="AN76" s="202">
        <v>71.619414735622399</v>
      </c>
      <c r="AO76" s="202">
        <v>0.999999999999994</v>
      </c>
      <c r="AP76" s="202">
        <v>157</v>
      </c>
      <c r="AQ76" s="202">
        <v>192.62451556673099</v>
      </c>
      <c r="AR76" s="202">
        <v>0.999999999999994</v>
      </c>
      <c r="AS76" s="202">
        <v>157</v>
      </c>
      <c r="AT76" s="202">
        <v>0</v>
      </c>
      <c r="AU76" s="202">
        <v>0.999999999999994</v>
      </c>
      <c r="AV76" s="202">
        <v>0</v>
      </c>
      <c r="AW76" s="202">
        <v>0</v>
      </c>
      <c r="AX76" s="202">
        <v>0</v>
      </c>
      <c r="AY76" s="202">
        <v>0</v>
      </c>
      <c r="AZ76" s="202">
        <v>0</v>
      </c>
      <c r="BA76" s="202">
        <v>0.999999999999994</v>
      </c>
      <c r="BB76" s="202">
        <v>157</v>
      </c>
      <c r="BC76" s="202">
        <v>0</v>
      </c>
      <c r="BD76" s="202">
        <v>0.999999999999994</v>
      </c>
      <c r="BE76" s="202">
        <v>157</v>
      </c>
      <c r="BF76" s="202">
        <v>0</v>
      </c>
      <c r="BG76" s="202">
        <v>0.999999999999994</v>
      </c>
      <c r="BH76" s="202">
        <v>157</v>
      </c>
      <c r="BI76" s="202">
        <v>0</v>
      </c>
      <c r="BJ76" s="202">
        <v>0.999999999999994</v>
      </c>
      <c r="BK76" s="202">
        <v>157</v>
      </c>
      <c r="BL76" s="202" t="s">
        <v>470</v>
      </c>
      <c r="BM76" s="202" t="s">
        <v>470</v>
      </c>
      <c r="BN76" s="202" t="s">
        <v>470</v>
      </c>
      <c r="BO76" s="202" t="s">
        <v>470</v>
      </c>
      <c r="BP76" s="202" t="s">
        <v>470</v>
      </c>
      <c r="BQ76" s="202" t="s">
        <v>470</v>
      </c>
      <c r="BR76" s="202" t="s">
        <v>470</v>
      </c>
      <c r="BS76" s="202" t="s">
        <v>470</v>
      </c>
      <c r="BT76" s="202" t="s">
        <v>470</v>
      </c>
      <c r="BU76" s="202" t="s">
        <v>470</v>
      </c>
      <c r="BV76" s="202">
        <v>7.46721608039497E-2</v>
      </c>
      <c r="BW76" s="202">
        <v>7.46721608039497E-2</v>
      </c>
      <c r="BX76" s="202">
        <v>14</v>
      </c>
      <c r="BY76" s="202">
        <v>0</v>
      </c>
      <c r="BZ76" s="202">
        <v>0.999999999999994</v>
      </c>
      <c r="CA76" s="202">
        <v>157</v>
      </c>
      <c r="CB76" s="202">
        <v>0</v>
      </c>
      <c r="CC76" s="202">
        <v>0.999999999999994</v>
      </c>
      <c r="CD76" s="202">
        <v>157</v>
      </c>
      <c r="CE76" s="202" t="s">
        <v>470</v>
      </c>
      <c r="CF76" s="202" t="s">
        <v>470</v>
      </c>
      <c r="CG76" s="202" t="s">
        <v>470</v>
      </c>
      <c r="CH76" s="202" t="s">
        <v>470</v>
      </c>
      <c r="CI76" s="202">
        <v>0.999999999999994</v>
      </c>
      <c r="CJ76" s="202">
        <v>157</v>
      </c>
      <c r="CK76" s="202">
        <v>60.252985990053403</v>
      </c>
      <c r="CL76" s="202">
        <v>0.999999999999994</v>
      </c>
      <c r="CM76" s="202">
        <v>157</v>
      </c>
      <c r="CN76" s="202" t="s">
        <v>470</v>
      </c>
      <c r="CO76" s="202" t="s">
        <v>470</v>
      </c>
      <c r="CP76" s="202" t="s">
        <v>470</v>
      </c>
      <c r="CQ76" s="202" t="s">
        <v>470</v>
      </c>
      <c r="CR76" s="202" t="s">
        <v>470</v>
      </c>
      <c r="CS76" s="202" t="s">
        <v>470</v>
      </c>
      <c r="CT76" s="202" t="s">
        <v>470</v>
      </c>
      <c r="CU76" s="202" t="s">
        <v>470</v>
      </c>
      <c r="CV76" s="202" t="s">
        <v>470</v>
      </c>
      <c r="CW76" s="202" t="s">
        <v>470</v>
      </c>
      <c r="CX76" s="202" t="s">
        <v>470</v>
      </c>
      <c r="CY76" s="202" t="s">
        <v>470</v>
      </c>
      <c r="CZ76" s="202" t="s">
        <v>470</v>
      </c>
      <c r="DA76" s="202" t="s">
        <v>470</v>
      </c>
      <c r="DB76" s="202" t="s">
        <v>470</v>
      </c>
      <c r="DC76" s="202">
        <v>72.521903165707002</v>
      </c>
      <c r="DD76" s="202">
        <v>0.999999999999994</v>
      </c>
      <c r="DE76" s="202">
        <v>157</v>
      </c>
      <c r="DF76" s="202" t="s">
        <v>194</v>
      </c>
      <c r="DG76" s="202" t="s">
        <v>471</v>
      </c>
    </row>
    <row r="77" spans="2:111" hidden="1" x14ac:dyDescent="0.3">
      <c r="B77" s="124" t="str">
        <f t="shared" si="1"/>
        <v>iBoxx EUR Sovereigns ESG Tilted 10+ Select Index45688</v>
      </c>
      <c r="D77" s="124" t="s">
        <v>491</v>
      </c>
      <c r="E77" s="183" t="s">
        <v>492</v>
      </c>
      <c r="F77" s="196">
        <v>45688</v>
      </c>
      <c r="G77" s="202">
        <v>167</v>
      </c>
      <c r="H77" s="202">
        <v>167</v>
      </c>
      <c r="I77" s="202">
        <v>0</v>
      </c>
      <c r="J77" s="203">
        <v>0.99999999999999301</v>
      </c>
      <c r="K77" s="203">
        <v>6.3282712403633899E-15</v>
      </c>
      <c r="L77" s="202" t="s">
        <v>485</v>
      </c>
      <c r="M77" s="204">
        <v>68.313623870798807</v>
      </c>
      <c r="N77" s="203">
        <v>0.99999999999999301</v>
      </c>
      <c r="O77" s="205">
        <v>167</v>
      </c>
      <c r="P77" s="204">
        <v>63.871260834712203</v>
      </c>
      <c r="Q77" s="202">
        <v>0.99999999999999301</v>
      </c>
      <c r="R77" s="202">
        <v>167</v>
      </c>
      <c r="S77" s="202">
        <v>67.285586861175901</v>
      </c>
      <c r="T77" s="202">
        <v>0.99999999999999301</v>
      </c>
      <c r="U77" s="202">
        <v>167</v>
      </c>
      <c r="V77" s="202">
        <v>70.365958688360806</v>
      </c>
      <c r="W77" s="202">
        <v>0.99999999999999301</v>
      </c>
      <c r="X77" s="202">
        <v>167</v>
      </c>
      <c r="Y77" s="206">
        <v>63.3672412802607</v>
      </c>
      <c r="Z77" s="202">
        <v>0.99999999999999301</v>
      </c>
      <c r="AA77" s="202">
        <v>167</v>
      </c>
      <c r="AB77" s="202">
        <v>72.868169352574</v>
      </c>
      <c r="AC77" s="202">
        <v>0.99999999999999301</v>
      </c>
      <c r="AD77" s="202">
        <v>167</v>
      </c>
      <c r="AE77" s="206" t="s">
        <v>470</v>
      </c>
      <c r="AF77" s="202" t="s">
        <v>470</v>
      </c>
      <c r="AG77" s="202" t="s">
        <v>470</v>
      </c>
      <c r="AH77" s="206" t="s">
        <v>470</v>
      </c>
      <c r="AI77" s="202" t="s">
        <v>470</v>
      </c>
      <c r="AJ77" s="202" t="s">
        <v>470</v>
      </c>
      <c r="AK77" s="202">
        <v>62.114054253192499</v>
      </c>
      <c r="AL77" s="202">
        <v>0.99999999999999301</v>
      </c>
      <c r="AM77" s="202">
        <v>167</v>
      </c>
      <c r="AN77" s="202">
        <v>71.590425182666195</v>
      </c>
      <c r="AO77" s="202">
        <v>0.99999999999999301</v>
      </c>
      <c r="AP77" s="202">
        <v>167</v>
      </c>
      <c r="AQ77" s="202">
        <v>192.63705891023599</v>
      </c>
      <c r="AR77" s="202">
        <v>0.99999999999999301</v>
      </c>
      <c r="AS77" s="202">
        <v>167</v>
      </c>
      <c r="AT77" s="202">
        <v>0</v>
      </c>
      <c r="AU77" s="202">
        <v>0.99999999999999301</v>
      </c>
      <c r="AV77" s="202">
        <v>0</v>
      </c>
      <c r="AW77" s="202">
        <v>0</v>
      </c>
      <c r="AX77" s="202">
        <v>0</v>
      </c>
      <c r="AY77" s="202">
        <v>0</v>
      </c>
      <c r="AZ77" s="202">
        <v>0</v>
      </c>
      <c r="BA77" s="202">
        <v>0.99999999999999301</v>
      </c>
      <c r="BB77" s="202">
        <v>167</v>
      </c>
      <c r="BC77" s="202">
        <v>0</v>
      </c>
      <c r="BD77" s="202">
        <v>0.99999999999999301</v>
      </c>
      <c r="BE77" s="202">
        <v>167</v>
      </c>
      <c r="BF77" s="202">
        <v>0</v>
      </c>
      <c r="BG77" s="202">
        <v>0.99999999999999301</v>
      </c>
      <c r="BH77" s="202">
        <v>167</v>
      </c>
      <c r="BI77" s="202">
        <v>0</v>
      </c>
      <c r="BJ77" s="202">
        <v>0.99999999999999301</v>
      </c>
      <c r="BK77" s="202">
        <v>167</v>
      </c>
      <c r="BL77" s="202" t="s">
        <v>470</v>
      </c>
      <c r="BM77" s="202" t="s">
        <v>470</v>
      </c>
      <c r="BN77" s="202" t="s">
        <v>470</v>
      </c>
      <c r="BO77" s="202" t="s">
        <v>470</v>
      </c>
      <c r="BP77" s="202" t="s">
        <v>470</v>
      </c>
      <c r="BQ77" s="202" t="s">
        <v>470</v>
      </c>
      <c r="BR77" s="202" t="s">
        <v>470</v>
      </c>
      <c r="BS77" s="202" t="s">
        <v>470</v>
      </c>
      <c r="BT77" s="202" t="s">
        <v>470</v>
      </c>
      <c r="BU77" s="202" t="s">
        <v>470</v>
      </c>
      <c r="BV77" s="202">
        <v>7.3809775891576002E-2</v>
      </c>
      <c r="BW77" s="202">
        <v>7.3809775891576002E-2</v>
      </c>
      <c r="BX77" s="202">
        <v>15</v>
      </c>
      <c r="BY77" s="202">
        <v>0</v>
      </c>
      <c r="BZ77" s="202">
        <v>0.99999999999999301</v>
      </c>
      <c r="CA77" s="202">
        <v>167</v>
      </c>
      <c r="CB77" s="202">
        <v>0</v>
      </c>
      <c r="CC77" s="202">
        <v>0.99999999999999301</v>
      </c>
      <c r="CD77" s="202">
        <v>167</v>
      </c>
      <c r="CE77" s="202" t="s">
        <v>470</v>
      </c>
      <c r="CF77" s="202" t="s">
        <v>470</v>
      </c>
      <c r="CG77" s="202" t="s">
        <v>470</v>
      </c>
      <c r="CH77" s="202" t="s">
        <v>470</v>
      </c>
      <c r="CI77" s="202">
        <v>0.99999999999999301</v>
      </c>
      <c r="CJ77" s="202">
        <v>167</v>
      </c>
      <c r="CK77" s="202">
        <v>60.249462004701201</v>
      </c>
      <c r="CL77" s="202">
        <v>0.99999999999999301</v>
      </c>
      <c r="CM77" s="202">
        <v>167</v>
      </c>
      <c r="CN77" s="202" t="s">
        <v>470</v>
      </c>
      <c r="CO77" s="202" t="s">
        <v>470</v>
      </c>
      <c r="CP77" s="202" t="s">
        <v>470</v>
      </c>
      <c r="CQ77" s="202" t="s">
        <v>470</v>
      </c>
      <c r="CR77" s="202" t="s">
        <v>470</v>
      </c>
      <c r="CS77" s="202" t="s">
        <v>470</v>
      </c>
      <c r="CT77" s="202" t="s">
        <v>470</v>
      </c>
      <c r="CU77" s="202" t="s">
        <v>470</v>
      </c>
      <c r="CV77" s="202" t="s">
        <v>470</v>
      </c>
      <c r="CW77" s="202" t="s">
        <v>470</v>
      </c>
      <c r="CX77" s="202" t="s">
        <v>470</v>
      </c>
      <c r="CY77" s="202" t="s">
        <v>470</v>
      </c>
      <c r="CZ77" s="202" t="s">
        <v>470</v>
      </c>
      <c r="DA77" s="202" t="s">
        <v>470</v>
      </c>
      <c r="DB77" s="202" t="s">
        <v>470</v>
      </c>
      <c r="DC77" s="202">
        <v>72.489964881736199</v>
      </c>
      <c r="DD77" s="202">
        <v>0.99999999999999301</v>
      </c>
      <c r="DE77" s="202">
        <v>167</v>
      </c>
      <c r="DF77" s="202" t="s">
        <v>194</v>
      </c>
      <c r="DG77" s="202" t="s">
        <v>471</v>
      </c>
    </row>
    <row r="78" spans="2:111" hidden="1" x14ac:dyDescent="0.3">
      <c r="B78" s="182" t="str">
        <f t="shared" si="1"/>
        <v>iBoxx EUR Sovereigns ESG Tilted 1-3 Select Index45657</v>
      </c>
      <c r="D78" s="124" t="s">
        <v>493</v>
      </c>
      <c r="E78" t="s">
        <v>494</v>
      </c>
      <c r="F78" s="196">
        <v>45657</v>
      </c>
      <c r="G78" s="202">
        <v>82</v>
      </c>
      <c r="H78" s="202">
        <v>82</v>
      </c>
      <c r="I78" s="202">
        <v>0</v>
      </c>
      <c r="J78" s="203">
        <v>0.999999999999997</v>
      </c>
      <c r="K78" s="203">
        <v>0</v>
      </c>
      <c r="L78" s="202" t="s">
        <v>485</v>
      </c>
      <c r="M78" s="204">
        <v>68.106265835142196</v>
      </c>
      <c r="N78" s="203">
        <v>0.999999999999997</v>
      </c>
      <c r="O78" s="205">
        <v>82</v>
      </c>
      <c r="P78" s="204">
        <v>64.095641317548996</v>
      </c>
      <c r="Q78" s="202">
        <v>0.999999999999997</v>
      </c>
      <c r="R78" s="202">
        <v>82</v>
      </c>
      <c r="S78" s="202">
        <v>66.972536656989703</v>
      </c>
      <c r="T78" s="202">
        <v>0.999999999999997</v>
      </c>
      <c r="U78" s="202">
        <v>82</v>
      </c>
      <c r="V78" s="202">
        <v>70.1030636151268</v>
      </c>
      <c r="W78" s="202">
        <v>0.999999999999997</v>
      </c>
      <c r="X78" s="202">
        <v>82</v>
      </c>
      <c r="Y78" s="206">
        <v>62.155503831458802</v>
      </c>
      <c r="Z78" s="202">
        <v>0.999999999999997</v>
      </c>
      <c r="AA78" s="202">
        <v>82</v>
      </c>
      <c r="AB78" s="202">
        <v>72.690294759261604</v>
      </c>
      <c r="AC78" s="202">
        <v>0.999999999999997</v>
      </c>
      <c r="AD78" s="202">
        <v>82</v>
      </c>
      <c r="AE78" s="206" t="s">
        <v>470</v>
      </c>
      <c r="AF78" s="202" t="s">
        <v>470</v>
      </c>
      <c r="AG78" s="202" t="s">
        <v>470</v>
      </c>
      <c r="AH78" s="206" t="s">
        <v>470</v>
      </c>
      <c r="AI78" s="202" t="s">
        <v>470</v>
      </c>
      <c r="AJ78" s="202" t="s">
        <v>470</v>
      </c>
      <c r="AK78" s="202">
        <v>61.847101996630201</v>
      </c>
      <c r="AL78" s="202">
        <v>0.999999999999997</v>
      </c>
      <c r="AM78" s="202">
        <v>82</v>
      </c>
      <c r="AN78" s="202">
        <v>71.113091653139193</v>
      </c>
      <c r="AO78" s="202">
        <v>0.999999999999997</v>
      </c>
      <c r="AP78" s="202">
        <v>82</v>
      </c>
      <c r="AQ78" s="202">
        <v>191.99988060706301</v>
      </c>
      <c r="AR78" s="202">
        <v>0.999999999999997</v>
      </c>
      <c r="AS78" s="202">
        <v>82</v>
      </c>
      <c r="AT78" s="202">
        <v>0</v>
      </c>
      <c r="AU78" s="202">
        <v>0.999999999999997</v>
      </c>
      <c r="AV78" s="202">
        <v>0</v>
      </c>
      <c r="AW78" s="202">
        <v>0</v>
      </c>
      <c r="AX78" s="202">
        <v>0</v>
      </c>
      <c r="AY78" s="202">
        <v>0</v>
      </c>
      <c r="AZ78" s="202">
        <v>0</v>
      </c>
      <c r="BA78" s="202">
        <v>0.999999999999997</v>
      </c>
      <c r="BB78" s="202">
        <v>82</v>
      </c>
      <c r="BC78" s="202">
        <v>0</v>
      </c>
      <c r="BD78" s="202">
        <v>0.999999999999997</v>
      </c>
      <c r="BE78" s="202">
        <v>82</v>
      </c>
      <c r="BF78" s="202">
        <v>0</v>
      </c>
      <c r="BG78" s="202">
        <v>0.999999999999997</v>
      </c>
      <c r="BH78" s="202">
        <v>82</v>
      </c>
      <c r="BI78" s="202">
        <v>0</v>
      </c>
      <c r="BJ78" s="202">
        <v>0.999999999999997</v>
      </c>
      <c r="BK78" s="202">
        <v>82</v>
      </c>
      <c r="BL78" s="202" t="s">
        <v>470</v>
      </c>
      <c r="BM78" s="202" t="s">
        <v>470</v>
      </c>
      <c r="BN78" s="202" t="s">
        <v>470</v>
      </c>
      <c r="BO78" s="202" t="s">
        <v>470</v>
      </c>
      <c r="BP78" s="202" t="s">
        <v>470</v>
      </c>
      <c r="BQ78" s="202" t="s">
        <v>470</v>
      </c>
      <c r="BR78" s="202" t="s">
        <v>470</v>
      </c>
      <c r="BS78" s="202" t="s">
        <v>470</v>
      </c>
      <c r="BT78" s="202" t="s">
        <v>470</v>
      </c>
      <c r="BU78" s="202" t="s">
        <v>470</v>
      </c>
      <c r="BV78" s="202">
        <v>7.1470501725876996E-3</v>
      </c>
      <c r="BW78" s="202">
        <v>7.1470501725876996E-3</v>
      </c>
      <c r="BX78" s="202">
        <v>1</v>
      </c>
      <c r="BY78" s="202">
        <v>0</v>
      </c>
      <c r="BZ78" s="202">
        <v>0.999999999999997</v>
      </c>
      <c r="CA78" s="202">
        <v>82</v>
      </c>
      <c r="CB78" s="202">
        <v>0</v>
      </c>
      <c r="CC78" s="202">
        <v>0.999999999999997</v>
      </c>
      <c r="CD78" s="202">
        <v>82</v>
      </c>
      <c r="CE78" s="202" t="s">
        <v>470</v>
      </c>
      <c r="CF78" s="202" t="s">
        <v>470</v>
      </c>
      <c r="CG78" s="202" t="s">
        <v>470</v>
      </c>
      <c r="CH78" s="202" t="s">
        <v>470</v>
      </c>
      <c r="CI78" s="202">
        <v>0.999999999999997</v>
      </c>
      <c r="CJ78" s="202">
        <v>82</v>
      </c>
      <c r="CK78" s="202">
        <v>60.120749906190497</v>
      </c>
      <c r="CL78" s="202">
        <v>0.999999999999997</v>
      </c>
      <c r="CM78" s="202">
        <v>82</v>
      </c>
      <c r="CN78" s="202" t="s">
        <v>470</v>
      </c>
      <c r="CO78" s="202" t="s">
        <v>470</v>
      </c>
      <c r="CP78" s="202" t="s">
        <v>470</v>
      </c>
      <c r="CQ78" s="202" t="s">
        <v>470</v>
      </c>
      <c r="CR78" s="202" t="s">
        <v>470</v>
      </c>
      <c r="CS78" s="202" t="s">
        <v>470</v>
      </c>
      <c r="CT78" s="202" t="s">
        <v>470</v>
      </c>
      <c r="CU78" s="202" t="s">
        <v>470</v>
      </c>
      <c r="CV78" s="202" t="s">
        <v>470</v>
      </c>
      <c r="CW78" s="202" t="s">
        <v>470</v>
      </c>
      <c r="CX78" s="202" t="s">
        <v>470</v>
      </c>
      <c r="CY78" s="202" t="s">
        <v>470</v>
      </c>
      <c r="CZ78" s="202" t="s">
        <v>470</v>
      </c>
      <c r="DA78" s="202" t="s">
        <v>470</v>
      </c>
      <c r="DB78" s="202" t="s">
        <v>470</v>
      </c>
      <c r="DC78" s="202">
        <v>72.250349733746901</v>
      </c>
      <c r="DD78" s="202">
        <v>0.999999999999997</v>
      </c>
      <c r="DE78" s="202">
        <v>82</v>
      </c>
      <c r="DF78" s="202" t="s">
        <v>194</v>
      </c>
      <c r="DG78" s="202" t="s">
        <v>471</v>
      </c>
    </row>
    <row r="79" spans="2:111" hidden="1" x14ac:dyDescent="0.3">
      <c r="B79" s="124" t="str">
        <f t="shared" si="1"/>
        <v>iBoxx EUR Sovereigns ESG Tilted 1-3 Select Index45688</v>
      </c>
      <c r="D79" s="124" t="s">
        <v>493</v>
      </c>
      <c r="E79" s="183" t="s">
        <v>494</v>
      </c>
      <c r="F79" s="196">
        <v>45688</v>
      </c>
      <c r="G79" s="202">
        <v>84</v>
      </c>
      <c r="H79" s="202">
        <v>84</v>
      </c>
      <c r="I79" s="202">
        <v>0</v>
      </c>
      <c r="J79" s="203">
        <v>0.999999999999997</v>
      </c>
      <c r="K79" s="203">
        <v>2.3314683517128201E-15</v>
      </c>
      <c r="L79" s="202" t="s">
        <v>485</v>
      </c>
      <c r="M79" s="204">
        <v>68.104770211501204</v>
      </c>
      <c r="N79" s="203">
        <v>0.999999999999997</v>
      </c>
      <c r="O79" s="205">
        <v>84</v>
      </c>
      <c r="P79" s="204">
        <v>64.093065762550793</v>
      </c>
      <c r="Q79" s="202">
        <v>0.999999999999997</v>
      </c>
      <c r="R79" s="202">
        <v>84</v>
      </c>
      <c r="S79" s="202">
        <v>66.971844668751999</v>
      </c>
      <c r="T79" s="202">
        <v>0.999999999999997</v>
      </c>
      <c r="U79" s="202">
        <v>84</v>
      </c>
      <c r="V79" s="202">
        <v>70.101329426110695</v>
      </c>
      <c r="W79" s="202">
        <v>0.999999999999997</v>
      </c>
      <c r="X79" s="202">
        <v>84</v>
      </c>
      <c r="Y79" s="206">
        <v>62.154097728784599</v>
      </c>
      <c r="Z79" s="202">
        <v>0.999999999999997</v>
      </c>
      <c r="AA79" s="202">
        <v>84</v>
      </c>
      <c r="AB79" s="202">
        <v>72.688865102778607</v>
      </c>
      <c r="AC79" s="202">
        <v>0.999999999999997</v>
      </c>
      <c r="AD79" s="202">
        <v>84</v>
      </c>
      <c r="AE79" s="206" t="s">
        <v>470</v>
      </c>
      <c r="AF79" s="202" t="s">
        <v>470</v>
      </c>
      <c r="AG79" s="202" t="s">
        <v>470</v>
      </c>
      <c r="AH79" s="206" t="s">
        <v>470</v>
      </c>
      <c r="AI79" s="202" t="s">
        <v>470</v>
      </c>
      <c r="AJ79" s="202" t="s">
        <v>470</v>
      </c>
      <c r="AK79" s="202">
        <v>61.846018415640501</v>
      </c>
      <c r="AL79" s="202">
        <v>0.999999999999997</v>
      </c>
      <c r="AM79" s="202">
        <v>84</v>
      </c>
      <c r="AN79" s="202">
        <v>71.109128836454701</v>
      </c>
      <c r="AO79" s="202">
        <v>0.999999999999997</v>
      </c>
      <c r="AP79" s="202">
        <v>84</v>
      </c>
      <c r="AQ79" s="202">
        <v>191.99888821722899</v>
      </c>
      <c r="AR79" s="202">
        <v>0.999999999999997</v>
      </c>
      <c r="AS79" s="202">
        <v>84</v>
      </c>
      <c r="AT79" s="202">
        <v>0</v>
      </c>
      <c r="AU79" s="202">
        <v>0.999999999999997</v>
      </c>
      <c r="AV79" s="202">
        <v>0</v>
      </c>
      <c r="AW79" s="202">
        <v>0</v>
      </c>
      <c r="AX79" s="202">
        <v>0</v>
      </c>
      <c r="AY79" s="202">
        <v>0</v>
      </c>
      <c r="AZ79" s="202">
        <v>0</v>
      </c>
      <c r="BA79" s="202">
        <v>0.999999999999997</v>
      </c>
      <c r="BB79" s="202">
        <v>84</v>
      </c>
      <c r="BC79" s="202">
        <v>0</v>
      </c>
      <c r="BD79" s="202">
        <v>0.999999999999997</v>
      </c>
      <c r="BE79" s="202">
        <v>84</v>
      </c>
      <c r="BF79" s="202">
        <v>0</v>
      </c>
      <c r="BG79" s="202">
        <v>0.999999999999997</v>
      </c>
      <c r="BH79" s="202">
        <v>84</v>
      </c>
      <c r="BI79" s="202">
        <v>0</v>
      </c>
      <c r="BJ79" s="202">
        <v>0.999999999999997</v>
      </c>
      <c r="BK79" s="202">
        <v>84</v>
      </c>
      <c r="BL79" s="202" t="s">
        <v>470</v>
      </c>
      <c r="BM79" s="202" t="s">
        <v>470</v>
      </c>
      <c r="BN79" s="202" t="s">
        <v>470</v>
      </c>
      <c r="BO79" s="202" t="s">
        <v>470</v>
      </c>
      <c r="BP79" s="202" t="s">
        <v>470</v>
      </c>
      <c r="BQ79" s="202" t="s">
        <v>470</v>
      </c>
      <c r="BR79" s="202" t="s">
        <v>470</v>
      </c>
      <c r="BS79" s="202" t="s">
        <v>470</v>
      </c>
      <c r="BT79" s="202" t="s">
        <v>470</v>
      </c>
      <c r="BU79" s="202" t="s">
        <v>470</v>
      </c>
      <c r="BV79" s="202">
        <v>6.5932886113257002E-3</v>
      </c>
      <c r="BW79" s="202">
        <v>6.5932886113257002E-3</v>
      </c>
      <c r="BX79" s="202">
        <v>1</v>
      </c>
      <c r="BY79" s="202">
        <v>0</v>
      </c>
      <c r="BZ79" s="202">
        <v>0.999999999999997</v>
      </c>
      <c r="CA79" s="202">
        <v>84</v>
      </c>
      <c r="CB79" s="202">
        <v>0</v>
      </c>
      <c r="CC79" s="202">
        <v>0.999999999999997</v>
      </c>
      <c r="CD79" s="202">
        <v>84</v>
      </c>
      <c r="CE79" s="202" t="s">
        <v>470</v>
      </c>
      <c r="CF79" s="202" t="s">
        <v>470</v>
      </c>
      <c r="CG79" s="202" t="s">
        <v>470</v>
      </c>
      <c r="CH79" s="202" t="s">
        <v>470</v>
      </c>
      <c r="CI79" s="202">
        <v>0.999999999999997</v>
      </c>
      <c r="CJ79" s="202">
        <v>84</v>
      </c>
      <c r="CK79" s="202">
        <v>60.120433497781001</v>
      </c>
      <c r="CL79" s="202">
        <v>0.999999999999997</v>
      </c>
      <c r="CM79" s="202">
        <v>84</v>
      </c>
      <c r="CN79" s="202" t="s">
        <v>470</v>
      </c>
      <c r="CO79" s="202" t="s">
        <v>470</v>
      </c>
      <c r="CP79" s="202" t="s">
        <v>470</v>
      </c>
      <c r="CQ79" s="202" t="s">
        <v>470</v>
      </c>
      <c r="CR79" s="202" t="s">
        <v>470</v>
      </c>
      <c r="CS79" s="202" t="s">
        <v>470</v>
      </c>
      <c r="CT79" s="202" t="s">
        <v>470</v>
      </c>
      <c r="CU79" s="202" t="s">
        <v>470</v>
      </c>
      <c r="CV79" s="202" t="s">
        <v>470</v>
      </c>
      <c r="CW79" s="202" t="s">
        <v>470</v>
      </c>
      <c r="CX79" s="202" t="s">
        <v>470</v>
      </c>
      <c r="CY79" s="202" t="s">
        <v>470</v>
      </c>
      <c r="CZ79" s="202" t="s">
        <v>470</v>
      </c>
      <c r="DA79" s="202" t="s">
        <v>470</v>
      </c>
      <c r="DB79" s="202" t="s">
        <v>470</v>
      </c>
      <c r="DC79" s="202">
        <v>72.245749751902906</v>
      </c>
      <c r="DD79" s="202">
        <v>0.999999999999997</v>
      </c>
      <c r="DE79" s="202">
        <v>84</v>
      </c>
      <c r="DF79" s="202" t="s">
        <v>194</v>
      </c>
      <c r="DG79" s="202" t="s">
        <v>471</v>
      </c>
    </row>
    <row r="80" spans="2:111" hidden="1" x14ac:dyDescent="0.3">
      <c r="B80" s="182" t="str">
        <f t="shared" si="1"/>
        <v>iBoxx EUR Sovereigns ESG Tilted 3-5 Select Index45657</v>
      </c>
      <c r="D80" s="124" t="s">
        <v>495</v>
      </c>
      <c r="E80" t="s">
        <v>496</v>
      </c>
      <c r="F80" s="196">
        <v>45657</v>
      </c>
      <c r="G80" s="202">
        <v>70</v>
      </c>
      <c r="H80" s="202">
        <v>70</v>
      </c>
      <c r="I80" s="202">
        <v>0</v>
      </c>
      <c r="J80" s="203">
        <v>0.999999999999998</v>
      </c>
      <c r="K80" s="203">
        <v>0</v>
      </c>
      <c r="L80" s="202" t="s">
        <v>485</v>
      </c>
      <c r="M80" s="204">
        <v>68.267393982567896</v>
      </c>
      <c r="N80" s="203">
        <v>0.999999999999998</v>
      </c>
      <c r="O80" s="205">
        <v>70</v>
      </c>
      <c r="P80" s="204">
        <v>64.337932481220093</v>
      </c>
      <c r="Q80" s="202">
        <v>0.999999999999998</v>
      </c>
      <c r="R80" s="202">
        <v>70</v>
      </c>
      <c r="S80" s="202">
        <v>67.0634580425275</v>
      </c>
      <c r="T80" s="202">
        <v>0.999999999999998</v>
      </c>
      <c r="U80" s="202">
        <v>70</v>
      </c>
      <c r="V80" s="202">
        <v>70.288987591000506</v>
      </c>
      <c r="W80" s="202">
        <v>0.999999999999998</v>
      </c>
      <c r="X80" s="202">
        <v>70</v>
      </c>
      <c r="Y80" s="206">
        <v>62.679558784249501</v>
      </c>
      <c r="Z80" s="202">
        <v>0.999999999999998</v>
      </c>
      <c r="AA80" s="202">
        <v>70</v>
      </c>
      <c r="AB80" s="202">
        <v>72.754762427455205</v>
      </c>
      <c r="AC80" s="202">
        <v>0.999999999999998</v>
      </c>
      <c r="AD80" s="202">
        <v>70</v>
      </c>
      <c r="AE80" s="206" t="s">
        <v>470</v>
      </c>
      <c r="AF80" s="202" t="s">
        <v>470</v>
      </c>
      <c r="AG80" s="202" t="s">
        <v>470</v>
      </c>
      <c r="AH80" s="206" t="s">
        <v>470</v>
      </c>
      <c r="AI80" s="202" t="s">
        <v>470</v>
      </c>
      <c r="AJ80" s="202" t="s">
        <v>470</v>
      </c>
      <c r="AK80" s="202">
        <v>61.902113620241202</v>
      </c>
      <c r="AL80" s="202">
        <v>0.999999999999998</v>
      </c>
      <c r="AM80" s="202">
        <v>70</v>
      </c>
      <c r="AN80" s="202">
        <v>71.555460656136205</v>
      </c>
      <c r="AO80" s="202">
        <v>0.999999999999998</v>
      </c>
      <c r="AP80" s="202">
        <v>70</v>
      </c>
      <c r="AQ80" s="202">
        <v>192.87741330068701</v>
      </c>
      <c r="AR80" s="202">
        <v>0.999999999999998</v>
      </c>
      <c r="AS80" s="202">
        <v>70</v>
      </c>
      <c r="AT80" s="202">
        <v>0</v>
      </c>
      <c r="AU80" s="202">
        <v>0.999999999999998</v>
      </c>
      <c r="AV80" s="202">
        <v>0</v>
      </c>
      <c r="AW80" s="202">
        <v>0</v>
      </c>
      <c r="AX80" s="202">
        <v>0</v>
      </c>
      <c r="AY80" s="202">
        <v>0</v>
      </c>
      <c r="AZ80" s="202">
        <v>0</v>
      </c>
      <c r="BA80" s="202">
        <v>0.999999999999998</v>
      </c>
      <c r="BB80" s="202">
        <v>70</v>
      </c>
      <c r="BC80" s="202">
        <v>0</v>
      </c>
      <c r="BD80" s="202">
        <v>0.999999999999998</v>
      </c>
      <c r="BE80" s="202">
        <v>70</v>
      </c>
      <c r="BF80" s="202">
        <v>0</v>
      </c>
      <c r="BG80" s="202">
        <v>0.999999999999998</v>
      </c>
      <c r="BH80" s="202">
        <v>70</v>
      </c>
      <c r="BI80" s="202">
        <v>0</v>
      </c>
      <c r="BJ80" s="202">
        <v>0.999999999999998</v>
      </c>
      <c r="BK80" s="202">
        <v>70</v>
      </c>
      <c r="BL80" s="202" t="s">
        <v>470</v>
      </c>
      <c r="BM80" s="202" t="s">
        <v>470</v>
      </c>
      <c r="BN80" s="202" t="s">
        <v>470</v>
      </c>
      <c r="BO80" s="202" t="s">
        <v>470</v>
      </c>
      <c r="BP80" s="202" t="s">
        <v>470</v>
      </c>
      <c r="BQ80" s="202" t="s">
        <v>470</v>
      </c>
      <c r="BR80" s="202" t="s">
        <v>470</v>
      </c>
      <c r="BS80" s="202" t="s">
        <v>470</v>
      </c>
      <c r="BT80" s="202" t="s">
        <v>470</v>
      </c>
      <c r="BU80" s="202" t="s">
        <v>470</v>
      </c>
      <c r="BV80" s="202">
        <v>9.0913770336160001E-3</v>
      </c>
      <c r="BW80" s="202">
        <v>9.0913770336160001E-3</v>
      </c>
      <c r="BX80" s="202">
        <v>2</v>
      </c>
      <c r="BY80" s="202">
        <v>0</v>
      </c>
      <c r="BZ80" s="202">
        <v>0.999999999999998</v>
      </c>
      <c r="CA80" s="202">
        <v>70</v>
      </c>
      <c r="CB80" s="202">
        <v>0</v>
      </c>
      <c r="CC80" s="202">
        <v>0.999999999999998</v>
      </c>
      <c r="CD80" s="202">
        <v>70</v>
      </c>
      <c r="CE80" s="202" t="s">
        <v>470</v>
      </c>
      <c r="CF80" s="202" t="s">
        <v>470</v>
      </c>
      <c r="CG80" s="202" t="s">
        <v>470</v>
      </c>
      <c r="CH80" s="202" t="s">
        <v>470</v>
      </c>
      <c r="CI80" s="202">
        <v>0.999999999999998</v>
      </c>
      <c r="CJ80" s="202">
        <v>70</v>
      </c>
      <c r="CK80" s="202">
        <v>60.164267914080497</v>
      </c>
      <c r="CL80" s="202">
        <v>0.999999999999998</v>
      </c>
      <c r="CM80" s="202">
        <v>70</v>
      </c>
      <c r="CN80" s="202" t="s">
        <v>470</v>
      </c>
      <c r="CO80" s="202" t="s">
        <v>470</v>
      </c>
      <c r="CP80" s="202" t="s">
        <v>470</v>
      </c>
      <c r="CQ80" s="202" t="s">
        <v>470</v>
      </c>
      <c r="CR80" s="202" t="s">
        <v>470</v>
      </c>
      <c r="CS80" s="202" t="s">
        <v>470</v>
      </c>
      <c r="CT80" s="202" t="s">
        <v>470</v>
      </c>
      <c r="CU80" s="202" t="s">
        <v>470</v>
      </c>
      <c r="CV80" s="202" t="s">
        <v>470</v>
      </c>
      <c r="CW80" s="202" t="s">
        <v>470</v>
      </c>
      <c r="CX80" s="202" t="s">
        <v>470</v>
      </c>
      <c r="CY80" s="202" t="s">
        <v>470</v>
      </c>
      <c r="CZ80" s="202" t="s">
        <v>470</v>
      </c>
      <c r="DA80" s="202" t="s">
        <v>470</v>
      </c>
      <c r="DB80" s="202" t="s">
        <v>470</v>
      </c>
      <c r="DC80" s="202">
        <v>72.558321424157796</v>
      </c>
      <c r="DD80" s="202">
        <v>0.999999999999998</v>
      </c>
      <c r="DE80" s="202">
        <v>70</v>
      </c>
      <c r="DF80" s="202" t="s">
        <v>194</v>
      </c>
      <c r="DG80" s="202" t="s">
        <v>471</v>
      </c>
    </row>
    <row r="81" spans="2:111" hidden="1" x14ac:dyDescent="0.3">
      <c r="B81" s="124" t="str">
        <f t="shared" si="1"/>
        <v>iBoxx EUR Sovereigns ESG Tilted 3-5 Select Index45688</v>
      </c>
      <c r="D81" s="124" t="s">
        <v>495</v>
      </c>
      <c r="E81" s="183" t="s">
        <v>496</v>
      </c>
      <c r="F81" s="196">
        <v>45688</v>
      </c>
      <c r="G81" s="202">
        <v>70</v>
      </c>
      <c r="H81" s="202">
        <v>70</v>
      </c>
      <c r="I81" s="202">
        <v>0</v>
      </c>
      <c r="J81" s="203">
        <v>0.999999999999998</v>
      </c>
      <c r="K81" s="203">
        <v>1.33226762955018E-15</v>
      </c>
      <c r="L81" s="202" t="s">
        <v>485</v>
      </c>
      <c r="M81" s="204">
        <v>68.264501503023197</v>
      </c>
      <c r="N81" s="203">
        <v>0.999999999999998</v>
      </c>
      <c r="O81" s="205">
        <v>70</v>
      </c>
      <c r="P81" s="204">
        <v>64.3344291143992</v>
      </c>
      <c r="Q81" s="202">
        <v>0.999999999999998</v>
      </c>
      <c r="R81" s="202">
        <v>70</v>
      </c>
      <c r="S81" s="202">
        <v>67.061690244372897</v>
      </c>
      <c r="T81" s="202">
        <v>0.999999999999998</v>
      </c>
      <c r="U81" s="202">
        <v>70</v>
      </c>
      <c r="V81" s="202">
        <v>70.285491100665496</v>
      </c>
      <c r="W81" s="202">
        <v>0.999999999999998</v>
      </c>
      <c r="X81" s="202">
        <v>70</v>
      </c>
      <c r="Y81" s="206">
        <v>62.677048938302597</v>
      </c>
      <c r="Z81" s="202">
        <v>0.999999999999998</v>
      </c>
      <c r="AA81" s="202">
        <v>70</v>
      </c>
      <c r="AB81" s="202">
        <v>72.751481852674303</v>
      </c>
      <c r="AC81" s="202">
        <v>0.999999999999998</v>
      </c>
      <c r="AD81" s="202">
        <v>70</v>
      </c>
      <c r="AE81" s="206" t="s">
        <v>470</v>
      </c>
      <c r="AF81" s="202" t="s">
        <v>470</v>
      </c>
      <c r="AG81" s="202" t="s">
        <v>470</v>
      </c>
      <c r="AH81" s="206" t="s">
        <v>470</v>
      </c>
      <c r="AI81" s="202" t="s">
        <v>470</v>
      </c>
      <c r="AJ81" s="202" t="s">
        <v>470</v>
      </c>
      <c r="AK81" s="202">
        <v>61.899205712452002</v>
      </c>
      <c r="AL81" s="202">
        <v>0.999999999999998</v>
      </c>
      <c r="AM81" s="202">
        <v>70</v>
      </c>
      <c r="AN81" s="202">
        <v>71.548013681292304</v>
      </c>
      <c r="AO81" s="202">
        <v>0.999999999999998</v>
      </c>
      <c r="AP81" s="202">
        <v>70</v>
      </c>
      <c r="AQ81" s="202">
        <v>192.87421428500301</v>
      </c>
      <c r="AR81" s="202">
        <v>0.999999999999998</v>
      </c>
      <c r="AS81" s="202">
        <v>70</v>
      </c>
      <c r="AT81" s="202">
        <v>0</v>
      </c>
      <c r="AU81" s="202">
        <v>0.999999999999998</v>
      </c>
      <c r="AV81" s="202">
        <v>0</v>
      </c>
      <c r="AW81" s="202">
        <v>0</v>
      </c>
      <c r="AX81" s="202">
        <v>0</v>
      </c>
      <c r="AY81" s="202">
        <v>0</v>
      </c>
      <c r="AZ81" s="202">
        <v>0</v>
      </c>
      <c r="BA81" s="202">
        <v>0.999999999999998</v>
      </c>
      <c r="BB81" s="202">
        <v>70</v>
      </c>
      <c r="BC81" s="202">
        <v>0</v>
      </c>
      <c r="BD81" s="202">
        <v>0.999999999999998</v>
      </c>
      <c r="BE81" s="202">
        <v>70</v>
      </c>
      <c r="BF81" s="202">
        <v>0</v>
      </c>
      <c r="BG81" s="202">
        <v>0.999999999999998</v>
      </c>
      <c r="BH81" s="202">
        <v>70</v>
      </c>
      <c r="BI81" s="202">
        <v>0</v>
      </c>
      <c r="BJ81" s="202">
        <v>0.999999999999998</v>
      </c>
      <c r="BK81" s="202">
        <v>70</v>
      </c>
      <c r="BL81" s="202" t="s">
        <v>470</v>
      </c>
      <c r="BM81" s="202" t="s">
        <v>470</v>
      </c>
      <c r="BN81" s="202" t="s">
        <v>470</v>
      </c>
      <c r="BO81" s="202" t="s">
        <v>470</v>
      </c>
      <c r="BP81" s="202" t="s">
        <v>470</v>
      </c>
      <c r="BQ81" s="202" t="s">
        <v>470</v>
      </c>
      <c r="BR81" s="202" t="s">
        <v>470</v>
      </c>
      <c r="BS81" s="202" t="s">
        <v>470</v>
      </c>
      <c r="BT81" s="202" t="s">
        <v>470</v>
      </c>
      <c r="BU81" s="202" t="s">
        <v>470</v>
      </c>
      <c r="BV81" s="202">
        <v>9.9311294275069902E-3</v>
      </c>
      <c r="BW81" s="202">
        <v>9.9311294275069902E-3</v>
      </c>
      <c r="BX81" s="202">
        <v>2</v>
      </c>
      <c r="BY81" s="202">
        <v>0</v>
      </c>
      <c r="BZ81" s="202">
        <v>0.999999999999998</v>
      </c>
      <c r="CA81" s="202">
        <v>70</v>
      </c>
      <c r="CB81" s="202">
        <v>0</v>
      </c>
      <c r="CC81" s="202">
        <v>0.999999999999998</v>
      </c>
      <c r="CD81" s="202">
        <v>70</v>
      </c>
      <c r="CE81" s="202" t="s">
        <v>470</v>
      </c>
      <c r="CF81" s="202" t="s">
        <v>470</v>
      </c>
      <c r="CG81" s="202" t="s">
        <v>470</v>
      </c>
      <c r="CH81" s="202" t="s">
        <v>470</v>
      </c>
      <c r="CI81" s="202">
        <v>0.999999999999998</v>
      </c>
      <c r="CJ81" s="202">
        <v>70</v>
      </c>
      <c r="CK81" s="202">
        <v>60.163424152015303</v>
      </c>
      <c r="CL81" s="202">
        <v>0.999999999999998</v>
      </c>
      <c r="CM81" s="202">
        <v>70</v>
      </c>
      <c r="CN81" s="202" t="s">
        <v>470</v>
      </c>
      <c r="CO81" s="202" t="s">
        <v>470</v>
      </c>
      <c r="CP81" s="202" t="s">
        <v>470</v>
      </c>
      <c r="CQ81" s="202" t="s">
        <v>470</v>
      </c>
      <c r="CR81" s="202" t="s">
        <v>470</v>
      </c>
      <c r="CS81" s="202" t="s">
        <v>470</v>
      </c>
      <c r="CT81" s="202" t="s">
        <v>470</v>
      </c>
      <c r="CU81" s="202" t="s">
        <v>470</v>
      </c>
      <c r="CV81" s="202" t="s">
        <v>470</v>
      </c>
      <c r="CW81" s="202" t="s">
        <v>470</v>
      </c>
      <c r="CX81" s="202" t="s">
        <v>470</v>
      </c>
      <c r="CY81" s="202" t="s">
        <v>470</v>
      </c>
      <c r="CZ81" s="202" t="s">
        <v>470</v>
      </c>
      <c r="DA81" s="202" t="s">
        <v>470</v>
      </c>
      <c r="DB81" s="202" t="s">
        <v>470</v>
      </c>
      <c r="DC81" s="202">
        <v>72.549666954178093</v>
      </c>
      <c r="DD81" s="202">
        <v>0.999999999999998</v>
      </c>
      <c r="DE81" s="202">
        <v>70</v>
      </c>
      <c r="DF81" s="202" t="s">
        <v>194</v>
      </c>
      <c r="DG81" s="202" t="s">
        <v>471</v>
      </c>
    </row>
    <row r="82" spans="2:111" hidden="1" x14ac:dyDescent="0.3">
      <c r="B82" s="182" t="str">
        <f t="shared" si="1"/>
        <v>iBoxx EUR Sovereigns ESG Tilted 5-7 Select Index45657</v>
      </c>
      <c r="D82" s="124" t="s">
        <v>497</v>
      </c>
      <c r="E82" t="s">
        <v>498</v>
      </c>
      <c r="F82" s="196">
        <v>45657</v>
      </c>
      <c r="G82" s="202">
        <v>61</v>
      </c>
      <c r="H82" s="202">
        <v>61</v>
      </c>
      <c r="I82" s="202">
        <v>0</v>
      </c>
      <c r="J82" s="203">
        <v>0.999999999999998</v>
      </c>
      <c r="K82" s="203">
        <v>0</v>
      </c>
      <c r="L82" s="202" t="s">
        <v>485</v>
      </c>
      <c r="M82" s="204">
        <v>68.154316966326505</v>
      </c>
      <c r="N82" s="203">
        <v>0.999999999999998</v>
      </c>
      <c r="O82" s="205">
        <v>61</v>
      </c>
      <c r="P82" s="204">
        <v>64.260220548192706</v>
      </c>
      <c r="Q82" s="202">
        <v>0.999999999999998</v>
      </c>
      <c r="R82" s="202">
        <v>61</v>
      </c>
      <c r="S82" s="202">
        <v>67.050311532444496</v>
      </c>
      <c r="T82" s="202">
        <v>0.999999999999998</v>
      </c>
      <c r="U82" s="202">
        <v>61</v>
      </c>
      <c r="V82" s="202">
        <v>70.095349695483904</v>
      </c>
      <c r="W82" s="202">
        <v>0.999999999999998</v>
      </c>
      <c r="X82" s="202">
        <v>61</v>
      </c>
      <c r="Y82" s="206">
        <v>62.428782083319703</v>
      </c>
      <c r="Z82" s="202">
        <v>0.999999999999998</v>
      </c>
      <c r="AA82" s="202">
        <v>61</v>
      </c>
      <c r="AB82" s="202">
        <v>72.679570923309299</v>
      </c>
      <c r="AC82" s="202">
        <v>0.999999999999998</v>
      </c>
      <c r="AD82" s="202">
        <v>61</v>
      </c>
      <c r="AE82" s="206" t="s">
        <v>470</v>
      </c>
      <c r="AF82" s="202" t="s">
        <v>470</v>
      </c>
      <c r="AG82" s="202" t="s">
        <v>470</v>
      </c>
      <c r="AH82" s="206" t="s">
        <v>470</v>
      </c>
      <c r="AI82" s="202" t="s">
        <v>470</v>
      </c>
      <c r="AJ82" s="202" t="s">
        <v>470</v>
      </c>
      <c r="AK82" s="202">
        <v>62.058733695064902</v>
      </c>
      <c r="AL82" s="202">
        <v>0.999999999999998</v>
      </c>
      <c r="AM82" s="202">
        <v>61</v>
      </c>
      <c r="AN82" s="202">
        <v>70.876170699663305</v>
      </c>
      <c r="AO82" s="202">
        <v>0.999999999999998</v>
      </c>
      <c r="AP82" s="202">
        <v>61</v>
      </c>
      <c r="AQ82" s="202">
        <v>191.54409927577899</v>
      </c>
      <c r="AR82" s="202">
        <v>0.999999999999998</v>
      </c>
      <c r="AS82" s="202">
        <v>61</v>
      </c>
      <c r="AT82" s="202">
        <v>0</v>
      </c>
      <c r="AU82" s="202">
        <v>0.999999999999998</v>
      </c>
      <c r="AV82" s="202">
        <v>0</v>
      </c>
      <c r="AW82" s="202">
        <v>0</v>
      </c>
      <c r="AX82" s="202">
        <v>0</v>
      </c>
      <c r="AY82" s="202">
        <v>0</v>
      </c>
      <c r="AZ82" s="202">
        <v>0</v>
      </c>
      <c r="BA82" s="202">
        <v>0.999999999999998</v>
      </c>
      <c r="BB82" s="202">
        <v>61</v>
      </c>
      <c r="BC82" s="202">
        <v>0</v>
      </c>
      <c r="BD82" s="202">
        <v>0.999999999999998</v>
      </c>
      <c r="BE82" s="202">
        <v>61</v>
      </c>
      <c r="BF82" s="202">
        <v>0</v>
      </c>
      <c r="BG82" s="202">
        <v>0.999999999999998</v>
      </c>
      <c r="BH82" s="202">
        <v>61</v>
      </c>
      <c r="BI82" s="202">
        <v>0</v>
      </c>
      <c r="BJ82" s="202">
        <v>0.999999999999998</v>
      </c>
      <c r="BK82" s="202">
        <v>61</v>
      </c>
      <c r="BL82" s="202" t="s">
        <v>470</v>
      </c>
      <c r="BM82" s="202" t="s">
        <v>470</v>
      </c>
      <c r="BN82" s="202" t="s">
        <v>470</v>
      </c>
      <c r="BO82" s="202" t="s">
        <v>470</v>
      </c>
      <c r="BP82" s="202" t="s">
        <v>470</v>
      </c>
      <c r="BQ82" s="202" t="s">
        <v>470</v>
      </c>
      <c r="BR82" s="202" t="s">
        <v>470</v>
      </c>
      <c r="BS82" s="202" t="s">
        <v>470</v>
      </c>
      <c r="BT82" s="202" t="s">
        <v>470</v>
      </c>
      <c r="BU82" s="202" t="s">
        <v>470</v>
      </c>
      <c r="BV82" s="202">
        <v>3.7680352286704299E-2</v>
      </c>
      <c r="BW82" s="202">
        <v>3.7680352286704299E-2</v>
      </c>
      <c r="BX82" s="202">
        <v>4</v>
      </c>
      <c r="BY82" s="202">
        <v>0</v>
      </c>
      <c r="BZ82" s="202">
        <v>0.999999999999998</v>
      </c>
      <c r="CA82" s="202">
        <v>61</v>
      </c>
      <c r="CB82" s="202">
        <v>0</v>
      </c>
      <c r="CC82" s="202">
        <v>0.999999999999998</v>
      </c>
      <c r="CD82" s="202">
        <v>61</v>
      </c>
      <c r="CE82" s="202" t="s">
        <v>470</v>
      </c>
      <c r="CF82" s="202" t="s">
        <v>470</v>
      </c>
      <c r="CG82" s="202" t="s">
        <v>470</v>
      </c>
      <c r="CH82" s="202" t="s">
        <v>470</v>
      </c>
      <c r="CI82" s="202">
        <v>0.999999999999998</v>
      </c>
      <c r="CJ82" s="202">
        <v>61</v>
      </c>
      <c r="CK82" s="202">
        <v>60.172261554919302</v>
      </c>
      <c r="CL82" s="202">
        <v>0.999999999999998</v>
      </c>
      <c r="CM82" s="202">
        <v>61</v>
      </c>
      <c r="CN82" s="202" t="s">
        <v>470</v>
      </c>
      <c r="CO82" s="202" t="s">
        <v>470</v>
      </c>
      <c r="CP82" s="202" t="s">
        <v>470</v>
      </c>
      <c r="CQ82" s="202" t="s">
        <v>470</v>
      </c>
      <c r="CR82" s="202" t="s">
        <v>470</v>
      </c>
      <c r="CS82" s="202" t="s">
        <v>470</v>
      </c>
      <c r="CT82" s="202" t="s">
        <v>470</v>
      </c>
      <c r="CU82" s="202" t="s">
        <v>470</v>
      </c>
      <c r="CV82" s="202" t="s">
        <v>470</v>
      </c>
      <c r="CW82" s="202" t="s">
        <v>470</v>
      </c>
      <c r="CX82" s="202" t="s">
        <v>470</v>
      </c>
      <c r="CY82" s="202" t="s">
        <v>470</v>
      </c>
      <c r="CZ82" s="202" t="s">
        <v>470</v>
      </c>
      <c r="DA82" s="202" t="s">
        <v>470</v>
      </c>
      <c r="DB82" s="202" t="s">
        <v>470</v>
      </c>
      <c r="DC82" s="202">
        <v>71.937659226725302</v>
      </c>
      <c r="DD82" s="202">
        <v>0.999999999999998</v>
      </c>
      <c r="DE82" s="202">
        <v>61</v>
      </c>
      <c r="DF82" s="202" t="s">
        <v>194</v>
      </c>
      <c r="DG82" s="202" t="s">
        <v>471</v>
      </c>
    </row>
    <row r="83" spans="2:111" hidden="1" x14ac:dyDescent="0.3">
      <c r="B83" s="124" t="str">
        <f t="shared" si="1"/>
        <v>iBoxx EUR Sovereigns ESG Tilted 5-7 Select Index45688</v>
      </c>
      <c r="D83" s="124" t="s">
        <v>497</v>
      </c>
      <c r="E83" s="183" t="s">
        <v>498</v>
      </c>
      <c r="F83" s="196">
        <v>45688</v>
      </c>
      <c r="G83" s="202">
        <v>60</v>
      </c>
      <c r="H83" s="202">
        <v>60</v>
      </c>
      <c r="I83" s="202">
        <v>0</v>
      </c>
      <c r="J83" s="203">
        <v>0.999999999999999</v>
      </c>
      <c r="K83" s="203">
        <v>8.8817841970012504E-16</v>
      </c>
      <c r="L83" s="202" t="s">
        <v>485</v>
      </c>
      <c r="M83" s="204">
        <v>68.149373915392701</v>
      </c>
      <c r="N83" s="203">
        <v>0.999999999999999</v>
      </c>
      <c r="O83" s="205">
        <v>60</v>
      </c>
      <c r="P83" s="204">
        <v>64.253416101578196</v>
      </c>
      <c r="Q83" s="202">
        <v>0.999999999999999</v>
      </c>
      <c r="R83" s="202">
        <v>60</v>
      </c>
      <c r="S83" s="202">
        <v>67.047536483005103</v>
      </c>
      <c r="T83" s="202">
        <v>0.999999999999999</v>
      </c>
      <c r="U83" s="202">
        <v>60</v>
      </c>
      <c r="V83" s="202">
        <v>70.089447462208199</v>
      </c>
      <c r="W83" s="202">
        <v>0.999999999999999</v>
      </c>
      <c r="X83" s="202">
        <v>60</v>
      </c>
      <c r="Y83" s="206">
        <v>62.424780620252299</v>
      </c>
      <c r="Z83" s="202">
        <v>0.999999999999999</v>
      </c>
      <c r="AA83" s="202">
        <v>60</v>
      </c>
      <c r="AB83" s="202">
        <v>72.674223293557304</v>
      </c>
      <c r="AC83" s="202">
        <v>0.999999999999999</v>
      </c>
      <c r="AD83" s="202">
        <v>60</v>
      </c>
      <c r="AE83" s="206" t="s">
        <v>470</v>
      </c>
      <c r="AF83" s="202" t="s">
        <v>470</v>
      </c>
      <c r="AG83" s="202" t="s">
        <v>470</v>
      </c>
      <c r="AH83" s="206" t="s">
        <v>470</v>
      </c>
      <c r="AI83" s="202" t="s">
        <v>470</v>
      </c>
      <c r="AJ83" s="202" t="s">
        <v>470</v>
      </c>
      <c r="AK83" s="202">
        <v>62.053895729121102</v>
      </c>
      <c r="AL83" s="202">
        <v>0.999999999999999</v>
      </c>
      <c r="AM83" s="202">
        <v>60</v>
      </c>
      <c r="AN83" s="202">
        <v>70.863831035222205</v>
      </c>
      <c r="AO83" s="202">
        <v>0.999999999999999</v>
      </c>
      <c r="AP83" s="202">
        <v>60</v>
      </c>
      <c r="AQ83" s="202">
        <v>191.54438675825199</v>
      </c>
      <c r="AR83" s="202">
        <v>0.999999999999999</v>
      </c>
      <c r="AS83" s="202">
        <v>60</v>
      </c>
      <c r="AT83" s="202">
        <v>0</v>
      </c>
      <c r="AU83" s="202">
        <v>0.999999999999999</v>
      </c>
      <c r="AV83" s="202">
        <v>0</v>
      </c>
      <c r="AW83" s="202">
        <v>0</v>
      </c>
      <c r="AX83" s="202">
        <v>0</v>
      </c>
      <c r="AY83" s="202">
        <v>0</v>
      </c>
      <c r="AZ83" s="202">
        <v>0</v>
      </c>
      <c r="BA83" s="202">
        <v>0.999999999999999</v>
      </c>
      <c r="BB83" s="202">
        <v>60</v>
      </c>
      <c r="BC83" s="202">
        <v>0</v>
      </c>
      <c r="BD83" s="202">
        <v>0.999999999999999</v>
      </c>
      <c r="BE83" s="202">
        <v>60</v>
      </c>
      <c r="BF83" s="202">
        <v>0</v>
      </c>
      <c r="BG83" s="202">
        <v>0.999999999999999</v>
      </c>
      <c r="BH83" s="202">
        <v>60</v>
      </c>
      <c r="BI83" s="202">
        <v>0</v>
      </c>
      <c r="BJ83" s="202">
        <v>0.999999999999999</v>
      </c>
      <c r="BK83" s="202">
        <v>60</v>
      </c>
      <c r="BL83" s="202" t="s">
        <v>470</v>
      </c>
      <c r="BM83" s="202" t="s">
        <v>470</v>
      </c>
      <c r="BN83" s="202" t="s">
        <v>470</v>
      </c>
      <c r="BO83" s="202" t="s">
        <v>470</v>
      </c>
      <c r="BP83" s="202" t="s">
        <v>470</v>
      </c>
      <c r="BQ83" s="202" t="s">
        <v>470</v>
      </c>
      <c r="BR83" s="202" t="s">
        <v>470</v>
      </c>
      <c r="BS83" s="202" t="s">
        <v>470</v>
      </c>
      <c r="BT83" s="202" t="s">
        <v>470</v>
      </c>
      <c r="BU83" s="202" t="s">
        <v>470</v>
      </c>
      <c r="BV83" s="202">
        <v>3.8730440273050101E-2</v>
      </c>
      <c r="BW83" s="202">
        <v>3.8730440273050101E-2</v>
      </c>
      <c r="BX83" s="202">
        <v>4</v>
      </c>
      <c r="BY83" s="202">
        <v>0</v>
      </c>
      <c r="BZ83" s="202">
        <v>0.999999999999999</v>
      </c>
      <c r="CA83" s="202">
        <v>60</v>
      </c>
      <c r="CB83" s="202">
        <v>0</v>
      </c>
      <c r="CC83" s="202">
        <v>0.999999999999999</v>
      </c>
      <c r="CD83" s="202">
        <v>60</v>
      </c>
      <c r="CE83" s="202" t="s">
        <v>470</v>
      </c>
      <c r="CF83" s="202" t="s">
        <v>470</v>
      </c>
      <c r="CG83" s="202" t="s">
        <v>470</v>
      </c>
      <c r="CH83" s="202" t="s">
        <v>470</v>
      </c>
      <c r="CI83" s="202">
        <v>0.999999999999999</v>
      </c>
      <c r="CJ83" s="202">
        <v>60</v>
      </c>
      <c r="CK83" s="202">
        <v>60.170852459855901</v>
      </c>
      <c r="CL83" s="202">
        <v>0.999999999999999</v>
      </c>
      <c r="CM83" s="202">
        <v>60</v>
      </c>
      <c r="CN83" s="202" t="s">
        <v>470</v>
      </c>
      <c r="CO83" s="202" t="s">
        <v>470</v>
      </c>
      <c r="CP83" s="202" t="s">
        <v>470</v>
      </c>
      <c r="CQ83" s="202" t="s">
        <v>470</v>
      </c>
      <c r="CR83" s="202" t="s">
        <v>470</v>
      </c>
      <c r="CS83" s="202" t="s">
        <v>470</v>
      </c>
      <c r="CT83" s="202" t="s">
        <v>470</v>
      </c>
      <c r="CU83" s="202" t="s">
        <v>470</v>
      </c>
      <c r="CV83" s="202" t="s">
        <v>470</v>
      </c>
      <c r="CW83" s="202" t="s">
        <v>470</v>
      </c>
      <c r="CX83" s="202" t="s">
        <v>470</v>
      </c>
      <c r="CY83" s="202" t="s">
        <v>470</v>
      </c>
      <c r="CZ83" s="202" t="s">
        <v>470</v>
      </c>
      <c r="DA83" s="202" t="s">
        <v>470</v>
      </c>
      <c r="DB83" s="202" t="s">
        <v>470</v>
      </c>
      <c r="DC83" s="202">
        <v>71.923603001515303</v>
      </c>
      <c r="DD83" s="202">
        <v>0.999999999999999</v>
      </c>
      <c r="DE83" s="202">
        <v>60</v>
      </c>
      <c r="DF83" s="202" t="s">
        <v>194</v>
      </c>
      <c r="DG83" s="202" t="s">
        <v>471</v>
      </c>
    </row>
    <row r="84" spans="2:111" hidden="1" x14ac:dyDescent="0.3">
      <c r="B84" s="182" t="str">
        <f t="shared" si="1"/>
        <v>iBoxx EUR Sovereigns ESG Tilted 7-10 Select Index45657</v>
      </c>
      <c r="D84" s="124" t="s">
        <v>499</v>
      </c>
      <c r="E84" t="s">
        <v>500</v>
      </c>
      <c r="F84" s="196">
        <v>45657</v>
      </c>
      <c r="G84" s="202">
        <v>68</v>
      </c>
      <c r="H84" s="202">
        <v>68</v>
      </c>
      <c r="I84" s="202">
        <v>0</v>
      </c>
      <c r="J84" s="203">
        <v>0.999999999999998</v>
      </c>
      <c r="K84" s="203">
        <v>0</v>
      </c>
      <c r="L84" s="202" t="s">
        <v>485</v>
      </c>
      <c r="M84" s="204">
        <v>68.273306264869603</v>
      </c>
      <c r="N84" s="203">
        <v>0.999999999999998</v>
      </c>
      <c r="O84" s="205">
        <v>68</v>
      </c>
      <c r="P84" s="204">
        <v>64.105020869661402</v>
      </c>
      <c r="Q84" s="202">
        <v>0.999999999999998</v>
      </c>
      <c r="R84" s="202">
        <v>68</v>
      </c>
      <c r="S84" s="202">
        <v>67.195014751623404</v>
      </c>
      <c r="T84" s="202">
        <v>0.999999999999998</v>
      </c>
      <c r="U84" s="202">
        <v>68</v>
      </c>
      <c r="V84" s="202">
        <v>70.2785959427043</v>
      </c>
      <c r="W84" s="202">
        <v>0.999999999999998</v>
      </c>
      <c r="X84" s="202">
        <v>68</v>
      </c>
      <c r="Y84" s="206">
        <v>63.126603237665996</v>
      </c>
      <c r="Z84" s="202">
        <v>0.999999999999998</v>
      </c>
      <c r="AA84" s="202">
        <v>68</v>
      </c>
      <c r="AB84" s="202">
        <v>72.717622257512801</v>
      </c>
      <c r="AC84" s="202">
        <v>0.999999999999998</v>
      </c>
      <c r="AD84" s="202">
        <v>68</v>
      </c>
      <c r="AE84" s="206" t="s">
        <v>470</v>
      </c>
      <c r="AF84" s="202" t="s">
        <v>470</v>
      </c>
      <c r="AG84" s="202" t="s">
        <v>470</v>
      </c>
      <c r="AH84" s="206" t="s">
        <v>470</v>
      </c>
      <c r="AI84" s="202" t="s">
        <v>470</v>
      </c>
      <c r="AJ84" s="202" t="s">
        <v>470</v>
      </c>
      <c r="AK84" s="202">
        <v>61.932040868702998</v>
      </c>
      <c r="AL84" s="202">
        <v>0.999999999999998</v>
      </c>
      <c r="AM84" s="202">
        <v>68</v>
      </c>
      <c r="AN84" s="202">
        <v>71.533233371549798</v>
      </c>
      <c r="AO84" s="202">
        <v>0.999999999999998</v>
      </c>
      <c r="AP84" s="202">
        <v>68</v>
      </c>
      <c r="AQ84" s="202">
        <v>194.87140835250599</v>
      </c>
      <c r="AR84" s="202">
        <v>0.999999999999998</v>
      </c>
      <c r="AS84" s="202">
        <v>68</v>
      </c>
      <c r="AT84" s="202">
        <v>0</v>
      </c>
      <c r="AU84" s="202">
        <v>0.999999999999998</v>
      </c>
      <c r="AV84" s="202">
        <v>0</v>
      </c>
      <c r="AW84" s="202">
        <v>0</v>
      </c>
      <c r="AX84" s="202">
        <v>0</v>
      </c>
      <c r="AY84" s="202">
        <v>0</v>
      </c>
      <c r="AZ84" s="202">
        <v>0</v>
      </c>
      <c r="BA84" s="202">
        <v>0.999999999999998</v>
      </c>
      <c r="BB84" s="202">
        <v>68</v>
      </c>
      <c r="BC84" s="202">
        <v>0</v>
      </c>
      <c r="BD84" s="202">
        <v>0.999999999999998</v>
      </c>
      <c r="BE84" s="202">
        <v>68</v>
      </c>
      <c r="BF84" s="202">
        <v>0</v>
      </c>
      <c r="BG84" s="202">
        <v>0.999999999999998</v>
      </c>
      <c r="BH84" s="202">
        <v>68</v>
      </c>
      <c r="BI84" s="202">
        <v>0</v>
      </c>
      <c r="BJ84" s="202">
        <v>0.999999999999998</v>
      </c>
      <c r="BK84" s="202">
        <v>68</v>
      </c>
      <c r="BL84" s="202" t="s">
        <v>470</v>
      </c>
      <c r="BM84" s="202" t="s">
        <v>470</v>
      </c>
      <c r="BN84" s="202" t="s">
        <v>470</v>
      </c>
      <c r="BO84" s="202" t="s">
        <v>470</v>
      </c>
      <c r="BP84" s="202" t="s">
        <v>470</v>
      </c>
      <c r="BQ84" s="202" t="s">
        <v>470</v>
      </c>
      <c r="BR84" s="202" t="s">
        <v>470</v>
      </c>
      <c r="BS84" s="202" t="s">
        <v>470</v>
      </c>
      <c r="BT84" s="202" t="s">
        <v>470</v>
      </c>
      <c r="BU84" s="202" t="s">
        <v>470</v>
      </c>
      <c r="BV84" s="202">
        <v>1.9681579464576701E-2</v>
      </c>
      <c r="BW84" s="202">
        <v>1.9681579464576701E-2</v>
      </c>
      <c r="BX84" s="202">
        <v>2</v>
      </c>
      <c r="BY84" s="202">
        <v>0</v>
      </c>
      <c r="BZ84" s="202">
        <v>0.999999999999998</v>
      </c>
      <c r="CA84" s="202">
        <v>68</v>
      </c>
      <c r="CB84" s="202">
        <v>0</v>
      </c>
      <c r="CC84" s="202">
        <v>0.999999999999998</v>
      </c>
      <c r="CD84" s="202">
        <v>68</v>
      </c>
      <c r="CE84" s="202" t="s">
        <v>470</v>
      </c>
      <c r="CF84" s="202" t="s">
        <v>470</v>
      </c>
      <c r="CG84" s="202" t="s">
        <v>470</v>
      </c>
      <c r="CH84" s="202" t="s">
        <v>470</v>
      </c>
      <c r="CI84" s="202">
        <v>0.999999999999998</v>
      </c>
      <c r="CJ84" s="202">
        <v>68</v>
      </c>
      <c r="CK84" s="202">
        <v>60.196374322380301</v>
      </c>
      <c r="CL84" s="202">
        <v>0.999999999999998</v>
      </c>
      <c r="CM84" s="202">
        <v>68</v>
      </c>
      <c r="CN84" s="202" t="s">
        <v>470</v>
      </c>
      <c r="CO84" s="202" t="s">
        <v>470</v>
      </c>
      <c r="CP84" s="202" t="s">
        <v>470</v>
      </c>
      <c r="CQ84" s="202" t="s">
        <v>470</v>
      </c>
      <c r="CR84" s="202" t="s">
        <v>470</v>
      </c>
      <c r="CS84" s="202" t="s">
        <v>470</v>
      </c>
      <c r="CT84" s="202" t="s">
        <v>470</v>
      </c>
      <c r="CU84" s="202" t="s">
        <v>470</v>
      </c>
      <c r="CV84" s="202" t="s">
        <v>470</v>
      </c>
      <c r="CW84" s="202" t="s">
        <v>470</v>
      </c>
      <c r="CX84" s="202" t="s">
        <v>470</v>
      </c>
      <c r="CY84" s="202" t="s">
        <v>470</v>
      </c>
      <c r="CZ84" s="202" t="s">
        <v>470</v>
      </c>
      <c r="DA84" s="202" t="s">
        <v>470</v>
      </c>
      <c r="DB84" s="202" t="s">
        <v>470</v>
      </c>
      <c r="DC84" s="202">
        <v>72.286777193575801</v>
      </c>
      <c r="DD84" s="202">
        <v>0.999999999999998</v>
      </c>
      <c r="DE84" s="202">
        <v>68</v>
      </c>
      <c r="DF84" s="202" t="s">
        <v>194</v>
      </c>
      <c r="DG84" s="202" t="s">
        <v>471</v>
      </c>
    </row>
    <row r="85" spans="2:111" hidden="1" x14ac:dyDescent="0.3">
      <c r="B85" s="124" t="str">
        <f t="shared" si="1"/>
        <v>iBoxx EUR Sovereigns ESG Tilted 7-10 Select Index45688</v>
      </c>
      <c r="D85" s="124" t="s">
        <v>499</v>
      </c>
      <c r="E85" s="183" t="s">
        <v>500</v>
      </c>
      <c r="F85" s="196">
        <v>45688</v>
      </c>
      <c r="G85" s="202">
        <v>68</v>
      </c>
      <c r="H85" s="202">
        <v>68</v>
      </c>
      <c r="I85" s="202">
        <v>0</v>
      </c>
      <c r="J85" s="203">
        <v>0.999999999999998</v>
      </c>
      <c r="K85" s="203">
        <v>1.33226762955018E-15</v>
      </c>
      <c r="L85" s="202" t="s">
        <v>485</v>
      </c>
      <c r="M85" s="204">
        <v>68.268392287783499</v>
      </c>
      <c r="N85" s="203">
        <v>0.999999999999998</v>
      </c>
      <c r="O85" s="205">
        <v>68</v>
      </c>
      <c r="P85" s="204">
        <v>64.101524898102596</v>
      </c>
      <c r="Q85" s="202">
        <v>0.999999999999998</v>
      </c>
      <c r="R85" s="202">
        <v>68</v>
      </c>
      <c r="S85" s="202">
        <v>67.191489161278795</v>
      </c>
      <c r="T85" s="202">
        <v>0.999999999999998</v>
      </c>
      <c r="U85" s="202">
        <v>68</v>
      </c>
      <c r="V85" s="202">
        <v>70.272284693241005</v>
      </c>
      <c r="W85" s="202">
        <v>0.999999999999998</v>
      </c>
      <c r="X85" s="202">
        <v>68</v>
      </c>
      <c r="Y85" s="206">
        <v>63.123524901561403</v>
      </c>
      <c r="Z85" s="202">
        <v>0.999999999999998</v>
      </c>
      <c r="AA85" s="202">
        <v>68</v>
      </c>
      <c r="AB85" s="202">
        <v>72.710409719354999</v>
      </c>
      <c r="AC85" s="202">
        <v>0.999999999999998</v>
      </c>
      <c r="AD85" s="202">
        <v>68</v>
      </c>
      <c r="AE85" s="206" t="s">
        <v>470</v>
      </c>
      <c r="AF85" s="202" t="s">
        <v>470</v>
      </c>
      <c r="AG85" s="202" t="s">
        <v>470</v>
      </c>
      <c r="AH85" s="206" t="s">
        <v>470</v>
      </c>
      <c r="AI85" s="202" t="s">
        <v>470</v>
      </c>
      <c r="AJ85" s="202" t="s">
        <v>470</v>
      </c>
      <c r="AK85" s="202">
        <v>61.925576060738599</v>
      </c>
      <c r="AL85" s="202">
        <v>0.999999999999998</v>
      </c>
      <c r="AM85" s="202">
        <v>68</v>
      </c>
      <c r="AN85" s="202">
        <v>71.520561817935402</v>
      </c>
      <c r="AO85" s="202">
        <v>0.999999999999998</v>
      </c>
      <c r="AP85" s="202">
        <v>68</v>
      </c>
      <c r="AQ85" s="202">
        <v>194.87467584948101</v>
      </c>
      <c r="AR85" s="202">
        <v>0.999999999999998</v>
      </c>
      <c r="AS85" s="202">
        <v>68</v>
      </c>
      <c r="AT85" s="202">
        <v>0</v>
      </c>
      <c r="AU85" s="202">
        <v>0.999999999999998</v>
      </c>
      <c r="AV85" s="202">
        <v>0</v>
      </c>
      <c r="AW85" s="202">
        <v>0</v>
      </c>
      <c r="AX85" s="202">
        <v>0</v>
      </c>
      <c r="AY85" s="202">
        <v>0</v>
      </c>
      <c r="AZ85" s="202">
        <v>0</v>
      </c>
      <c r="BA85" s="202">
        <v>0.999999999999998</v>
      </c>
      <c r="BB85" s="202">
        <v>68</v>
      </c>
      <c r="BC85" s="202">
        <v>0</v>
      </c>
      <c r="BD85" s="202">
        <v>0.999999999999998</v>
      </c>
      <c r="BE85" s="202">
        <v>68</v>
      </c>
      <c r="BF85" s="202">
        <v>0</v>
      </c>
      <c r="BG85" s="202">
        <v>0.999999999999998</v>
      </c>
      <c r="BH85" s="202">
        <v>68</v>
      </c>
      <c r="BI85" s="202">
        <v>0</v>
      </c>
      <c r="BJ85" s="202">
        <v>0.999999999999998</v>
      </c>
      <c r="BK85" s="202">
        <v>68</v>
      </c>
      <c r="BL85" s="202" t="s">
        <v>470</v>
      </c>
      <c r="BM85" s="202" t="s">
        <v>470</v>
      </c>
      <c r="BN85" s="202" t="s">
        <v>470</v>
      </c>
      <c r="BO85" s="202" t="s">
        <v>470</v>
      </c>
      <c r="BP85" s="202" t="s">
        <v>470</v>
      </c>
      <c r="BQ85" s="202" t="s">
        <v>470</v>
      </c>
      <c r="BR85" s="202" t="s">
        <v>470</v>
      </c>
      <c r="BS85" s="202" t="s">
        <v>470</v>
      </c>
      <c r="BT85" s="202" t="s">
        <v>470</v>
      </c>
      <c r="BU85" s="202" t="s">
        <v>470</v>
      </c>
      <c r="BV85" s="202">
        <v>2.0630881275841399E-2</v>
      </c>
      <c r="BW85" s="202">
        <v>2.0630881275841399E-2</v>
      </c>
      <c r="BX85" s="202">
        <v>2</v>
      </c>
      <c r="BY85" s="202">
        <v>0</v>
      </c>
      <c r="BZ85" s="202">
        <v>0.999999999999998</v>
      </c>
      <c r="CA85" s="202">
        <v>68</v>
      </c>
      <c r="CB85" s="202">
        <v>0</v>
      </c>
      <c r="CC85" s="202">
        <v>0.999999999999998</v>
      </c>
      <c r="CD85" s="202">
        <v>68</v>
      </c>
      <c r="CE85" s="202" t="s">
        <v>470</v>
      </c>
      <c r="CF85" s="202" t="s">
        <v>470</v>
      </c>
      <c r="CG85" s="202" t="s">
        <v>470</v>
      </c>
      <c r="CH85" s="202" t="s">
        <v>470</v>
      </c>
      <c r="CI85" s="202">
        <v>0.999999999999998</v>
      </c>
      <c r="CJ85" s="202">
        <v>68</v>
      </c>
      <c r="CK85" s="202">
        <v>60.194610021015599</v>
      </c>
      <c r="CL85" s="202">
        <v>0.999999999999998</v>
      </c>
      <c r="CM85" s="202">
        <v>68</v>
      </c>
      <c r="CN85" s="202" t="s">
        <v>470</v>
      </c>
      <c r="CO85" s="202" t="s">
        <v>470</v>
      </c>
      <c r="CP85" s="202" t="s">
        <v>470</v>
      </c>
      <c r="CQ85" s="202" t="s">
        <v>470</v>
      </c>
      <c r="CR85" s="202" t="s">
        <v>470</v>
      </c>
      <c r="CS85" s="202" t="s">
        <v>470</v>
      </c>
      <c r="CT85" s="202" t="s">
        <v>470</v>
      </c>
      <c r="CU85" s="202" t="s">
        <v>470</v>
      </c>
      <c r="CV85" s="202" t="s">
        <v>470</v>
      </c>
      <c r="CW85" s="202" t="s">
        <v>470</v>
      </c>
      <c r="CX85" s="202" t="s">
        <v>470</v>
      </c>
      <c r="CY85" s="202" t="s">
        <v>470</v>
      </c>
      <c r="CZ85" s="202" t="s">
        <v>470</v>
      </c>
      <c r="DA85" s="202" t="s">
        <v>470</v>
      </c>
      <c r="DB85" s="202" t="s">
        <v>470</v>
      </c>
      <c r="DC85" s="202">
        <v>72.270976546036096</v>
      </c>
      <c r="DD85" s="202">
        <v>0.999999999999998</v>
      </c>
      <c r="DE85" s="202">
        <v>68</v>
      </c>
      <c r="DF85" s="202" t="s">
        <v>194</v>
      </c>
      <c r="DG85" s="202" t="s">
        <v>471</v>
      </c>
    </row>
    <row r="86" spans="2:111" hidden="1" x14ac:dyDescent="0.3">
      <c r="B86" s="124" t="str">
        <f t="shared" si="1"/>
        <v>iBoxx GBP Corporates 1-5 ESG Screened45596</v>
      </c>
      <c r="C86">
        <v>4</v>
      </c>
      <c r="D86" t="s">
        <v>501</v>
      </c>
      <c r="E86" t="s">
        <v>195</v>
      </c>
      <c r="F86" s="198">
        <v>45596</v>
      </c>
      <c r="G86" s="202">
        <v>370</v>
      </c>
      <c r="H86" s="202">
        <v>0</v>
      </c>
      <c r="I86" s="202">
        <v>370</v>
      </c>
      <c r="J86" s="203">
        <v>0</v>
      </c>
      <c r="K86" s="203">
        <v>1</v>
      </c>
      <c r="L86" s="202" t="s">
        <v>476</v>
      </c>
      <c r="M86" s="204">
        <v>19.228842830000001</v>
      </c>
      <c r="N86" s="203">
        <v>0.91285785699999999</v>
      </c>
      <c r="O86" s="205">
        <v>326</v>
      </c>
      <c r="P86" s="204">
        <v>2.3720903529999999</v>
      </c>
      <c r="Q86" s="202">
        <v>0.90700308500000004</v>
      </c>
      <c r="R86" s="202">
        <v>323</v>
      </c>
      <c r="S86" s="202">
        <v>9.948138814</v>
      </c>
      <c r="T86" s="202">
        <v>0.90700308500000004</v>
      </c>
      <c r="U86" s="202">
        <v>323</v>
      </c>
      <c r="V86" s="202">
        <v>6.9211038010000001</v>
      </c>
      <c r="W86" s="202">
        <v>0.90700308500000004</v>
      </c>
      <c r="X86" s="202">
        <v>323</v>
      </c>
      <c r="Y86" s="206" t="s">
        <v>470</v>
      </c>
      <c r="Z86" s="202" t="s">
        <v>470</v>
      </c>
      <c r="AA86" s="202" t="s">
        <v>470</v>
      </c>
      <c r="AB86" s="202" t="s">
        <v>470</v>
      </c>
      <c r="AC86" s="202" t="s">
        <v>470</v>
      </c>
      <c r="AD86" s="202" t="s">
        <v>470</v>
      </c>
      <c r="AE86" s="206">
        <v>0.24116826450000001</v>
      </c>
      <c r="AF86" s="202">
        <v>0.144338573</v>
      </c>
      <c r="AG86" s="202">
        <v>55</v>
      </c>
      <c r="AH86" s="206">
        <v>0.41299617500000002</v>
      </c>
      <c r="AI86" s="202">
        <v>2.2737008999999999E-2</v>
      </c>
      <c r="AJ86" s="202">
        <v>10</v>
      </c>
      <c r="AK86" s="202" t="s">
        <v>470</v>
      </c>
      <c r="AL86" s="202" t="s">
        <v>470</v>
      </c>
      <c r="AM86" s="202" t="s">
        <v>470</v>
      </c>
      <c r="AN86" s="202" t="s">
        <v>470</v>
      </c>
      <c r="AO86" s="202" t="s">
        <v>470</v>
      </c>
      <c r="AP86" s="202" t="s">
        <v>470</v>
      </c>
      <c r="AQ86" s="202" t="s">
        <v>470</v>
      </c>
      <c r="AR86" s="202" t="s">
        <v>470</v>
      </c>
      <c r="AS86" s="202" t="s">
        <v>470</v>
      </c>
      <c r="AT86" s="202">
        <v>4.9739274E-2</v>
      </c>
      <c r="AU86" s="202">
        <v>0.44029019000000003</v>
      </c>
      <c r="AV86" s="202">
        <v>0.47379944800000001</v>
      </c>
      <c r="AW86" s="202">
        <v>3.3204442000000001E-2</v>
      </c>
      <c r="AX86" s="202">
        <v>0</v>
      </c>
      <c r="AY86" s="202">
        <v>2.9666470000000002E-3</v>
      </c>
      <c r="AZ86" s="202"/>
      <c r="BA86" s="202"/>
      <c r="BB86" s="202"/>
      <c r="BC86" s="202"/>
      <c r="BD86" s="202"/>
      <c r="BE86" s="202"/>
      <c r="BF86" s="202"/>
      <c r="BG86" s="202"/>
      <c r="BH86" s="202"/>
      <c r="BI86" s="202"/>
      <c r="BJ86" s="202"/>
      <c r="BK86" s="202"/>
      <c r="BL86" s="202">
        <v>0.248824717</v>
      </c>
      <c r="BM86" s="202">
        <v>1</v>
      </c>
      <c r="BN86" s="202">
        <v>370</v>
      </c>
      <c r="BO86" s="202">
        <v>11.152309600000001</v>
      </c>
      <c r="BP86" s="202">
        <v>0.75561222699999997</v>
      </c>
      <c r="BQ86" s="202">
        <v>262</v>
      </c>
      <c r="BR86" s="202">
        <v>1.8141494000000001E-2</v>
      </c>
      <c r="BS86" s="202">
        <v>1.1692984999999999E-2</v>
      </c>
      <c r="BT86" s="202">
        <v>1</v>
      </c>
      <c r="BU86" s="202">
        <v>370</v>
      </c>
      <c r="BV86" s="202">
        <v>4.8746517000000003E-2</v>
      </c>
      <c r="BW86" s="202">
        <v>4.8746517000000003E-2</v>
      </c>
      <c r="BX86" s="202">
        <v>20</v>
      </c>
      <c r="BY86" s="202">
        <v>0</v>
      </c>
      <c r="BZ86" s="202">
        <v>0.99999999999998201</v>
      </c>
      <c r="CA86" s="202">
        <v>370</v>
      </c>
      <c r="CB86" s="202">
        <v>0</v>
      </c>
      <c r="CC86" s="202">
        <v>0.99999999999998201</v>
      </c>
      <c r="CD86" s="202">
        <v>370</v>
      </c>
      <c r="CE86" s="202">
        <v>0</v>
      </c>
      <c r="CF86" s="202">
        <v>0.91285785700444899</v>
      </c>
      <c r="CG86" s="202">
        <v>326</v>
      </c>
      <c r="CH86" s="202" t="s">
        <v>470</v>
      </c>
      <c r="CI86" s="202" t="s">
        <v>470</v>
      </c>
      <c r="CJ86" s="202" t="s">
        <v>470</v>
      </c>
      <c r="CK86" s="202" t="s">
        <v>470</v>
      </c>
      <c r="CL86" s="202" t="s">
        <v>470</v>
      </c>
      <c r="CM86" s="202" t="s">
        <v>470</v>
      </c>
      <c r="CN86" s="202">
        <v>0.14658053099999999</v>
      </c>
      <c r="CO86" s="202">
        <v>0.91285785699999999</v>
      </c>
      <c r="CP86" s="202">
        <v>326</v>
      </c>
      <c r="CQ86" s="202">
        <v>1</v>
      </c>
      <c r="CR86" s="202">
        <v>0.91285785699999999</v>
      </c>
      <c r="CS86" s="202">
        <v>326</v>
      </c>
      <c r="CT86" s="202">
        <v>40.385354999999997</v>
      </c>
      <c r="CU86" s="202">
        <v>0.91285785699999999</v>
      </c>
      <c r="CV86" s="202">
        <v>326</v>
      </c>
      <c r="CW86" s="202">
        <v>0.56490094099999999</v>
      </c>
      <c r="CX86" s="202">
        <v>0.75221349299999996</v>
      </c>
      <c r="CY86" s="202">
        <v>261</v>
      </c>
      <c r="CZ86" s="202">
        <v>17967.7</v>
      </c>
      <c r="DA86" s="202">
        <v>0.75561222699999997</v>
      </c>
      <c r="DB86" s="202">
        <v>262</v>
      </c>
      <c r="DC86" s="202" t="s">
        <v>470</v>
      </c>
      <c r="DD86" s="202" t="s">
        <v>470</v>
      </c>
      <c r="DE86" s="202" t="s">
        <v>470</v>
      </c>
      <c r="DF86" s="202" t="s">
        <v>196</v>
      </c>
      <c r="DG86" s="202" t="s">
        <v>471</v>
      </c>
    </row>
    <row r="87" spans="2:111" hidden="1" x14ac:dyDescent="0.3">
      <c r="B87" s="124" t="str">
        <f t="shared" si="1"/>
        <v>iBoxx GBP Corporates 1-5 ESG Screened45626</v>
      </c>
      <c r="C87">
        <v>5</v>
      </c>
      <c r="D87" t="s">
        <v>501</v>
      </c>
      <c r="E87" t="s">
        <v>195</v>
      </c>
      <c r="F87" s="198">
        <v>45626</v>
      </c>
      <c r="G87" s="202">
        <v>373</v>
      </c>
      <c r="H87" s="202">
        <v>0</v>
      </c>
      <c r="I87" s="202">
        <v>373</v>
      </c>
      <c r="J87" s="203">
        <v>0</v>
      </c>
      <c r="K87" s="203">
        <v>1</v>
      </c>
      <c r="L87" s="202" t="s">
        <v>476</v>
      </c>
      <c r="M87" s="204">
        <v>19.1626671</v>
      </c>
      <c r="N87" s="203">
        <v>0.91229872199999995</v>
      </c>
      <c r="O87" s="205">
        <v>328</v>
      </c>
      <c r="P87" s="204">
        <v>2.3802229499999998</v>
      </c>
      <c r="Q87" s="202">
        <v>0.906453493</v>
      </c>
      <c r="R87" s="202">
        <v>325</v>
      </c>
      <c r="S87" s="202">
        <v>9.8937085390000004</v>
      </c>
      <c r="T87" s="202">
        <v>0.906453493</v>
      </c>
      <c r="U87" s="202">
        <v>325</v>
      </c>
      <c r="V87" s="202">
        <v>6.9008024140000002</v>
      </c>
      <c r="W87" s="202">
        <v>0.906453493</v>
      </c>
      <c r="X87" s="202">
        <v>325</v>
      </c>
      <c r="Y87" s="206" t="s">
        <v>470</v>
      </c>
      <c r="Z87" s="202" t="s">
        <v>470</v>
      </c>
      <c r="AA87" s="202" t="s">
        <v>470</v>
      </c>
      <c r="AB87" s="202" t="s">
        <v>470</v>
      </c>
      <c r="AC87" s="202" t="s">
        <v>470</v>
      </c>
      <c r="AD87" s="202" t="s">
        <v>470</v>
      </c>
      <c r="AE87" s="206">
        <v>0.23593983470000002</v>
      </c>
      <c r="AF87" s="202">
        <v>0.13910014400000001</v>
      </c>
      <c r="AG87" s="202">
        <v>53</v>
      </c>
      <c r="AH87" s="206">
        <v>0.41316011000000002</v>
      </c>
      <c r="AI87" s="202">
        <v>2.2440799000000001E-2</v>
      </c>
      <c r="AJ87" s="202">
        <v>10</v>
      </c>
      <c r="AK87" s="202" t="s">
        <v>470</v>
      </c>
      <c r="AL87" s="202" t="s">
        <v>470</v>
      </c>
      <c r="AM87" s="202" t="s">
        <v>470</v>
      </c>
      <c r="AN87" s="202" t="s">
        <v>470</v>
      </c>
      <c r="AO87" s="202" t="s">
        <v>470</v>
      </c>
      <c r="AP87" s="202" t="s">
        <v>470</v>
      </c>
      <c r="AQ87" s="202" t="s">
        <v>470</v>
      </c>
      <c r="AR87" s="202" t="s">
        <v>470</v>
      </c>
      <c r="AS87" s="202" t="s">
        <v>470</v>
      </c>
      <c r="AT87" s="202">
        <v>4.1655978000000003E-2</v>
      </c>
      <c r="AU87" s="202">
        <v>0.49378696799999999</v>
      </c>
      <c r="AV87" s="202">
        <v>0.427073486</v>
      </c>
      <c r="AW87" s="202">
        <v>3.4532436999999999E-2</v>
      </c>
      <c r="AX87" s="202">
        <v>0</v>
      </c>
      <c r="AY87" s="202">
        <v>2.9511310000000001E-3</v>
      </c>
      <c r="AZ87" s="202"/>
      <c r="BA87" s="202"/>
      <c r="BB87" s="202"/>
      <c r="BC87" s="202"/>
      <c r="BD87" s="202"/>
      <c r="BE87" s="202"/>
      <c r="BF87" s="202"/>
      <c r="BG87" s="202"/>
      <c r="BH87" s="202"/>
      <c r="BI87" s="202"/>
      <c r="BJ87" s="202"/>
      <c r="BK87" s="202"/>
      <c r="BL87" s="202">
        <v>0.25127833199999999</v>
      </c>
      <c r="BM87" s="202">
        <v>1</v>
      </c>
      <c r="BN87" s="202">
        <v>373</v>
      </c>
      <c r="BO87" s="202">
        <v>11.33860722</v>
      </c>
      <c r="BP87" s="202">
        <v>0.75565264799999998</v>
      </c>
      <c r="BQ87" s="202">
        <v>264</v>
      </c>
      <c r="BR87" s="202">
        <v>1.8092896000000001E-2</v>
      </c>
      <c r="BS87" s="202">
        <v>1.1678666000000001E-2</v>
      </c>
      <c r="BT87" s="202">
        <v>1</v>
      </c>
      <c r="BU87" s="202">
        <v>373</v>
      </c>
      <c r="BV87" s="202">
        <v>4.6072824999999998E-2</v>
      </c>
      <c r="BW87" s="202">
        <v>4.6072824999999998E-2</v>
      </c>
      <c r="BX87" s="202">
        <v>19</v>
      </c>
      <c r="BY87" s="202">
        <v>0</v>
      </c>
      <c r="BZ87" s="202">
        <v>0.99999999999998201</v>
      </c>
      <c r="CA87" s="202">
        <v>373</v>
      </c>
      <c r="CB87" s="202">
        <v>0</v>
      </c>
      <c r="CC87" s="202">
        <v>0.99999999999998201</v>
      </c>
      <c r="CD87" s="202">
        <v>373</v>
      </c>
      <c r="CE87" s="202">
        <v>0</v>
      </c>
      <c r="CF87" s="202">
        <v>0.912298721741579</v>
      </c>
      <c r="CG87" s="202">
        <v>328</v>
      </c>
      <c r="CH87" s="202" t="s">
        <v>470</v>
      </c>
      <c r="CI87" s="202" t="s">
        <v>470</v>
      </c>
      <c r="CJ87" s="202" t="s">
        <v>470</v>
      </c>
      <c r="CK87" s="202" t="s">
        <v>470</v>
      </c>
      <c r="CL87" s="202" t="s">
        <v>470</v>
      </c>
      <c r="CM87" s="202" t="s">
        <v>470</v>
      </c>
      <c r="CN87" s="202">
        <v>0.14443218099999999</v>
      </c>
      <c r="CO87" s="202">
        <v>0.91229872199999995</v>
      </c>
      <c r="CP87" s="202">
        <v>328</v>
      </c>
      <c r="CQ87" s="202">
        <v>1</v>
      </c>
      <c r="CR87" s="202">
        <v>0.91229872199999995</v>
      </c>
      <c r="CS87" s="202">
        <v>328</v>
      </c>
      <c r="CT87" s="202">
        <v>40.385354999999997</v>
      </c>
      <c r="CU87" s="202">
        <v>0.91229872199999995</v>
      </c>
      <c r="CV87" s="202">
        <v>328</v>
      </c>
      <c r="CW87" s="202">
        <v>0.56156362299999996</v>
      </c>
      <c r="CX87" s="202">
        <v>0.752267558</v>
      </c>
      <c r="CY87" s="202">
        <v>263</v>
      </c>
      <c r="CZ87" s="202">
        <v>18117.7</v>
      </c>
      <c r="DA87" s="202">
        <v>0.75565264799999998</v>
      </c>
      <c r="DB87" s="202">
        <v>264</v>
      </c>
      <c r="DC87" s="202" t="s">
        <v>470</v>
      </c>
      <c r="DD87" s="202" t="s">
        <v>470</v>
      </c>
      <c r="DE87" s="202" t="s">
        <v>470</v>
      </c>
      <c r="DF87" s="202" t="s">
        <v>196</v>
      </c>
      <c r="DG87" s="202" t="s">
        <v>471</v>
      </c>
    </row>
    <row r="88" spans="2:111" hidden="1" x14ac:dyDescent="0.3">
      <c r="B88" s="124" t="str">
        <f t="shared" si="1"/>
        <v>iBoxx GBP Corporates 1-5 ESG Screened45657</v>
      </c>
      <c r="D88" s="124" t="s">
        <v>501</v>
      </c>
      <c r="E88" t="s">
        <v>195</v>
      </c>
      <c r="F88" s="196">
        <v>45657</v>
      </c>
      <c r="G88" s="202">
        <v>362</v>
      </c>
      <c r="H88" s="202">
        <v>0</v>
      </c>
      <c r="I88" s="202">
        <v>362</v>
      </c>
      <c r="J88" s="203">
        <v>0</v>
      </c>
      <c r="K88" s="203">
        <v>1</v>
      </c>
      <c r="L88" s="202" t="s">
        <v>476</v>
      </c>
      <c r="M88" s="204">
        <v>19.0265241403544</v>
      </c>
      <c r="N88" s="203">
        <v>0.90943647088842805</v>
      </c>
      <c r="O88" s="205">
        <v>317</v>
      </c>
      <c r="P88" s="204">
        <v>2.37930560521735</v>
      </c>
      <c r="Q88" s="202">
        <v>0.90766174551938805</v>
      </c>
      <c r="R88" s="202">
        <v>316</v>
      </c>
      <c r="S88" s="202">
        <v>9.8464759575526308</v>
      </c>
      <c r="T88" s="202">
        <v>0.90766174551938805</v>
      </c>
      <c r="U88" s="202">
        <v>316</v>
      </c>
      <c r="V88" s="202">
        <v>6.8090026336960499</v>
      </c>
      <c r="W88" s="202">
        <v>0.90766174551938805</v>
      </c>
      <c r="X88" s="202">
        <v>316</v>
      </c>
      <c r="Y88" s="206" t="s">
        <v>470</v>
      </c>
      <c r="Z88" s="202" t="s">
        <v>470</v>
      </c>
      <c r="AA88" s="202" t="s">
        <v>470</v>
      </c>
      <c r="AB88" s="202" t="s">
        <v>470</v>
      </c>
      <c r="AC88" s="202" t="s">
        <v>470</v>
      </c>
      <c r="AD88" s="202" t="s">
        <v>470</v>
      </c>
      <c r="AE88" s="206">
        <v>0.22748657901512401</v>
      </c>
      <c r="AF88" s="202">
        <v>0.14966544972651499</v>
      </c>
      <c r="AG88" s="202">
        <v>56</v>
      </c>
      <c r="AH88" s="206">
        <v>0.44058842159157302</v>
      </c>
      <c r="AI88" s="202">
        <v>2.1443970719715402E-2</v>
      </c>
      <c r="AJ88" s="202">
        <v>9</v>
      </c>
      <c r="AK88" s="202" t="s">
        <v>470</v>
      </c>
      <c r="AL88" s="202" t="s">
        <v>470</v>
      </c>
      <c r="AM88" s="202" t="s">
        <v>470</v>
      </c>
      <c r="AN88" s="202" t="s">
        <v>470</v>
      </c>
      <c r="AO88" s="202" t="s">
        <v>470</v>
      </c>
      <c r="AP88" s="202" t="s">
        <v>470</v>
      </c>
      <c r="AQ88" s="202" t="s">
        <v>470</v>
      </c>
      <c r="AR88" s="202" t="s">
        <v>470</v>
      </c>
      <c r="AS88" s="202" t="s">
        <v>470</v>
      </c>
      <c r="AT88" s="202">
        <v>2.9243197687192801E-2</v>
      </c>
      <c r="AU88" s="202">
        <v>0.50690181334753803</v>
      </c>
      <c r="AV88" s="202">
        <v>0.42680375946478399</v>
      </c>
      <c r="AW88" s="202">
        <v>3.4010342460463E-2</v>
      </c>
      <c r="AX88" s="202">
        <v>0</v>
      </c>
      <c r="AY88" s="202">
        <v>3.0408870400059E-3</v>
      </c>
      <c r="AZ88" s="202" t="s">
        <v>470</v>
      </c>
      <c r="BA88" s="202" t="s">
        <v>470</v>
      </c>
      <c r="BB88" s="202" t="s">
        <v>470</v>
      </c>
      <c r="BC88" s="202" t="s">
        <v>470</v>
      </c>
      <c r="BD88" s="202" t="s">
        <v>470</v>
      </c>
      <c r="BE88" s="202" t="s">
        <v>470</v>
      </c>
      <c r="BF88" s="202" t="s">
        <v>470</v>
      </c>
      <c r="BG88" s="202" t="s">
        <v>470</v>
      </c>
      <c r="BH88" s="202" t="s">
        <v>470</v>
      </c>
      <c r="BI88" s="202" t="s">
        <v>470</v>
      </c>
      <c r="BJ88" s="202" t="s">
        <v>470</v>
      </c>
      <c r="BK88" s="202" t="s">
        <v>470</v>
      </c>
      <c r="BL88" s="202">
        <v>0.25233315906230003</v>
      </c>
      <c r="BM88" s="202">
        <v>0.99999999999998401</v>
      </c>
      <c r="BN88" s="202">
        <v>362</v>
      </c>
      <c r="BO88" s="202">
        <v>13.2635459584542</v>
      </c>
      <c r="BP88" s="202">
        <v>0.74984242026609105</v>
      </c>
      <c r="BQ88" s="202">
        <v>253</v>
      </c>
      <c r="BR88" s="202">
        <v>2.3062118799247799E-2</v>
      </c>
      <c r="BS88" s="202">
        <v>1.19981079503343E-2</v>
      </c>
      <c r="BT88" s="202">
        <v>0.99999999999998401</v>
      </c>
      <c r="BU88" s="202">
        <v>362</v>
      </c>
      <c r="BV88" s="202">
        <v>3.8870596538038302E-2</v>
      </c>
      <c r="BW88" s="202">
        <v>3.8870596538038302E-2</v>
      </c>
      <c r="BX88" s="202">
        <v>15</v>
      </c>
      <c r="BY88" s="202">
        <v>0</v>
      </c>
      <c r="BZ88" s="202">
        <v>0.99999999999998401</v>
      </c>
      <c r="CA88" s="202">
        <v>362</v>
      </c>
      <c r="CB88" s="202">
        <v>0</v>
      </c>
      <c r="CC88" s="202">
        <v>0.99999999999998401</v>
      </c>
      <c r="CD88" s="202">
        <v>362</v>
      </c>
      <c r="CE88" s="202">
        <v>0</v>
      </c>
      <c r="CF88" s="202">
        <v>0.90943647088842805</v>
      </c>
      <c r="CG88" s="202">
        <v>317</v>
      </c>
      <c r="CH88" s="202" t="s">
        <v>470</v>
      </c>
      <c r="CI88" s="202" t="s">
        <v>470</v>
      </c>
      <c r="CJ88" s="202" t="s">
        <v>470</v>
      </c>
      <c r="CK88" s="202" t="s">
        <v>470</v>
      </c>
      <c r="CL88" s="202" t="s">
        <v>470</v>
      </c>
      <c r="CM88" s="202" t="s">
        <v>470</v>
      </c>
      <c r="CN88" s="202">
        <v>0.160094254185108</v>
      </c>
      <c r="CO88" s="202">
        <v>0.90943647088842805</v>
      </c>
      <c r="CP88" s="202">
        <v>317</v>
      </c>
      <c r="CQ88" s="202">
        <v>1</v>
      </c>
      <c r="CR88" s="202">
        <v>0.90943647088842805</v>
      </c>
      <c r="CS88" s="202">
        <v>317</v>
      </c>
      <c r="CT88" s="202">
        <v>40.385354999999997</v>
      </c>
      <c r="CU88" s="202">
        <v>0.90943647088842805</v>
      </c>
      <c r="CV88" s="202">
        <v>317</v>
      </c>
      <c r="CW88" s="202">
        <v>0.56953988046096704</v>
      </c>
      <c r="CX88" s="202">
        <v>0.74984242026609105</v>
      </c>
      <c r="CY88" s="202">
        <v>253</v>
      </c>
      <c r="CZ88" s="202">
        <v>17494.400000000001</v>
      </c>
      <c r="DA88" s="202">
        <v>0.74984242026609105</v>
      </c>
      <c r="DB88" s="202">
        <v>253</v>
      </c>
      <c r="DC88" s="202" t="s">
        <v>470</v>
      </c>
      <c r="DD88" s="202" t="s">
        <v>470</v>
      </c>
      <c r="DE88" s="202" t="s">
        <v>470</v>
      </c>
      <c r="DF88" s="202" t="s">
        <v>196</v>
      </c>
      <c r="DG88" s="202" t="s">
        <v>471</v>
      </c>
    </row>
    <row r="89" spans="2:111" hidden="1" x14ac:dyDescent="0.3">
      <c r="B89" s="124" t="str">
        <f t="shared" si="1"/>
        <v>iBoxx GBP Corporates 1-5 ESG Screened45688</v>
      </c>
      <c r="D89" s="124" t="s">
        <v>501</v>
      </c>
      <c r="E89" s="183" t="s">
        <v>195</v>
      </c>
      <c r="F89" s="196">
        <v>45688</v>
      </c>
      <c r="G89" s="202">
        <v>361</v>
      </c>
      <c r="H89" s="202">
        <v>0</v>
      </c>
      <c r="I89" s="202">
        <v>361</v>
      </c>
      <c r="J89" s="203">
        <v>0</v>
      </c>
      <c r="K89" s="203">
        <v>1</v>
      </c>
      <c r="L89" s="202" t="s">
        <v>476</v>
      </c>
      <c r="M89" s="204">
        <v>19.106038649276702</v>
      </c>
      <c r="N89" s="203">
        <v>0.91364723324057495</v>
      </c>
      <c r="O89" s="205">
        <v>318</v>
      </c>
      <c r="P89" s="204">
        <v>2.4421472499542798</v>
      </c>
      <c r="Q89" s="202">
        <v>0.91184017691567698</v>
      </c>
      <c r="R89" s="202">
        <v>317</v>
      </c>
      <c r="S89" s="202">
        <v>9.8972600266180404</v>
      </c>
      <c r="T89" s="202">
        <v>0.91184017691567698</v>
      </c>
      <c r="U89" s="202">
        <v>317</v>
      </c>
      <c r="V89" s="202">
        <v>6.7751609447048997</v>
      </c>
      <c r="W89" s="202">
        <v>0.91184017691567698</v>
      </c>
      <c r="X89" s="202">
        <v>317</v>
      </c>
      <c r="Y89" s="206" t="s">
        <v>470</v>
      </c>
      <c r="Z89" s="202" t="s">
        <v>470</v>
      </c>
      <c r="AA89" s="202" t="s">
        <v>470</v>
      </c>
      <c r="AB89" s="202" t="s">
        <v>470</v>
      </c>
      <c r="AC89" s="202" t="s">
        <v>470</v>
      </c>
      <c r="AD89" s="202" t="s">
        <v>470</v>
      </c>
      <c r="AE89" s="202">
        <v>0.22862119795388999</v>
      </c>
      <c r="AF89" s="202">
        <v>0.14860689216860101</v>
      </c>
      <c r="AG89" s="202">
        <v>55</v>
      </c>
      <c r="AH89" s="206">
        <v>0.44039140711298602</v>
      </c>
      <c r="AI89" s="202">
        <v>2.1756371567551398E-2</v>
      </c>
      <c r="AJ89" s="202">
        <v>9</v>
      </c>
      <c r="AK89" s="202" t="s">
        <v>470</v>
      </c>
      <c r="AL89" s="202" t="s">
        <v>470</v>
      </c>
      <c r="AM89" s="202" t="s">
        <v>470</v>
      </c>
      <c r="AN89" s="202" t="s">
        <v>470</v>
      </c>
      <c r="AO89" s="202" t="s">
        <v>470</v>
      </c>
      <c r="AP89" s="202" t="s">
        <v>470</v>
      </c>
      <c r="AQ89" s="202" t="s">
        <v>470</v>
      </c>
      <c r="AR89" s="202" t="s">
        <v>470</v>
      </c>
      <c r="AS89" s="202" t="s">
        <v>470</v>
      </c>
      <c r="AT89" s="202">
        <v>3.1602880560962499E-2</v>
      </c>
      <c r="AU89" s="202">
        <v>0.50471381441000296</v>
      </c>
      <c r="AV89" s="202">
        <v>0.430890769530066</v>
      </c>
      <c r="AW89" s="202">
        <v>2.97102589849868E-2</v>
      </c>
      <c r="AX89" s="202">
        <v>0</v>
      </c>
      <c r="AY89" s="202">
        <v>3.0822765139648998E-3</v>
      </c>
      <c r="AZ89" s="202" t="s">
        <v>470</v>
      </c>
      <c r="BA89" s="202" t="s">
        <v>470</v>
      </c>
      <c r="BB89" s="202" t="s">
        <v>470</v>
      </c>
      <c r="BC89" s="202" t="s">
        <v>470</v>
      </c>
      <c r="BD89" s="202" t="s">
        <v>470</v>
      </c>
      <c r="BE89" s="202" t="s">
        <v>470</v>
      </c>
      <c r="BF89" s="202" t="s">
        <v>470</v>
      </c>
      <c r="BG89" s="202" t="s">
        <v>470</v>
      </c>
      <c r="BH89" s="202" t="s">
        <v>470</v>
      </c>
      <c r="BI89" s="202" t="s">
        <v>470</v>
      </c>
      <c r="BJ89" s="202" t="s">
        <v>470</v>
      </c>
      <c r="BK89" s="202" t="s">
        <v>470</v>
      </c>
      <c r="BL89" s="202">
        <v>0.25290988370060302</v>
      </c>
      <c r="BM89" s="202">
        <v>0.99999999999998401</v>
      </c>
      <c r="BN89" s="202">
        <v>361</v>
      </c>
      <c r="BO89" s="202">
        <v>12.9628458961518</v>
      </c>
      <c r="BP89" s="202">
        <v>0.75353196179071602</v>
      </c>
      <c r="BQ89" s="202">
        <v>254</v>
      </c>
      <c r="BR89" s="202">
        <v>1.7792907896997501E-2</v>
      </c>
      <c r="BS89" s="202">
        <v>1.2161233302652201E-2</v>
      </c>
      <c r="BT89" s="202">
        <v>0.99999999999998401</v>
      </c>
      <c r="BU89" s="202">
        <v>361</v>
      </c>
      <c r="BV89" s="202">
        <v>3.9444159280905597E-2</v>
      </c>
      <c r="BW89" s="202">
        <v>3.9444159280905597E-2</v>
      </c>
      <c r="BX89" s="202">
        <v>15</v>
      </c>
      <c r="BY89" s="202">
        <v>0</v>
      </c>
      <c r="BZ89" s="202">
        <v>0.99999999999998401</v>
      </c>
      <c r="CA89" s="202">
        <v>361</v>
      </c>
      <c r="CB89" s="202">
        <v>0</v>
      </c>
      <c r="CC89" s="202">
        <v>0.99999999999998401</v>
      </c>
      <c r="CD89" s="202">
        <v>361</v>
      </c>
      <c r="CE89" s="202">
        <v>0</v>
      </c>
      <c r="CF89" s="202">
        <v>0.91364723324057495</v>
      </c>
      <c r="CG89" s="202">
        <v>318</v>
      </c>
      <c r="CH89" s="202" t="s">
        <v>470</v>
      </c>
      <c r="CI89" s="202" t="s">
        <v>470</v>
      </c>
      <c r="CJ89" s="202" t="s">
        <v>470</v>
      </c>
      <c r="CK89" s="202" t="s">
        <v>470</v>
      </c>
      <c r="CL89" s="202" t="s">
        <v>470</v>
      </c>
      <c r="CM89" s="202" t="s">
        <v>470</v>
      </c>
      <c r="CN89" s="202">
        <v>0.17572719675516499</v>
      </c>
      <c r="CO89" s="202">
        <v>0.91364723324057495</v>
      </c>
      <c r="CP89" s="202">
        <v>318</v>
      </c>
      <c r="CQ89" s="202">
        <v>1</v>
      </c>
      <c r="CR89" s="202">
        <v>0.91364723324057495</v>
      </c>
      <c r="CS89" s="202">
        <v>318</v>
      </c>
      <c r="CT89" s="202">
        <v>40385355</v>
      </c>
      <c r="CU89" s="202">
        <v>0.91364723324057495</v>
      </c>
      <c r="CV89" s="202">
        <v>318</v>
      </c>
      <c r="CW89" s="202">
        <v>0.56502793273136498</v>
      </c>
      <c r="CX89" s="202">
        <v>0.75353196179071602</v>
      </c>
      <c r="CY89" s="202">
        <v>254</v>
      </c>
      <c r="CZ89" s="202">
        <v>17563.099999999999</v>
      </c>
      <c r="DA89" s="202">
        <v>0.75353196179071602</v>
      </c>
      <c r="DB89" s="202">
        <v>254</v>
      </c>
      <c r="DC89" s="202" t="s">
        <v>470</v>
      </c>
      <c r="DD89" s="202" t="s">
        <v>470</v>
      </c>
      <c r="DE89" s="202" t="s">
        <v>470</v>
      </c>
      <c r="DF89" s="202" t="s">
        <v>196</v>
      </c>
      <c r="DG89" s="202" t="s">
        <v>471</v>
      </c>
    </row>
    <row r="90" spans="2:111" hidden="1" x14ac:dyDescent="0.3">
      <c r="B90" s="124" t="str">
        <f t="shared" si="1"/>
        <v>iBoxx GBP Corporates ESG45596</v>
      </c>
      <c r="C90">
        <v>6</v>
      </c>
      <c r="D90" t="s">
        <v>502</v>
      </c>
      <c r="E90" t="s">
        <v>197</v>
      </c>
      <c r="F90" s="198">
        <v>45596</v>
      </c>
      <c r="G90" s="202">
        <v>709</v>
      </c>
      <c r="H90" s="202">
        <v>0</v>
      </c>
      <c r="I90" s="202">
        <v>709</v>
      </c>
      <c r="J90" s="203">
        <v>0</v>
      </c>
      <c r="K90" s="203">
        <v>1</v>
      </c>
      <c r="L90" s="202" t="s">
        <v>476</v>
      </c>
      <c r="M90" s="204">
        <v>18.81603716</v>
      </c>
      <c r="N90" s="203">
        <v>0.89391789200000005</v>
      </c>
      <c r="O90" s="205">
        <v>606</v>
      </c>
      <c r="P90" s="204">
        <v>2.9781831169999999</v>
      </c>
      <c r="Q90" s="202">
        <v>0.88988746100000005</v>
      </c>
      <c r="R90" s="202">
        <v>602</v>
      </c>
      <c r="S90" s="202">
        <v>9.5565976500000005</v>
      </c>
      <c r="T90" s="202">
        <v>0.88988746100000005</v>
      </c>
      <c r="U90" s="202">
        <v>602</v>
      </c>
      <c r="V90" s="202">
        <v>6.2875570730000003</v>
      </c>
      <c r="W90" s="202">
        <v>0.88988746100000005</v>
      </c>
      <c r="X90" s="202">
        <v>602</v>
      </c>
      <c r="Y90" s="206" t="s">
        <v>470</v>
      </c>
      <c r="Z90" s="202" t="s">
        <v>470</v>
      </c>
      <c r="AA90" s="202" t="s">
        <v>470</v>
      </c>
      <c r="AB90" s="202" t="s">
        <v>470</v>
      </c>
      <c r="AC90" s="202" t="s">
        <v>470</v>
      </c>
      <c r="AD90" s="202" t="s">
        <v>470</v>
      </c>
      <c r="AE90" s="206">
        <v>0.20479598439999999</v>
      </c>
      <c r="AF90" s="202">
        <v>0.17307531600000001</v>
      </c>
      <c r="AG90" s="202">
        <v>123</v>
      </c>
      <c r="AH90" s="206">
        <v>0.50885681699999996</v>
      </c>
      <c r="AI90" s="202">
        <v>6.5869698000000004E-2</v>
      </c>
      <c r="AJ90" s="202">
        <v>39</v>
      </c>
      <c r="AK90" s="202" t="s">
        <v>470</v>
      </c>
      <c r="AL90" s="202" t="s">
        <v>470</v>
      </c>
      <c r="AM90" s="202" t="s">
        <v>470</v>
      </c>
      <c r="AN90" s="202" t="s">
        <v>470</v>
      </c>
      <c r="AO90" s="202" t="s">
        <v>470</v>
      </c>
      <c r="AP90" s="202" t="s">
        <v>470</v>
      </c>
      <c r="AQ90" s="202" t="s">
        <v>470</v>
      </c>
      <c r="AR90" s="202" t="s">
        <v>470</v>
      </c>
      <c r="AS90" s="202" t="s">
        <v>470</v>
      </c>
      <c r="AT90" s="202">
        <v>5.5877964000000002E-2</v>
      </c>
      <c r="AU90" s="202">
        <v>0.45319251300000002</v>
      </c>
      <c r="AV90" s="202">
        <v>0.49092952299999998</v>
      </c>
      <c r="AW90" s="202">
        <v>0</v>
      </c>
      <c r="AX90" s="202">
        <v>0</v>
      </c>
      <c r="AY90" s="202">
        <v>0</v>
      </c>
      <c r="AZ90" s="202"/>
      <c r="BA90" s="202"/>
      <c r="BB90" s="202"/>
      <c r="BC90" s="202"/>
      <c r="BD90" s="202"/>
      <c r="BE90" s="202"/>
      <c r="BF90" s="202"/>
      <c r="BG90" s="202"/>
      <c r="BH90" s="202"/>
      <c r="BI90" s="202"/>
      <c r="BJ90" s="202"/>
      <c r="BK90" s="202"/>
      <c r="BL90" s="202">
        <v>0.37691882999999998</v>
      </c>
      <c r="BM90" s="202">
        <v>1</v>
      </c>
      <c r="BN90" s="202">
        <v>709</v>
      </c>
      <c r="BO90" s="202">
        <v>30.425134020000002</v>
      </c>
      <c r="BP90" s="202">
        <v>0.76031249199999995</v>
      </c>
      <c r="BQ90" s="202">
        <v>501</v>
      </c>
      <c r="BR90" s="202">
        <v>1.3173974E-2</v>
      </c>
      <c r="BS90" s="202">
        <v>1.5412679E-2</v>
      </c>
      <c r="BT90" s="202">
        <v>1</v>
      </c>
      <c r="BU90" s="202">
        <v>709</v>
      </c>
      <c r="BV90" s="202">
        <v>5.8492767000000001E-2</v>
      </c>
      <c r="BW90" s="202">
        <v>5.8492767000000001E-2</v>
      </c>
      <c r="BX90" s="202">
        <v>48</v>
      </c>
      <c r="BY90" s="202">
        <v>0</v>
      </c>
      <c r="BZ90" s="202">
        <v>0.99999999999996603</v>
      </c>
      <c r="CA90" s="202">
        <v>709</v>
      </c>
      <c r="CB90" s="202">
        <v>0</v>
      </c>
      <c r="CC90" s="202">
        <v>0.99999999999996603</v>
      </c>
      <c r="CD90" s="202">
        <v>709</v>
      </c>
      <c r="CE90" s="202">
        <v>0</v>
      </c>
      <c r="CF90" s="202">
        <v>0.89391789160225299</v>
      </c>
      <c r="CG90" s="202">
        <v>606</v>
      </c>
      <c r="CH90" s="202" t="s">
        <v>470</v>
      </c>
      <c r="CI90" s="202" t="s">
        <v>470</v>
      </c>
      <c r="CJ90" s="202" t="s">
        <v>470</v>
      </c>
      <c r="CK90" s="202" t="s">
        <v>470</v>
      </c>
      <c r="CL90" s="202" t="s">
        <v>470</v>
      </c>
      <c r="CM90" s="202" t="s">
        <v>470</v>
      </c>
      <c r="CN90" s="202">
        <v>0.13087759800000001</v>
      </c>
      <c r="CO90" s="202">
        <v>0.89391789200000005</v>
      </c>
      <c r="CP90" s="202">
        <v>606</v>
      </c>
      <c r="CQ90" s="202">
        <v>1</v>
      </c>
      <c r="CR90" s="202">
        <v>0.89391789200000005</v>
      </c>
      <c r="CS90" s="202">
        <v>606</v>
      </c>
      <c r="CT90" s="202">
        <v>40.385354999999997</v>
      </c>
      <c r="CU90" s="202">
        <v>0.89391789200000005</v>
      </c>
      <c r="CV90" s="202">
        <v>606</v>
      </c>
      <c r="CW90" s="202">
        <v>0.563303628</v>
      </c>
      <c r="CX90" s="202">
        <v>0.75852223200000002</v>
      </c>
      <c r="CY90" s="202">
        <v>500</v>
      </c>
      <c r="CZ90" s="202">
        <v>34913.699999999997</v>
      </c>
      <c r="DA90" s="202">
        <v>0.76031249199999995</v>
      </c>
      <c r="DB90" s="202">
        <v>501</v>
      </c>
      <c r="DC90" s="202" t="s">
        <v>470</v>
      </c>
      <c r="DD90" s="202" t="s">
        <v>470</v>
      </c>
      <c r="DE90" s="202" t="s">
        <v>470</v>
      </c>
      <c r="DF90" s="202" t="s">
        <v>198</v>
      </c>
      <c r="DG90" s="202" t="s">
        <v>471</v>
      </c>
    </row>
    <row r="91" spans="2:111" hidden="1" x14ac:dyDescent="0.3">
      <c r="B91" s="124" t="str">
        <f t="shared" si="1"/>
        <v>iBoxx GBP Corporates ESG45626</v>
      </c>
      <c r="C91">
        <v>10</v>
      </c>
      <c r="D91" t="s">
        <v>502</v>
      </c>
      <c r="E91" t="s">
        <v>197</v>
      </c>
      <c r="F91" s="198">
        <v>45626</v>
      </c>
      <c r="G91" s="202">
        <v>705</v>
      </c>
      <c r="H91" s="202">
        <v>0</v>
      </c>
      <c r="I91" s="202">
        <v>705</v>
      </c>
      <c r="J91" s="203">
        <v>0</v>
      </c>
      <c r="K91" s="203">
        <v>1</v>
      </c>
      <c r="L91" s="202" t="s">
        <v>476</v>
      </c>
      <c r="M91" s="204">
        <v>18.750708360000001</v>
      </c>
      <c r="N91" s="203">
        <v>0.89747455200000004</v>
      </c>
      <c r="O91" s="205">
        <v>606</v>
      </c>
      <c r="P91" s="204">
        <v>2.9988763949999999</v>
      </c>
      <c r="Q91" s="202">
        <v>0.89341249899999997</v>
      </c>
      <c r="R91" s="202">
        <v>602</v>
      </c>
      <c r="S91" s="202">
        <v>9.5041339310000001</v>
      </c>
      <c r="T91" s="202">
        <v>0.89341249899999997</v>
      </c>
      <c r="U91" s="202">
        <v>602</v>
      </c>
      <c r="V91" s="202">
        <v>6.2537277360000001</v>
      </c>
      <c r="W91" s="202">
        <v>0.89341249899999997</v>
      </c>
      <c r="X91" s="202">
        <v>602</v>
      </c>
      <c r="Y91" s="206" t="s">
        <v>470</v>
      </c>
      <c r="Z91" s="202" t="s">
        <v>470</v>
      </c>
      <c r="AA91" s="202" t="s">
        <v>470</v>
      </c>
      <c r="AB91" s="202" t="s">
        <v>470</v>
      </c>
      <c r="AC91" s="202" t="s">
        <v>470</v>
      </c>
      <c r="AD91" s="202" t="s">
        <v>470</v>
      </c>
      <c r="AE91" s="206">
        <v>0.2018451597</v>
      </c>
      <c r="AF91" s="202">
        <v>0.17002429699999999</v>
      </c>
      <c r="AG91" s="202">
        <v>120</v>
      </c>
      <c r="AH91" s="206">
        <v>0.49784067399999998</v>
      </c>
      <c r="AI91" s="202">
        <v>6.8338610999999994E-2</v>
      </c>
      <c r="AJ91" s="202">
        <v>40</v>
      </c>
      <c r="AK91" s="202" t="s">
        <v>470</v>
      </c>
      <c r="AL91" s="202" t="s">
        <v>470</v>
      </c>
      <c r="AM91" s="202" t="s">
        <v>470</v>
      </c>
      <c r="AN91" s="202" t="s">
        <v>470</v>
      </c>
      <c r="AO91" s="202" t="s">
        <v>470</v>
      </c>
      <c r="AP91" s="202" t="s">
        <v>470</v>
      </c>
      <c r="AQ91" s="202" t="s">
        <v>470</v>
      </c>
      <c r="AR91" s="202" t="s">
        <v>470</v>
      </c>
      <c r="AS91" s="202" t="s">
        <v>470</v>
      </c>
      <c r="AT91" s="202">
        <v>5.1116504E-2</v>
      </c>
      <c r="AU91" s="202">
        <v>0.489787994</v>
      </c>
      <c r="AV91" s="202">
        <v>0.45909550300000002</v>
      </c>
      <c r="AW91" s="202">
        <v>0</v>
      </c>
      <c r="AX91" s="202">
        <v>0</v>
      </c>
      <c r="AY91" s="202">
        <v>0</v>
      </c>
      <c r="AZ91" s="202"/>
      <c r="BA91" s="202"/>
      <c r="BB91" s="202"/>
      <c r="BC91" s="202"/>
      <c r="BD91" s="202"/>
      <c r="BE91" s="202"/>
      <c r="BF91" s="202"/>
      <c r="BG91" s="202"/>
      <c r="BH91" s="202"/>
      <c r="BI91" s="202"/>
      <c r="BJ91" s="202"/>
      <c r="BK91" s="202"/>
      <c r="BL91" s="202">
        <v>0.379364117</v>
      </c>
      <c r="BM91" s="202">
        <v>1</v>
      </c>
      <c r="BN91" s="202">
        <v>705</v>
      </c>
      <c r="BO91" s="202">
        <v>30.748375759999998</v>
      </c>
      <c r="BP91" s="202">
        <v>0.76306213099999998</v>
      </c>
      <c r="BQ91" s="202">
        <v>501</v>
      </c>
      <c r="BR91" s="202">
        <v>1.3277123E-2</v>
      </c>
      <c r="BS91" s="202">
        <v>1.5578201E-2</v>
      </c>
      <c r="BT91" s="202">
        <v>1</v>
      </c>
      <c r="BU91" s="202">
        <v>705</v>
      </c>
      <c r="BV91" s="202">
        <v>5.8919942000000003E-2</v>
      </c>
      <c r="BW91" s="202">
        <v>5.8919942000000003E-2</v>
      </c>
      <c r="BX91" s="202">
        <v>48</v>
      </c>
      <c r="BY91" s="202">
        <v>0</v>
      </c>
      <c r="BZ91" s="202">
        <v>0.99999999999996603</v>
      </c>
      <c r="CA91" s="202">
        <v>705</v>
      </c>
      <c r="CB91" s="202">
        <v>0</v>
      </c>
      <c r="CC91" s="202">
        <v>0.99999999999996603</v>
      </c>
      <c r="CD91" s="202">
        <v>705</v>
      </c>
      <c r="CE91" s="202">
        <v>0</v>
      </c>
      <c r="CF91" s="202">
        <v>0.89747455199807802</v>
      </c>
      <c r="CG91" s="202">
        <v>606</v>
      </c>
      <c r="CH91" s="202" t="s">
        <v>470</v>
      </c>
      <c r="CI91" s="202" t="s">
        <v>470</v>
      </c>
      <c r="CJ91" s="202" t="s">
        <v>470</v>
      </c>
      <c r="CK91" s="202" t="s">
        <v>470</v>
      </c>
      <c r="CL91" s="202" t="s">
        <v>470</v>
      </c>
      <c r="CM91" s="202" t="s">
        <v>470</v>
      </c>
      <c r="CN91" s="202">
        <v>0.13093811299999999</v>
      </c>
      <c r="CO91" s="202">
        <v>0.89747455200000004</v>
      </c>
      <c r="CP91" s="202">
        <v>606</v>
      </c>
      <c r="CQ91" s="202">
        <v>1</v>
      </c>
      <c r="CR91" s="202">
        <v>0.89747455200000004</v>
      </c>
      <c r="CS91" s="202">
        <v>606</v>
      </c>
      <c r="CT91" s="202">
        <v>40.385354999999997</v>
      </c>
      <c r="CU91" s="202">
        <v>0.89747455200000004</v>
      </c>
      <c r="CV91" s="202">
        <v>606</v>
      </c>
      <c r="CW91" s="202">
        <v>0.56524945599999998</v>
      </c>
      <c r="CX91" s="202">
        <v>0.76126865099999996</v>
      </c>
      <c r="CY91" s="202">
        <v>500</v>
      </c>
      <c r="CZ91" s="202">
        <v>34927.599999999999</v>
      </c>
      <c r="DA91" s="202">
        <v>0.76306213099999998</v>
      </c>
      <c r="DB91" s="202">
        <v>501</v>
      </c>
      <c r="DC91" s="202" t="s">
        <v>470</v>
      </c>
      <c r="DD91" s="202" t="s">
        <v>470</v>
      </c>
      <c r="DE91" s="202" t="s">
        <v>470</v>
      </c>
      <c r="DF91" s="202" t="s">
        <v>198</v>
      </c>
      <c r="DG91" s="202" t="s">
        <v>471</v>
      </c>
    </row>
    <row r="92" spans="2:111" hidden="1" x14ac:dyDescent="0.3">
      <c r="B92" s="124" t="str">
        <f t="shared" si="1"/>
        <v>iBoxx GBP Corporates ESG45657</v>
      </c>
      <c r="D92" s="124" t="s">
        <v>502</v>
      </c>
      <c r="E92" t="s">
        <v>197</v>
      </c>
      <c r="F92" s="196">
        <v>45657</v>
      </c>
      <c r="G92" s="202">
        <v>693</v>
      </c>
      <c r="H92" s="202">
        <v>0</v>
      </c>
      <c r="I92" s="202">
        <v>693</v>
      </c>
      <c r="J92" s="203">
        <v>0</v>
      </c>
      <c r="K92" s="203">
        <v>1</v>
      </c>
      <c r="L92" s="202" t="s">
        <v>476</v>
      </c>
      <c r="M92" s="204">
        <v>18.6974753717376</v>
      </c>
      <c r="N92" s="203">
        <v>0.895415874177515</v>
      </c>
      <c r="O92" s="205">
        <v>596</v>
      </c>
      <c r="P92" s="204">
        <v>3.0512669742342999</v>
      </c>
      <c r="Q92" s="202">
        <v>0.89447377008089002</v>
      </c>
      <c r="R92" s="202">
        <v>595</v>
      </c>
      <c r="S92" s="202">
        <v>9.5066896953164193</v>
      </c>
      <c r="T92" s="202">
        <v>0.89447377008089002</v>
      </c>
      <c r="U92" s="202">
        <v>595</v>
      </c>
      <c r="V92" s="202">
        <v>6.1436215901601701</v>
      </c>
      <c r="W92" s="202">
        <v>0.89447377008089002</v>
      </c>
      <c r="X92" s="202">
        <v>595</v>
      </c>
      <c r="Y92" s="206" t="s">
        <v>470</v>
      </c>
      <c r="Z92" s="202" t="s">
        <v>470</v>
      </c>
      <c r="AA92" s="202" t="s">
        <v>470</v>
      </c>
      <c r="AB92" s="202" t="s">
        <v>470</v>
      </c>
      <c r="AC92" s="202" t="s">
        <v>470</v>
      </c>
      <c r="AD92" s="202" t="s">
        <v>470</v>
      </c>
      <c r="AE92" s="206">
        <v>0.19530981210280399</v>
      </c>
      <c r="AF92" s="202">
        <v>0.18381366193627099</v>
      </c>
      <c r="AG92" s="202">
        <v>130</v>
      </c>
      <c r="AH92" s="206">
        <v>0.42508181731955003</v>
      </c>
      <c r="AI92" s="202">
        <v>6.2704896874860694E-2</v>
      </c>
      <c r="AJ92" s="202">
        <v>36</v>
      </c>
      <c r="AK92" s="202" t="s">
        <v>470</v>
      </c>
      <c r="AL92" s="202" t="s">
        <v>470</v>
      </c>
      <c r="AM92" s="202" t="s">
        <v>470</v>
      </c>
      <c r="AN92" s="202" t="s">
        <v>470</v>
      </c>
      <c r="AO92" s="202" t="s">
        <v>470</v>
      </c>
      <c r="AP92" s="202" t="s">
        <v>470</v>
      </c>
      <c r="AQ92" s="202" t="s">
        <v>470</v>
      </c>
      <c r="AR92" s="202" t="s">
        <v>470</v>
      </c>
      <c r="AS92" s="202" t="s">
        <v>470</v>
      </c>
      <c r="AT92" s="202">
        <v>4.4914777572496199E-2</v>
      </c>
      <c r="AU92" s="202">
        <v>0.49939645872528599</v>
      </c>
      <c r="AV92" s="202">
        <v>0.45568876370218497</v>
      </c>
      <c r="AW92" s="202">
        <v>0</v>
      </c>
      <c r="AX92" s="202">
        <v>0</v>
      </c>
      <c r="AY92" s="202">
        <v>0</v>
      </c>
      <c r="AZ92" s="202" t="s">
        <v>470</v>
      </c>
      <c r="BA92" s="202" t="s">
        <v>470</v>
      </c>
      <c r="BB92" s="202" t="s">
        <v>470</v>
      </c>
      <c r="BC92" s="202" t="s">
        <v>470</v>
      </c>
      <c r="BD92" s="202" t="s">
        <v>470</v>
      </c>
      <c r="BE92" s="202" t="s">
        <v>470</v>
      </c>
      <c r="BF92" s="202" t="s">
        <v>470</v>
      </c>
      <c r="BG92" s="202" t="s">
        <v>470</v>
      </c>
      <c r="BH92" s="202" t="s">
        <v>470</v>
      </c>
      <c r="BI92" s="202" t="s">
        <v>470</v>
      </c>
      <c r="BJ92" s="202" t="s">
        <v>470</v>
      </c>
      <c r="BK92" s="202" t="s">
        <v>470</v>
      </c>
      <c r="BL92" s="202">
        <v>0.38580504736368099</v>
      </c>
      <c r="BM92" s="202">
        <v>0.99999999999996803</v>
      </c>
      <c r="BN92" s="202">
        <v>693</v>
      </c>
      <c r="BO92" s="202">
        <v>30.679601578774498</v>
      </c>
      <c r="BP92" s="202">
        <v>0.75916793191707699</v>
      </c>
      <c r="BQ92" s="202">
        <v>489</v>
      </c>
      <c r="BR92" s="202">
        <v>2.8226862832836899E-2</v>
      </c>
      <c r="BS92" s="202">
        <v>1.5787252075279298E-2</v>
      </c>
      <c r="BT92" s="202">
        <v>0.99999999999996803</v>
      </c>
      <c r="BU92" s="202">
        <v>693</v>
      </c>
      <c r="BV92" s="202">
        <v>5.8331998406035701E-2</v>
      </c>
      <c r="BW92" s="202">
        <v>5.8331998406035701E-2</v>
      </c>
      <c r="BX92" s="202">
        <v>46</v>
      </c>
      <c r="BY92" s="202">
        <v>0</v>
      </c>
      <c r="BZ92" s="202">
        <v>0.99999999999996803</v>
      </c>
      <c r="CA92" s="202">
        <v>693</v>
      </c>
      <c r="CB92" s="202">
        <v>0</v>
      </c>
      <c r="CC92" s="202">
        <v>0.99999999999996803</v>
      </c>
      <c r="CD92" s="202">
        <v>693</v>
      </c>
      <c r="CE92" s="202">
        <v>0</v>
      </c>
      <c r="CF92" s="202">
        <v>0.895415874177515</v>
      </c>
      <c r="CG92" s="202">
        <v>596</v>
      </c>
      <c r="CH92" s="202" t="s">
        <v>470</v>
      </c>
      <c r="CI92" s="202" t="s">
        <v>470</v>
      </c>
      <c r="CJ92" s="202" t="s">
        <v>470</v>
      </c>
      <c r="CK92" s="202" t="s">
        <v>470</v>
      </c>
      <c r="CL92" s="202" t="s">
        <v>470</v>
      </c>
      <c r="CM92" s="202" t="s">
        <v>470</v>
      </c>
      <c r="CN92" s="202">
        <v>0.141220731153889</v>
      </c>
      <c r="CO92" s="202">
        <v>0.895415874177515</v>
      </c>
      <c r="CP92" s="202">
        <v>596</v>
      </c>
      <c r="CQ92" s="202">
        <v>1</v>
      </c>
      <c r="CR92" s="202">
        <v>0.895415874177515</v>
      </c>
      <c r="CS92" s="202">
        <v>596</v>
      </c>
      <c r="CT92" s="202">
        <v>40.385354999999997</v>
      </c>
      <c r="CU92" s="202">
        <v>0.895415874177515</v>
      </c>
      <c r="CV92" s="202">
        <v>596</v>
      </c>
      <c r="CW92" s="202">
        <v>0.57037083688730705</v>
      </c>
      <c r="CX92" s="202">
        <v>0.75916793191707699</v>
      </c>
      <c r="CY92" s="202">
        <v>489</v>
      </c>
      <c r="CZ92" s="202">
        <v>34057.800000000003</v>
      </c>
      <c r="DA92" s="202">
        <v>0.75916793191707699</v>
      </c>
      <c r="DB92" s="202">
        <v>489</v>
      </c>
      <c r="DC92" s="202" t="s">
        <v>470</v>
      </c>
      <c r="DD92" s="202" t="s">
        <v>470</v>
      </c>
      <c r="DE92" s="202" t="s">
        <v>470</v>
      </c>
      <c r="DF92" s="202" t="s">
        <v>198</v>
      </c>
      <c r="DG92" s="202" t="s">
        <v>471</v>
      </c>
    </row>
    <row r="93" spans="2:111" hidden="1" x14ac:dyDescent="0.3">
      <c r="B93" s="124" t="str">
        <f t="shared" si="1"/>
        <v>iBoxx GBP Corporates ESG45688</v>
      </c>
      <c r="D93" s="124" t="s">
        <v>502</v>
      </c>
      <c r="E93" s="183" t="s">
        <v>197</v>
      </c>
      <c r="F93" s="196">
        <v>45688</v>
      </c>
      <c r="G93" s="202">
        <v>684</v>
      </c>
      <c r="H93" s="202">
        <v>0</v>
      </c>
      <c r="I93" s="202">
        <v>684</v>
      </c>
      <c r="J93" s="203">
        <v>0</v>
      </c>
      <c r="K93" s="203">
        <v>1</v>
      </c>
      <c r="L93" s="202" t="s">
        <v>476</v>
      </c>
      <c r="M93" s="204">
        <v>18.727962964573699</v>
      </c>
      <c r="N93" s="203">
        <v>0.90357199392573195</v>
      </c>
      <c r="O93" s="205">
        <v>594</v>
      </c>
      <c r="P93" s="204">
        <v>3.0536856446947902</v>
      </c>
      <c r="Q93" s="202">
        <v>0.90260856115673704</v>
      </c>
      <c r="R93" s="202">
        <v>593</v>
      </c>
      <c r="S93" s="202">
        <v>9.5434019389015408</v>
      </c>
      <c r="T93" s="202">
        <v>0.90260856115673704</v>
      </c>
      <c r="U93" s="202">
        <v>593</v>
      </c>
      <c r="V93" s="202">
        <v>6.13506588337194</v>
      </c>
      <c r="W93" s="202">
        <v>0.90260856115673704</v>
      </c>
      <c r="X93" s="202">
        <v>593</v>
      </c>
      <c r="Y93" s="206" t="s">
        <v>470</v>
      </c>
      <c r="Z93" s="202" t="s">
        <v>470</v>
      </c>
      <c r="AA93" s="202" t="s">
        <v>470</v>
      </c>
      <c r="AB93" s="202" t="s">
        <v>470</v>
      </c>
      <c r="AC93" s="202" t="s">
        <v>470</v>
      </c>
      <c r="AD93" s="202" t="s">
        <v>470</v>
      </c>
      <c r="AE93" s="202">
        <v>0.19789032124209599</v>
      </c>
      <c r="AF93" s="202">
        <v>0.19118716059442201</v>
      </c>
      <c r="AG93" s="202">
        <v>131</v>
      </c>
      <c r="AH93" s="206">
        <v>0.43709659114925697</v>
      </c>
      <c r="AI93" s="202">
        <v>6.0834103889800199E-2</v>
      </c>
      <c r="AJ93" s="202">
        <v>34</v>
      </c>
      <c r="AK93" s="202" t="s">
        <v>470</v>
      </c>
      <c r="AL93" s="202" t="s">
        <v>470</v>
      </c>
      <c r="AM93" s="202" t="s">
        <v>470</v>
      </c>
      <c r="AN93" s="202" t="s">
        <v>470</v>
      </c>
      <c r="AO93" s="202" t="s">
        <v>470</v>
      </c>
      <c r="AP93" s="202" t="s">
        <v>470</v>
      </c>
      <c r="AQ93" s="202" t="s">
        <v>470</v>
      </c>
      <c r="AR93" s="202" t="s">
        <v>470</v>
      </c>
      <c r="AS93" s="202" t="s">
        <v>470</v>
      </c>
      <c r="AT93" s="202">
        <v>4.6196498931999098E-2</v>
      </c>
      <c r="AU93" s="202">
        <v>0.49475302069739102</v>
      </c>
      <c r="AV93" s="202">
        <v>0.459050480370576</v>
      </c>
      <c r="AW93" s="202">
        <v>0</v>
      </c>
      <c r="AX93" s="202">
        <v>0</v>
      </c>
      <c r="AY93" s="202">
        <v>0</v>
      </c>
      <c r="AZ93" s="202" t="s">
        <v>470</v>
      </c>
      <c r="BA93" s="202" t="s">
        <v>470</v>
      </c>
      <c r="BB93" s="202" t="s">
        <v>470</v>
      </c>
      <c r="BC93" s="202" t="s">
        <v>470</v>
      </c>
      <c r="BD93" s="202" t="s">
        <v>470</v>
      </c>
      <c r="BE93" s="202" t="s">
        <v>470</v>
      </c>
      <c r="BF93" s="202" t="s">
        <v>470</v>
      </c>
      <c r="BG93" s="202" t="s">
        <v>470</v>
      </c>
      <c r="BH93" s="202" t="s">
        <v>470</v>
      </c>
      <c r="BI93" s="202" t="s">
        <v>470</v>
      </c>
      <c r="BJ93" s="202" t="s">
        <v>470</v>
      </c>
      <c r="BK93" s="202" t="s">
        <v>470</v>
      </c>
      <c r="BL93" s="202">
        <v>0.37478866348412798</v>
      </c>
      <c r="BM93" s="202">
        <v>0.99999999999996603</v>
      </c>
      <c r="BN93" s="202">
        <v>684</v>
      </c>
      <c r="BO93" s="202">
        <v>27.063350576388199</v>
      </c>
      <c r="BP93" s="202">
        <v>0.76679609910091995</v>
      </c>
      <c r="BQ93" s="202">
        <v>488</v>
      </c>
      <c r="BR93" s="202">
        <v>3.2310093219497502E-2</v>
      </c>
      <c r="BS93" s="202">
        <v>1.6090273148296801E-2</v>
      </c>
      <c r="BT93" s="202">
        <v>0.99999999999996603</v>
      </c>
      <c r="BU93" s="202">
        <v>684</v>
      </c>
      <c r="BV93" s="202">
        <v>5.56680630596431E-2</v>
      </c>
      <c r="BW93" s="202">
        <v>5.56680630596431E-2</v>
      </c>
      <c r="BX93" s="202">
        <v>44</v>
      </c>
      <c r="BY93" s="202">
        <v>0</v>
      </c>
      <c r="BZ93" s="202">
        <v>0.99999999999996603</v>
      </c>
      <c r="CA93" s="202">
        <v>684</v>
      </c>
      <c r="CB93" s="202">
        <v>0</v>
      </c>
      <c r="CC93" s="202">
        <v>0.99999999999996603</v>
      </c>
      <c r="CD93" s="202">
        <v>684</v>
      </c>
      <c r="CE93" s="202">
        <v>0</v>
      </c>
      <c r="CF93" s="202">
        <v>0.90357199392573195</v>
      </c>
      <c r="CG93" s="202">
        <v>594</v>
      </c>
      <c r="CH93" s="202" t="s">
        <v>470</v>
      </c>
      <c r="CI93" s="202" t="s">
        <v>470</v>
      </c>
      <c r="CJ93" s="202" t="s">
        <v>470</v>
      </c>
      <c r="CK93" s="202" t="s">
        <v>470</v>
      </c>
      <c r="CL93" s="202" t="s">
        <v>470</v>
      </c>
      <c r="CM93" s="202" t="s">
        <v>470</v>
      </c>
      <c r="CN93" s="202">
        <v>0.15383151451668101</v>
      </c>
      <c r="CO93" s="202">
        <v>0.90357199392573195</v>
      </c>
      <c r="CP93" s="202">
        <v>594</v>
      </c>
      <c r="CQ93" s="202">
        <v>1</v>
      </c>
      <c r="CR93" s="202">
        <v>0.90357199392573195</v>
      </c>
      <c r="CS93" s="202">
        <v>594</v>
      </c>
      <c r="CT93" s="202">
        <v>40385355</v>
      </c>
      <c r="CU93" s="202">
        <v>0.90357199392573195</v>
      </c>
      <c r="CV93" s="202">
        <v>594</v>
      </c>
      <c r="CW93" s="202">
        <v>0.57147672640998304</v>
      </c>
      <c r="CX93" s="202">
        <v>0.76679609910091995</v>
      </c>
      <c r="CY93" s="202">
        <v>488</v>
      </c>
      <c r="CZ93" s="202">
        <v>33912.800000000003</v>
      </c>
      <c r="DA93" s="202">
        <v>0.76679609910091995</v>
      </c>
      <c r="DB93" s="202">
        <v>488</v>
      </c>
      <c r="DC93" s="202" t="s">
        <v>470</v>
      </c>
      <c r="DD93" s="202" t="s">
        <v>470</v>
      </c>
      <c r="DE93" s="202" t="s">
        <v>470</v>
      </c>
      <c r="DF93" s="202" t="s">
        <v>198</v>
      </c>
      <c r="DG93" s="202" t="s">
        <v>471</v>
      </c>
    </row>
    <row r="94" spans="2:111" hidden="1" x14ac:dyDescent="0.3">
      <c r="B94" s="124" t="str">
        <f t="shared" si="1"/>
        <v>iBoxx GBP Corporates SRI Screened45596</v>
      </c>
      <c r="C94">
        <v>68</v>
      </c>
      <c r="D94" t="s">
        <v>503</v>
      </c>
      <c r="E94" t="s">
        <v>199</v>
      </c>
      <c r="F94" s="198">
        <v>45596</v>
      </c>
      <c r="G94" s="202">
        <v>772</v>
      </c>
      <c r="H94" s="202">
        <v>0</v>
      </c>
      <c r="I94" s="202">
        <v>772</v>
      </c>
      <c r="J94" s="203">
        <v>0</v>
      </c>
      <c r="K94" s="203">
        <v>1</v>
      </c>
      <c r="L94" s="202" t="s">
        <v>476</v>
      </c>
      <c r="M94" s="204">
        <v>19.59939709</v>
      </c>
      <c r="N94" s="203">
        <v>0.87901837199999999</v>
      </c>
      <c r="O94" s="205">
        <v>642</v>
      </c>
      <c r="P94" s="204">
        <v>3.5244942629999998</v>
      </c>
      <c r="Q94" s="202">
        <v>0.87190961600000005</v>
      </c>
      <c r="R94" s="202">
        <v>633</v>
      </c>
      <c r="S94" s="202">
        <v>9.6668897949999995</v>
      </c>
      <c r="T94" s="202">
        <v>0.87190961600000005</v>
      </c>
      <c r="U94" s="202">
        <v>633</v>
      </c>
      <c r="V94" s="202">
        <v>6.2784199870000004</v>
      </c>
      <c r="W94" s="202">
        <v>0.87190961600000005</v>
      </c>
      <c r="X94" s="202">
        <v>633</v>
      </c>
      <c r="Y94" s="206" t="s">
        <v>470</v>
      </c>
      <c r="Z94" s="202" t="s">
        <v>470</v>
      </c>
      <c r="AA94" s="202" t="s">
        <v>470</v>
      </c>
      <c r="AB94" s="202" t="s">
        <v>470</v>
      </c>
      <c r="AC94" s="202" t="s">
        <v>470</v>
      </c>
      <c r="AD94" s="202" t="s">
        <v>470</v>
      </c>
      <c r="AE94" s="206">
        <v>0.20545931349999999</v>
      </c>
      <c r="AF94" s="202">
        <v>0.16336318399999999</v>
      </c>
      <c r="AG94" s="202">
        <v>124</v>
      </c>
      <c r="AH94" s="206">
        <v>0.47041970100000002</v>
      </c>
      <c r="AI94" s="202">
        <v>8.4598297000000003E-2</v>
      </c>
      <c r="AJ94" s="202">
        <v>54</v>
      </c>
      <c r="AK94" s="202" t="s">
        <v>470</v>
      </c>
      <c r="AL94" s="202" t="s">
        <v>470</v>
      </c>
      <c r="AM94" s="202" t="s">
        <v>470</v>
      </c>
      <c r="AN94" s="202" t="s">
        <v>470</v>
      </c>
      <c r="AO94" s="202" t="s">
        <v>470</v>
      </c>
      <c r="AP94" s="202" t="s">
        <v>470</v>
      </c>
      <c r="AQ94" s="202" t="s">
        <v>470</v>
      </c>
      <c r="AR94" s="202" t="s">
        <v>470</v>
      </c>
      <c r="AS94" s="202" t="s">
        <v>470</v>
      </c>
      <c r="AT94" s="202">
        <v>5.2427761000000003E-2</v>
      </c>
      <c r="AU94" s="202">
        <v>0.42520999999999998</v>
      </c>
      <c r="AV94" s="202">
        <v>0.46061692799999998</v>
      </c>
      <c r="AW94" s="202">
        <v>5.8418125000000001E-2</v>
      </c>
      <c r="AX94" s="202">
        <v>3.3271860000000002E-3</v>
      </c>
      <c r="AY94" s="202">
        <v>0</v>
      </c>
      <c r="AZ94" s="202"/>
      <c r="BA94" s="202"/>
      <c r="BB94" s="202"/>
      <c r="BC94" s="202"/>
      <c r="BD94" s="202"/>
      <c r="BE94" s="202"/>
      <c r="BF94" s="202"/>
      <c r="BG94" s="202"/>
      <c r="BH94" s="202"/>
      <c r="BI94" s="202"/>
      <c r="BJ94" s="202"/>
      <c r="BK94" s="202"/>
      <c r="BL94" s="202">
        <v>0.41130761199999999</v>
      </c>
      <c r="BM94" s="202">
        <v>1</v>
      </c>
      <c r="BN94" s="202">
        <v>772</v>
      </c>
      <c r="BO94" s="202">
        <v>37.352943379999999</v>
      </c>
      <c r="BP94" s="202">
        <v>0.75123844299999998</v>
      </c>
      <c r="BQ94" s="202">
        <v>533</v>
      </c>
      <c r="BR94" s="202">
        <v>1.2360543E-2</v>
      </c>
      <c r="BS94" s="202">
        <v>3.2789451999999997E-2</v>
      </c>
      <c r="BT94" s="202">
        <v>1</v>
      </c>
      <c r="BU94" s="202">
        <v>772</v>
      </c>
      <c r="BV94" s="202">
        <v>6.1424905000000002E-2</v>
      </c>
      <c r="BW94" s="202">
        <v>6.1424905000000002E-2</v>
      </c>
      <c r="BX94" s="202">
        <v>55</v>
      </c>
      <c r="BY94" s="202">
        <v>0</v>
      </c>
      <c r="BZ94" s="202">
        <v>0.99999999999996303</v>
      </c>
      <c r="CA94" s="202">
        <v>772</v>
      </c>
      <c r="CB94" s="202">
        <v>0</v>
      </c>
      <c r="CC94" s="202">
        <v>0.99999999999996303</v>
      </c>
      <c r="CD94" s="202">
        <v>772</v>
      </c>
      <c r="CE94" s="202">
        <v>0</v>
      </c>
      <c r="CF94" s="202">
        <v>0.87901837237230096</v>
      </c>
      <c r="CG94" s="202">
        <v>642</v>
      </c>
      <c r="CH94" s="202" t="s">
        <v>470</v>
      </c>
      <c r="CI94" s="202" t="s">
        <v>470</v>
      </c>
      <c r="CJ94" s="202" t="s">
        <v>470</v>
      </c>
      <c r="CK94" s="202" t="s">
        <v>470</v>
      </c>
      <c r="CL94" s="202" t="s">
        <v>470</v>
      </c>
      <c r="CM94" s="202" t="s">
        <v>470</v>
      </c>
      <c r="CN94" s="202">
        <v>0.13537463399999999</v>
      </c>
      <c r="CO94" s="202">
        <v>0.87901837199999999</v>
      </c>
      <c r="CP94" s="202">
        <v>642</v>
      </c>
      <c r="CQ94" s="202">
        <v>3</v>
      </c>
      <c r="CR94" s="202">
        <v>0.87901837199999999</v>
      </c>
      <c r="CS94" s="202">
        <v>642</v>
      </c>
      <c r="CT94" s="202">
        <v>54.247605</v>
      </c>
      <c r="CU94" s="202">
        <v>0.87901837199999999</v>
      </c>
      <c r="CV94" s="202">
        <v>642</v>
      </c>
      <c r="CW94" s="202">
        <v>0.55503872700000001</v>
      </c>
      <c r="CX94" s="202">
        <v>0.74955872300000004</v>
      </c>
      <c r="CY94" s="202">
        <v>532</v>
      </c>
      <c r="CZ94" s="202">
        <v>36803.699999999997</v>
      </c>
      <c r="DA94" s="202">
        <v>0.75123844299999998</v>
      </c>
      <c r="DB94" s="202">
        <v>533</v>
      </c>
      <c r="DC94" s="202" t="s">
        <v>470</v>
      </c>
      <c r="DD94" s="202" t="s">
        <v>470</v>
      </c>
      <c r="DE94" s="202" t="s">
        <v>470</v>
      </c>
      <c r="DF94" s="202" t="s">
        <v>200</v>
      </c>
      <c r="DG94" s="202" t="s">
        <v>471</v>
      </c>
    </row>
    <row r="95" spans="2:111" hidden="1" x14ac:dyDescent="0.3">
      <c r="B95" s="124" t="str">
        <f t="shared" si="1"/>
        <v>iBoxx GBP Corporates SRI Screened45626</v>
      </c>
      <c r="C95">
        <v>69</v>
      </c>
      <c r="D95" t="s">
        <v>503</v>
      </c>
      <c r="E95" t="s">
        <v>199</v>
      </c>
      <c r="F95" s="198">
        <v>45626</v>
      </c>
      <c r="G95" s="202">
        <v>776</v>
      </c>
      <c r="H95" s="202">
        <v>0</v>
      </c>
      <c r="I95" s="202">
        <v>776</v>
      </c>
      <c r="J95" s="203">
        <v>0</v>
      </c>
      <c r="K95" s="203">
        <v>1</v>
      </c>
      <c r="L95" s="202" t="s">
        <v>476</v>
      </c>
      <c r="M95" s="204">
        <v>19.557088530000001</v>
      </c>
      <c r="N95" s="203">
        <v>0.87521057999999996</v>
      </c>
      <c r="O95" s="205">
        <v>643</v>
      </c>
      <c r="P95" s="204">
        <v>3.560951819</v>
      </c>
      <c r="Q95" s="202">
        <v>0.86811063600000005</v>
      </c>
      <c r="R95" s="202">
        <v>634</v>
      </c>
      <c r="S95" s="202">
        <v>9.6183785989999997</v>
      </c>
      <c r="T95" s="202">
        <v>0.86811063600000005</v>
      </c>
      <c r="U95" s="202">
        <v>634</v>
      </c>
      <c r="V95" s="202">
        <v>6.2473054000000001</v>
      </c>
      <c r="W95" s="202">
        <v>0.86811063600000005</v>
      </c>
      <c r="X95" s="202">
        <v>634</v>
      </c>
      <c r="Y95" s="206" t="s">
        <v>470</v>
      </c>
      <c r="Z95" s="202" t="s">
        <v>470</v>
      </c>
      <c r="AA95" s="202" t="s">
        <v>470</v>
      </c>
      <c r="AB95" s="202" t="s">
        <v>470</v>
      </c>
      <c r="AC95" s="202" t="s">
        <v>470</v>
      </c>
      <c r="AD95" s="202" t="s">
        <v>470</v>
      </c>
      <c r="AE95" s="206">
        <v>0.2025486937</v>
      </c>
      <c r="AF95" s="202">
        <v>0.15896464799999999</v>
      </c>
      <c r="AG95" s="202">
        <v>121</v>
      </c>
      <c r="AH95" s="206">
        <v>0.459776411</v>
      </c>
      <c r="AI95" s="202">
        <v>8.7311945000000002E-2</v>
      </c>
      <c r="AJ95" s="202">
        <v>56</v>
      </c>
      <c r="AK95" s="202" t="s">
        <v>470</v>
      </c>
      <c r="AL95" s="202" t="s">
        <v>470</v>
      </c>
      <c r="AM95" s="202" t="s">
        <v>470</v>
      </c>
      <c r="AN95" s="202" t="s">
        <v>470</v>
      </c>
      <c r="AO95" s="202" t="s">
        <v>470</v>
      </c>
      <c r="AP95" s="202" t="s">
        <v>470</v>
      </c>
      <c r="AQ95" s="202" t="s">
        <v>470</v>
      </c>
      <c r="AR95" s="202" t="s">
        <v>470</v>
      </c>
      <c r="AS95" s="202" t="s">
        <v>470</v>
      </c>
      <c r="AT95" s="202">
        <v>4.7496967000000001E-2</v>
      </c>
      <c r="AU95" s="202">
        <v>0.45510632299999998</v>
      </c>
      <c r="AV95" s="202">
        <v>0.42658715400000002</v>
      </c>
      <c r="AW95" s="202">
        <v>6.2781623999999994E-2</v>
      </c>
      <c r="AX95" s="202">
        <v>3.3255229999999999E-3</v>
      </c>
      <c r="AY95" s="202">
        <v>4.7024099999999997E-3</v>
      </c>
      <c r="AZ95" s="202"/>
      <c r="BA95" s="202"/>
      <c r="BB95" s="202"/>
      <c r="BC95" s="202"/>
      <c r="BD95" s="202"/>
      <c r="BE95" s="202"/>
      <c r="BF95" s="202"/>
      <c r="BG95" s="202"/>
      <c r="BH95" s="202"/>
      <c r="BI95" s="202"/>
      <c r="BJ95" s="202"/>
      <c r="BK95" s="202"/>
      <c r="BL95" s="202">
        <v>0.414522838</v>
      </c>
      <c r="BM95" s="202">
        <v>1</v>
      </c>
      <c r="BN95" s="202">
        <v>776</v>
      </c>
      <c r="BO95" s="202">
        <v>37.915083240000001</v>
      </c>
      <c r="BP95" s="202">
        <v>0.74787343500000003</v>
      </c>
      <c r="BQ95" s="202">
        <v>534</v>
      </c>
      <c r="BR95" s="202">
        <v>1.2336975999999999E-2</v>
      </c>
      <c r="BS95" s="202">
        <v>3.3812988000000002E-2</v>
      </c>
      <c r="BT95" s="202">
        <v>1</v>
      </c>
      <c r="BU95" s="202">
        <v>776</v>
      </c>
      <c r="BV95" s="202">
        <v>6.1227260999999998E-2</v>
      </c>
      <c r="BW95" s="202">
        <v>6.1227260999999998E-2</v>
      </c>
      <c r="BX95" s="202">
        <v>55</v>
      </c>
      <c r="BY95" s="202">
        <v>0</v>
      </c>
      <c r="BZ95" s="202">
        <v>0.99999999999996403</v>
      </c>
      <c r="CA95" s="202">
        <v>776</v>
      </c>
      <c r="CB95" s="202">
        <v>0</v>
      </c>
      <c r="CC95" s="202">
        <v>0.99999999999996403</v>
      </c>
      <c r="CD95" s="202">
        <v>776</v>
      </c>
      <c r="CE95" s="202">
        <v>0</v>
      </c>
      <c r="CF95" s="202">
        <v>0.87521057967034599</v>
      </c>
      <c r="CG95" s="202">
        <v>643</v>
      </c>
      <c r="CH95" s="202" t="s">
        <v>470</v>
      </c>
      <c r="CI95" s="202" t="s">
        <v>470</v>
      </c>
      <c r="CJ95" s="202" t="s">
        <v>470</v>
      </c>
      <c r="CK95" s="202" t="s">
        <v>470</v>
      </c>
      <c r="CL95" s="202" t="s">
        <v>470</v>
      </c>
      <c r="CM95" s="202" t="s">
        <v>470</v>
      </c>
      <c r="CN95" s="202">
        <v>0.134296425</v>
      </c>
      <c r="CO95" s="202">
        <v>0.87521057999999996</v>
      </c>
      <c r="CP95" s="202">
        <v>643</v>
      </c>
      <c r="CQ95" s="202">
        <v>3</v>
      </c>
      <c r="CR95" s="202">
        <v>0.87521057999999996</v>
      </c>
      <c r="CS95" s="202">
        <v>643</v>
      </c>
      <c r="CT95" s="202">
        <v>54.247605</v>
      </c>
      <c r="CU95" s="202">
        <v>0.87521057999999996</v>
      </c>
      <c r="CV95" s="202">
        <v>643</v>
      </c>
      <c r="CW95" s="202">
        <v>0.55300766700000004</v>
      </c>
      <c r="CX95" s="202">
        <v>0.74620695100000001</v>
      </c>
      <c r="CY95" s="202">
        <v>533</v>
      </c>
      <c r="CZ95" s="202">
        <v>36894.5</v>
      </c>
      <c r="DA95" s="202">
        <v>0.74787343500000003</v>
      </c>
      <c r="DB95" s="202">
        <v>534</v>
      </c>
      <c r="DC95" s="202" t="s">
        <v>470</v>
      </c>
      <c r="DD95" s="202" t="s">
        <v>470</v>
      </c>
      <c r="DE95" s="202" t="s">
        <v>470</v>
      </c>
      <c r="DF95" s="202" t="s">
        <v>200</v>
      </c>
      <c r="DG95" s="202" t="s">
        <v>471</v>
      </c>
    </row>
    <row r="96" spans="2:111" hidden="1" x14ac:dyDescent="0.3">
      <c r="B96" s="124" t="str">
        <f t="shared" si="1"/>
        <v>iBoxx GBP Corporates SRI Screened45657</v>
      </c>
      <c r="D96" s="124" t="s">
        <v>503</v>
      </c>
      <c r="E96" t="s">
        <v>199</v>
      </c>
      <c r="F96" s="196">
        <v>45657</v>
      </c>
      <c r="G96" s="202">
        <v>760</v>
      </c>
      <c r="H96" s="202">
        <v>0</v>
      </c>
      <c r="I96" s="202">
        <v>760</v>
      </c>
      <c r="J96" s="203">
        <v>0</v>
      </c>
      <c r="K96" s="203">
        <v>1</v>
      </c>
      <c r="L96" s="202" t="s">
        <v>476</v>
      </c>
      <c r="M96" s="204">
        <v>19.443688133587202</v>
      </c>
      <c r="N96" s="203">
        <v>0.87047507825132597</v>
      </c>
      <c r="O96" s="205">
        <v>627</v>
      </c>
      <c r="P96" s="204">
        <v>3.5549848322951298</v>
      </c>
      <c r="Q96" s="202">
        <v>0.86615143698795205</v>
      </c>
      <c r="R96" s="202">
        <v>621</v>
      </c>
      <c r="S96" s="202">
        <v>9.6106092311233304</v>
      </c>
      <c r="T96" s="202">
        <v>0.86615143698795205</v>
      </c>
      <c r="U96" s="202">
        <v>621</v>
      </c>
      <c r="V96" s="202">
        <v>6.13722384684002</v>
      </c>
      <c r="W96" s="202">
        <v>0.86615143698795205</v>
      </c>
      <c r="X96" s="202">
        <v>621</v>
      </c>
      <c r="Y96" s="206" t="s">
        <v>470</v>
      </c>
      <c r="Z96" s="202" t="s">
        <v>470</v>
      </c>
      <c r="AA96" s="202" t="s">
        <v>470</v>
      </c>
      <c r="AB96" s="202" t="s">
        <v>470</v>
      </c>
      <c r="AC96" s="202" t="s">
        <v>470</v>
      </c>
      <c r="AD96" s="202" t="s">
        <v>470</v>
      </c>
      <c r="AE96" s="206">
        <v>0.19532361763667</v>
      </c>
      <c r="AF96" s="202">
        <v>0.17118770412808301</v>
      </c>
      <c r="AG96" s="202">
        <v>130</v>
      </c>
      <c r="AH96" s="206">
        <v>0.41819680718362001</v>
      </c>
      <c r="AI96" s="202">
        <v>8.0306017919180503E-2</v>
      </c>
      <c r="AJ96" s="202">
        <v>51</v>
      </c>
      <c r="AK96" s="202" t="s">
        <v>470</v>
      </c>
      <c r="AL96" s="202" t="s">
        <v>470</v>
      </c>
      <c r="AM96" s="202" t="s">
        <v>470</v>
      </c>
      <c r="AN96" s="202" t="s">
        <v>470</v>
      </c>
      <c r="AO96" s="202" t="s">
        <v>470</v>
      </c>
      <c r="AP96" s="202" t="s">
        <v>470</v>
      </c>
      <c r="AQ96" s="202" t="s">
        <v>470</v>
      </c>
      <c r="AR96" s="202" t="s">
        <v>470</v>
      </c>
      <c r="AS96" s="202" t="s">
        <v>470</v>
      </c>
      <c r="AT96" s="202">
        <v>4.1833422498762901E-2</v>
      </c>
      <c r="AU96" s="202">
        <v>0.465135623092432</v>
      </c>
      <c r="AV96" s="202">
        <v>0.42441095522200301</v>
      </c>
      <c r="AW96" s="202">
        <v>6.0421607062873202E-2</v>
      </c>
      <c r="AX96" s="202">
        <v>3.4461697307968998E-3</v>
      </c>
      <c r="AY96" s="202">
        <v>4.7522223930954004E-3</v>
      </c>
      <c r="AZ96" s="202" t="s">
        <v>470</v>
      </c>
      <c r="BA96" s="202" t="s">
        <v>470</v>
      </c>
      <c r="BB96" s="202" t="s">
        <v>470</v>
      </c>
      <c r="BC96" s="202" t="s">
        <v>470</v>
      </c>
      <c r="BD96" s="202" t="s">
        <v>470</v>
      </c>
      <c r="BE96" s="202" t="s">
        <v>470</v>
      </c>
      <c r="BF96" s="202" t="s">
        <v>470</v>
      </c>
      <c r="BG96" s="202" t="s">
        <v>470</v>
      </c>
      <c r="BH96" s="202" t="s">
        <v>470</v>
      </c>
      <c r="BI96" s="202" t="s">
        <v>470</v>
      </c>
      <c r="BJ96" s="202" t="s">
        <v>470</v>
      </c>
      <c r="BK96" s="202" t="s">
        <v>470</v>
      </c>
      <c r="BL96" s="202">
        <v>0.41976283103262002</v>
      </c>
      <c r="BM96" s="202">
        <v>0.99999999999996303</v>
      </c>
      <c r="BN96" s="202">
        <v>760</v>
      </c>
      <c r="BO96" s="202">
        <v>37.433419727682598</v>
      </c>
      <c r="BP96" s="202">
        <v>0.743589872214102</v>
      </c>
      <c r="BQ96" s="202">
        <v>520</v>
      </c>
      <c r="BR96" s="202">
        <v>2.6290373514479898E-2</v>
      </c>
      <c r="BS96" s="202">
        <v>3.20121227342322E-2</v>
      </c>
      <c r="BT96" s="202">
        <v>0.99999999999996303</v>
      </c>
      <c r="BU96" s="202">
        <v>760</v>
      </c>
      <c r="BV96" s="202">
        <v>6.0161184750463899E-2</v>
      </c>
      <c r="BW96" s="202">
        <v>6.0161184750463899E-2</v>
      </c>
      <c r="BX96" s="202">
        <v>52</v>
      </c>
      <c r="BY96" s="202">
        <v>0</v>
      </c>
      <c r="BZ96" s="202">
        <v>0.99999999999996303</v>
      </c>
      <c r="CA96" s="202">
        <v>760</v>
      </c>
      <c r="CB96" s="202">
        <v>0</v>
      </c>
      <c r="CC96" s="202">
        <v>0.99999999999996303</v>
      </c>
      <c r="CD96" s="202">
        <v>760</v>
      </c>
      <c r="CE96" s="202">
        <v>0</v>
      </c>
      <c r="CF96" s="202">
        <v>0.87047507825132597</v>
      </c>
      <c r="CG96" s="202">
        <v>627</v>
      </c>
      <c r="CH96" s="202" t="s">
        <v>470</v>
      </c>
      <c r="CI96" s="202" t="s">
        <v>470</v>
      </c>
      <c r="CJ96" s="202" t="s">
        <v>470</v>
      </c>
      <c r="CK96" s="202" t="s">
        <v>470</v>
      </c>
      <c r="CL96" s="202" t="s">
        <v>470</v>
      </c>
      <c r="CM96" s="202" t="s">
        <v>470</v>
      </c>
      <c r="CN96" s="202">
        <v>0.14186882741769899</v>
      </c>
      <c r="CO96" s="202">
        <v>0.87047507825132597</v>
      </c>
      <c r="CP96" s="202">
        <v>627</v>
      </c>
      <c r="CQ96" s="202">
        <v>3</v>
      </c>
      <c r="CR96" s="202">
        <v>0.87047507825132597</v>
      </c>
      <c r="CS96" s="202">
        <v>627</v>
      </c>
      <c r="CT96" s="202">
        <v>54.247605</v>
      </c>
      <c r="CU96" s="202">
        <v>0.87047507825132597</v>
      </c>
      <c r="CV96" s="202">
        <v>627</v>
      </c>
      <c r="CW96" s="202">
        <v>0.55775025057169003</v>
      </c>
      <c r="CX96" s="202">
        <v>0.743589872214102</v>
      </c>
      <c r="CY96" s="202">
        <v>520</v>
      </c>
      <c r="CZ96" s="202">
        <v>35915.300000000003</v>
      </c>
      <c r="DA96" s="202">
        <v>0.743589872214102</v>
      </c>
      <c r="DB96" s="202">
        <v>520</v>
      </c>
      <c r="DC96" s="202" t="s">
        <v>470</v>
      </c>
      <c r="DD96" s="202" t="s">
        <v>470</v>
      </c>
      <c r="DE96" s="202" t="s">
        <v>470</v>
      </c>
      <c r="DF96" s="202" t="s">
        <v>200</v>
      </c>
      <c r="DG96" s="202" t="s">
        <v>471</v>
      </c>
    </row>
    <row r="97" spans="1:115" hidden="1" x14ac:dyDescent="0.3">
      <c r="B97" s="124" t="str">
        <f t="shared" si="1"/>
        <v>iBoxx GBP Corporates SRI Screened45688</v>
      </c>
      <c r="D97" s="124" t="s">
        <v>503</v>
      </c>
      <c r="E97" s="183" t="s">
        <v>199</v>
      </c>
      <c r="F97" s="196">
        <v>45688</v>
      </c>
      <c r="G97" s="202">
        <v>754</v>
      </c>
      <c r="H97" s="202">
        <v>0</v>
      </c>
      <c r="I97" s="202">
        <v>754</v>
      </c>
      <c r="J97" s="203">
        <v>0</v>
      </c>
      <c r="K97" s="203">
        <v>1</v>
      </c>
      <c r="L97" s="202" t="s">
        <v>476</v>
      </c>
      <c r="M97" s="204">
        <v>19.5070520710827</v>
      </c>
      <c r="N97" s="203">
        <v>0.87808430435691498</v>
      </c>
      <c r="O97" s="205">
        <v>628</v>
      </c>
      <c r="P97" s="204">
        <v>3.6050337080647901</v>
      </c>
      <c r="Q97" s="202">
        <v>0.87372641535793905</v>
      </c>
      <c r="R97" s="202">
        <v>622</v>
      </c>
      <c r="S97" s="202">
        <v>9.6378093382103192</v>
      </c>
      <c r="T97" s="202">
        <v>0.87372641535793905</v>
      </c>
      <c r="U97" s="202">
        <v>622</v>
      </c>
      <c r="V97" s="202">
        <v>6.1239873548922397</v>
      </c>
      <c r="W97" s="202">
        <v>0.87372641535793905</v>
      </c>
      <c r="X97" s="202">
        <v>622</v>
      </c>
      <c r="Y97" s="206" t="s">
        <v>470</v>
      </c>
      <c r="Z97" s="202" t="s">
        <v>470</v>
      </c>
      <c r="AA97" s="202" t="s">
        <v>470</v>
      </c>
      <c r="AB97" s="202" t="s">
        <v>470</v>
      </c>
      <c r="AC97" s="202" t="s">
        <v>470</v>
      </c>
      <c r="AD97" s="202" t="s">
        <v>470</v>
      </c>
      <c r="AE97" s="202">
        <v>0.19789032124209599</v>
      </c>
      <c r="AF97" s="202">
        <v>0.17642209631643299</v>
      </c>
      <c r="AG97" s="202">
        <v>131</v>
      </c>
      <c r="AH97" s="206">
        <v>0.41738218519556503</v>
      </c>
      <c r="AI97" s="202">
        <v>8.0771398355996601E-2</v>
      </c>
      <c r="AJ97" s="202">
        <v>51</v>
      </c>
      <c r="AK97" s="202" t="s">
        <v>470</v>
      </c>
      <c r="AL97" s="202" t="s">
        <v>470</v>
      </c>
      <c r="AM97" s="202" t="s">
        <v>470</v>
      </c>
      <c r="AN97" s="202" t="s">
        <v>470</v>
      </c>
      <c r="AO97" s="202" t="s">
        <v>470</v>
      </c>
      <c r="AP97" s="202" t="s">
        <v>470</v>
      </c>
      <c r="AQ97" s="202" t="s">
        <v>470</v>
      </c>
      <c r="AR97" s="202" t="s">
        <v>470</v>
      </c>
      <c r="AS97" s="202" t="s">
        <v>470</v>
      </c>
      <c r="AT97" s="202">
        <v>4.2628820673541602E-2</v>
      </c>
      <c r="AU97" s="202">
        <v>0.456544073351693</v>
      </c>
      <c r="AV97" s="202">
        <v>0.42358910189930099</v>
      </c>
      <c r="AW97" s="202">
        <v>6.8942524567211394E-2</v>
      </c>
      <c r="AX97" s="202">
        <v>3.4688605295029999E-3</v>
      </c>
      <c r="AY97" s="202">
        <v>4.8266189787136001E-3</v>
      </c>
      <c r="AZ97" s="202" t="s">
        <v>470</v>
      </c>
      <c r="BA97" s="202" t="s">
        <v>470</v>
      </c>
      <c r="BB97" s="202" t="s">
        <v>470</v>
      </c>
      <c r="BC97" s="202" t="s">
        <v>470</v>
      </c>
      <c r="BD97" s="202" t="s">
        <v>470</v>
      </c>
      <c r="BE97" s="202" t="s">
        <v>470</v>
      </c>
      <c r="BF97" s="202" t="s">
        <v>470</v>
      </c>
      <c r="BG97" s="202" t="s">
        <v>470</v>
      </c>
      <c r="BH97" s="202" t="s">
        <v>470</v>
      </c>
      <c r="BI97" s="202" t="s">
        <v>470</v>
      </c>
      <c r="BJ97" s="202" t="s">
        <v>470</v>
      </c>
      <c r="BK97" s="202" t="s">
        <v>470</v>
      </c>
      <c r="BL97" s="202">
        <v>0.41689243756555999</v>
      </c>
      <c r="BM97" s="202">
        <v>0.99999999999996503</v>
      </c>
      <c r="BN97" s="202">
        <v>754</v>
      </c>
      <c r="BO97" s="202">
        <v>36.895884816416398</v>
      </c>
      <c r="BP97" s="202">
        <v>0.75187138286403998</v>
      </c>
      <c r="BQ97" s="202">
        <v>522</v>
      </c>
      <c r="BR97" s="202">
        <v>3.10492869614135E-2</v>
      </c>
      <c r="BS97" s="202">
        <v>3.2350083088141801E-2</v>
      </c>
      <c r="BT97" s="202">
        <v>0.99999999999996503</v>
      </c>
      <c r="BU97" s="202">
        <v>754</v>
      </c>
      <c r="BV97" s="202">
        <v>6.0711076350909103E-2</v>
      </c>
      <c r="BW97" s="202">
        <v>6.0711076350909103E-2</v>
      </c>
      <c r="BX97" s="202">
        <v>52</v>
      </c>
      <c r="BY97" s="202">
        <v>0</v>
      </c>
      <c r="BZ97" s="202">
        <v>0.99999999999996503</v>
      </c>
      <c r="CA97" s="202">
        <v>754</v>
      </c>
      <c r="CB97" s="202">
        <v>0</v>
      </c>
      <c r="CC97" s="202">
        <v>0.99999999999996503</v>
      </c>
      <c r="CD97" s="202">
        <v>754</v>
      </c>
      <c r="CE97" s="202">
        <v>0</v>
      </c>
      <c r="CF97" s="202">
        <v>0.87808430435691498</v>
      </c>
      <c r="CG97" s="202">
        <v>628</v>
      </c>
      <c r="CH97" s="202" t="s">
        <v>470</v>
      </c>
      <c r="CI97" s="202" t="s">
        <v>470</v>
      </c>
      <c r="CJ97" s="202" t="s">
        <v>470</v>
      </c>
      <c r="CK97" s="202" t="s">
        <v>470</v>
      </c>
      <c r="CL97" s="202" t="s">
        <v>470</v>
      </c>
      <c r="CM97" s="202" t="s">
        <v>470</v>
      </c>
      <c r="CN97" s="202">
        <v>0.15239684779355001</v>
      </c>
      <c r="CO97" s="202">
        <v>0.87808430435691498</v>
      </c>
      <c r="CP97" s="202">
        <v>628</v>
      </c>
      <c r="CQ97" s="202">
        <v>3</v>
      </c>
      <c r="CR97" s="202">
        <v>0.87808430435691498</v>
      </c>
      <c r="CS97" s="202">
        <v>628</v>
      </c>
      <c r="CT97" s="202">
        <v>54247605</v>
      </c>
      <c r="CU97" s="202">
        <v>0.87808430435691498</v>
      </c>
      <c r="CV97" s="202">
        <v>628</v>
      </c>
      <c r="CW97" s="202">
        <v>0.56256451514689298</v>
      </c>
      <c r="CX97" s="202">
        <v>0.75187138286403998</v>
      </c>
      <c r="CY97" s="202">
        <v>522</v>
      </c>
      <c r="CZ97" s="202">
        <v>35975</v>
      </c>
      <c r="DA97" s="202">
        <v>0.75187138286403998</v>
      </c>
      <c r="DB97" s="202">
        <v>522</v>
      </c>
      <c r="DC97" s="202" t="s">
        <v>470</v>
      </c>
      <c r="DD97" s="202" t="s">
        <v>470</v>
      </c>
      <c r="DE97" s="202" t="s">
        <v>470</v>
      </c>
      <c r="DF97" s="202" t="s">
        <v>200</v>
      </c>
      <c r="DG97" s="202" t="s">
        <v>471</v>
      </c>
    </row>
    <row r="98" spans="1:115" hidden="1" x14ac:dyDescent="0.3">
      <c r="B98" s="124" t="str">
        <f t="shared" si="1"/>
        <v>iBoxx GBP Non-Gilts Investment Grade &amp; Fallen Angels FWPL45596</v>
      </c>
      <c r="C98">
        <v>427</v>
      </c>
      <c r="D98" t="s">
        <v>504</v>
      </c>
      <c r="E98" t="s">
        <v>201</v>
      </c>
      <c r="F98" s="198">
        <v>45596</v>
      </c>
      <c r="G98" s="202">
        <v>1253</v>
      </c>
      <c r="H98" s="202">
        <v>6</v>
      </c>
      <c r="I98" s="202">
        <v>1247</v>
      </c>
      <c r="J98" s="203">
        <v>5.2132860000000001E-3</v>
      </c>
      <c r="K98" s="203">
        <v>0.99478671399999996</v>
      </c>
      <c r="L98" s="202" t="s">
        <v>469</v>
      </c>
      <c r="M98" s="204">
        <v>17.029858959999999</v>
      </c>
      <c r="N98" s="203">
        <v>0.79235170200000005</v>
      </c>
      <c r="O98" s="205">
        <v>888</v>
      </c>
      <c r="P98" s="204">
        <v>3.5142240239999998</v>
      </c>
      <c r="Q98" s="202">
        <v>0.76948851699999998</v>
      </c>
      <c r="R98" s="202">
        <v>861</v>
      </c>
      <c r="S98" s="202">
        <v>8.5887731180000007</v>
      </c>
      <c r="T98" s="202">
        <v>0.76948851699999998</v>
      </c>
      <c r="U98" s="202">
        <v>861</v>
      </c>
      <c r="V98" s="202">
        <v>6.0494547489999997</v>
      </c>
      <c r="W98" s="202">
        <v>0.76948851699999998</v>
      </c>
      <c r="X98" s="202">
        <v>861</v>
      </c>
      <c r="Y98" s="206">
        <v>54.639870889999997</v>
      </c>
      <c r="Z98" s="202">
        <v>7.7053089999999996E-3</v>
      </c>
      <c r="AA98" s="202">
        <v>7</v>
      </c>
      <c r="AB98" s="202">
        <v>61.240715399999999</v>
      </c>
      <c r="AC98" s="202">
        <v>8.8548410000000004E-3</v>
      </c>
      <c r="AD98" s="202">
        <v>9</v>
      </c>
      <c r="AE98" s="206">
        <v>0.20004059760000001</v>
      </c>
      <c r="AF98" s="202">
        <v>0.117745297</v>
      </c>
      <c r="AG98" s="202">
        <v>152</v>
      </c>
      <c r="AH98" s="206">
        <v>1.0460431130000001</v>
      </c>
      <c r="AI98" s="202">
        <v>7.4300153999999993E-2</v>
      </c>
      <c r="AJ98" s="202">
        <v>77</v>
      </c>
      <c r="AK98" s="202">
        <v>54.701809990000001</v>
      </c>
      <c r="AL98" s="202">
        <v>8.8548410000000004E-3</v>
      </c>
      <c r="AM98" s="202">
        <v>9</v>
      </c>
      <c r="AN98" s="202">
        <v>58.856709270000003</v>
      </c>
      <c r="AO98" s="202">
        <v>8.8548410000000004E-3</v>
      </c>
      <c r="AP98" s="202">
        <v>9</v>
      </c>
      <c r="AQ98" s="202">
        <v>323.49508600000001</v>
      </c>
      <c r="AR98" s="202">
        <v>8.8548410000000004E-3</v>
      </c>
      <c r="AS98" s="202">
        <v>9</v>
      </c>
      <c r="AT98" s="202">
        <v>0.193498329</v>
      </c>
      <c r="AU98" s="202">
        <v>0.37359111099999998</v>
      </c>
      <c r="AV98" s="202">
        <v>0.32887931999999998</v>
      </c>
      <c r="AW98" s="202">
        <v>4.9382310999999998E-2</v>
      </c>
      <c r="AX98" s="202">
        <v>1.9392280000000001E-3</v>
      </c>
      <c r="AY98" s="202">
        <v>5.2709700999999998E-2</v>
      </c>
      <c r="AZ98" s="202">
        <v>0</v>
      </c>
      <c r="BA98" s="202">
        <v>8.8548410000000004E-3</v>
      </c>
      <c r="BB98" s="202">
        <v>9</v>
      </c>
      <c r="BC98" s="202">
        <v>0</v>
      </c>
      <c r="BD98" s="202">
        <v>8.8548410000000004E-3</v>
      </c>
      <c r="BE98" s="202">
        <v>9</v>
      </c>
      <c r="BF98" s="202">
        <v>0</v>
      </c>
      <c r="BG98" s="202">
        <v>8.8548410000000004E-3</v>
      </c>
      <c r="BH98" s="202">
        <v>9</v>
      </c>
      <c r="BI98" s="202">
        <v>0</v>
      </c>
      <c r="BJ98" s="202">
        <v>8.8548410000000004E-3</v>
      </c>
      <c r="BK98" s="202">
        <v>9</v>
      </c>
      <c r="BL98" s="202">
        <v>0.33180229900000002</v>
      </c>
      <c r="BM98" s="202">
        <v>0.99478671399999996</v>
      </c>
      <c r="BN98" s="202">
        <v>1247</v>
      </c>
      <c r="BO98" s="202">
        <v>35.443892079999998</v>
      </c>
      <c r="BP98" s="202">
        <v>0.485850487</v>
      </c>
      <c r="BQ98" s="202">
        <v>604</v>
      </c>
      <c r="BR98" s="202">
        <v>8.0217210000000008E-3</v>
      </c>
      <c r="BS98" s="202">
        <v>1.9965857E-2</v>
      </c>
      <c r="BT98" s="202">
        <v>0.99478671399999996</v>
      </c>
      <c r="BU98" s="202">
        <v>1247</v>
      </c>
      <c r="BV98" s="202">
        <v>4.5709206000000002E-2</v>
      </c>
      <c r="BW98" s="202">
        <v>4.5709206000000002E-2</v>
      </c>
      <c r="BX98" s="202">
        <v>65</v>
      </c>
      <c r="BY98" s="202">
        <v>2.8008347994467999E-3</v>
      </c>
      <c r="BZ98" s="202">
        <v>0.99999999999994005</v>
      </c>
      <c r="CA98" s="202">
        <v>1253</v>
      </c>
      <c r="CB98" s="202">
        <v>5.1749680047976001E-3</v>
      </c>
      <c r="CC98" s="202">
        <v>0.99999999999994005</v>
      </c>
      <c r="CD98" s="202">
        <v>1253</v>
      </c>
      <c r="CE98" s="202">
        <v>0</v>
      </c>
      <c r="CF98" s="202">
        <v>0.78349686038595301</v>
      </c>
      <c r="CG98" s="202">
        <v>879</v>
      </c>
      <c r="CH98" s="202" t="s">
        <v>470</v>
      </c>
      <c r="CI98" s="202" t="s">
        <v>470</v>
      </c>
      <c r="CJ98" s="202" t="s">
        <v>470</v>
      </c>
      <c r="CK98" s="202">
        <v>57.40448988</v>
      </c>
      <c r="CL98" s="202">
        <v>8.8548410000000004E-3</v>
      </c>
      <c r="CM98" s="202">
        <v>9</v>
      </c>
      <c r="CN98" s="202">
        <v>0.18825324199999999</v>
      </c>
      <c r="CO98" s="202">
        <v>0.78349685999999996</v>
      </c>
      <c r="CP98" s="202">
        <v>879</v>
      </c>
      <c r="CQ98" s="202">
        <v>3</v>
      </c>
      <c r="CR98" s="202">
        <v>0.78349685999999996</v>
      </c>
      <c r="CS98" s="202">
        <v>879</v>
      </c>
      <c r="CT98" s="202">
        <v>728.50744499999996</v>
      </c>
      <c r="CU98" s="202">
        <v>0.78349685999999996</v>
      </c>
      <c r="CV98" s="202">
        <v>879</v>
      </c>
      <c r="CW98" s="202">
        <v>0.38003703500000002</v>
      </c>
      <c r="CX98" s="202">
        <v>0.50446828499999996</v>
      </c>
      <c r="CY98" s="202">
        <v>616</v>
      </c>
      <c r="CZ98" s="202">
        <v>42150.7</v>
      </c>
      <c r="DA98" s="202">
        <v>0.50639827599999998</v>
      </c>
      <c r="DB98" s="202">
        <v>619</v>
      </c>
      <c r="DC98" s="202">
        <v>59.77466493</v>
      </c>
      <c r="DD98" s="202">
        <v>8.8548410000000004E-3</v>
      </c>
      <c r="DE98" s="202">
        <v>9</v>
      </c>
      <c r="DF98" s="202" t="s">
        <v>202</v>
      </c>
      <c r="DG98" s="202" t="s">
        <v>471</v>
      </c>
    </row>
    <row r="99" spans="1:115" hidden="1" x14ac:dyDescent="0.3">
      <c r="B99" s="124" t="str">
        <f t="shared" si="1"/>
        <v>iBoxx GBP Non-Gilts Investment Grade &amp; Fallen Angels FWPL45626</v>
      </c>
      <c r="C99">
        <v>428</v>
      </c>
      <c r="D99" t="s">
        <v>504</v>
      </c>
      <c r="E99" t="s">
        <v>201</v>
      </c>
      <c r="F99" s="198">
        <v>45626</v>
      </c>
      <c r="G99" s="202">
        <v>1253</v>
      </c>
      <c r="H99" s="202">
        <v>6</v>
      </c>
      <c r="I99" s="202">
        <v>1247</v>
      </c>
      <c r="J99" s="203">
        <v>5.1889930000000003E-3</v>
      </c>
      <c r="K99" s="203">
        <v>0.99481100700000002</v>
      </c>
      <c r="L99" s="202" t="s">
        <v>469</v>
      </c>
      <c r="M99" s="204">
        <v>17.021978709999999</v>
      </c>
      <c r="N99" s="203">
        <v>0.79148859699999996</v>
      </c>
      <c r="O99" s="205">
        <v>888</v>
      </c>
      <c r="P99" s="204">
        <v>3.5428268190000001</v>
      </c>
      <c r="Q99" s="202">
        <v>0.76872229299999995</v>
      </c>
      <c r="R99" s="202">
        <v>861</v>
      </c>
      <c r="S99" s="202">
        <v>8.5698357220000005</v>
      </c>
      <c r="T99" s="202">
        <v>0.76872229299999995</v>
      </c>
      <c r="U99" s="202">
        <v>861</v>
      </c>
      <c r="V99" s="202">
        <v>6.0278431719999999</v>
      </c>
      <c r="W99" s="202">
        <v>0.76872229299999995</v>
      </c>
      <c r="X99" s="202">
        <v>861</v>
      </c>
      <c r="Y99" s="206">
        <v>55.040759510000001</v>
      </c>
      <c r="Z99" s="202">
        <v>7.6661840000000004E-3</v>
      </c>
      <c r="AA99" s="202">
        <v>7</v>
      </c>
      <c r="AB99" s="202">
        <v>61.301600890000003</v>
      </c>
      <c r="AC99" s="202">
        <v>8.8076630000000003E-3</v>
      </c>
      <c r="AD99" s="202">
        <v>9</v>
      </c>
      <c r="AE99" s="206">
        <v>0.19766355789999998</v>
      </c>
      <c r="AF99" s="202">
        <v>0.11548286100000001</v>
      </c>
      <c r="AG99" s="202">
        <v>149</v>
      </c>
      <c r="AH99" s="206">
        <v>1.04741752</v>
      </c>
      <c r="AI99" s="202">
        <v>7.7127449000000001E-2</v>
      </c>
      <c r="AJ99" s="202">
        <v>80</v>
      </c>
      <c r="AK99" s="202">
        <v>54.749906469999999</v>
      </c>
      <c r="AL99" s="202">
        <v>8.8076630000000003E-3</v>
      </c>
      <c r="AM99" s="202">
        <v>9</v>
      </c>
      <c r="AN99" s="202">
        <v>58.911156490000003</v>
      </c>
      <c r="AO99" s="202">
        <v>8.8076630000000003E-3</v>
      </c>
      <c r="AP99" s="202">
        <v>9</v>
      </c>
      <c r="AQ99" s="202">
        <v>322.39174300000002</v>
      </c>
      <c r="AR99" s="202">
        <v>8.8076630000000003E-3</v>
      </c>
      <c r="AS99" s="202">
        <v>9</v>
      </c>
      <c r="AT99" s="202">
        <v>0.18820884900000001</v>
      </c>
      <c r="AU99" s="202">
        <v>0.39862342000000001</v>
      </c>
      <c r="AV99" s="202">
        <v>0.30956236799999998</v>
      </c>
      <c r="AW99" s="202">
        <v>5.2093801000000002E-2</v>
      </c>
      <c r="AX99" s="202">
        <v>1.9460020000000001E-3</v>
      </c>
      <c r="AY99" s="202">
        <v>4.9565560000000002E-2</v>
      </c>
      <c r="AZ99" s="202">
        <v>0</v>
      </c>
      <c r="BA99" s="202">
        <v>8.8076630000000003E-3</v>
      </c>
      <c r="BB99" s="202">
        <v>9</v>
      </c>
      <c r="BC99" s="202">
        <v>0</v>
      </c>
      <c r="BD99" s="202">
        <v>8.8076630000000003E-3</v>
      </c>
      <c r="BE99" s="202">
        <v>9</v>
      </c>
      <c r="BF99" s="202">
        <v>0</v>
      </c>
      <c r="BG99" s="202">
        <v>8.8076630000000003E-3</v>
      </c>
      <c r="BH99" s="202">
        <v>9</v>
      </c>
      <c r="BI99" s="202">
        <v>0</v>
      </c>
      <c r="BJ99" s="202">
        <v>8.8076630000000003E-3</v>
      </c>
      <c r="BK99" s="202">
        <v>9</v>
      </c>
      <c r="BL99" s="202">
        <v>0.33472827300000002</v>
      </c>
      <c r="BM99" s="202">
        <v>0.99481100700000002</v>
      </c>
      <c r="BN99" s="202">
        <v>1247</v>
      </c>
      <c r="BO99" s="202">
        <v>35.916079580000002</v>
      </c>
      <c r="BP99" s="202">
        <v>0.48569980099999999</v>
      </c>
      <c r="BQ99" s="202">
        <v>605</v>
      </c>
      <c r="BR99" s="202">
        <v>8.04472E-3</v>
      </c>
      <c r="BS99" s="202">
        <v>2.0649628999999999E-2</v>
      </c>
      <c r="BT99" s="202">
        <v>0.99481100700000002</v>
      </c>
      <c r="BU99" s="202">
        <v>1247</v>
      </c>
      <c r="BV99" s="202">
        <v>4.5012580000000003E-2</v>
      </c>
      <c r="BW99" s="202">
        <v>4.5012580000000003E-2</v>
      </c>
      <c r="BX99" s="202">
        <v>64</v>
      </c>
      <c r="BY99" s="202">
        <v>2.7995607244929001E-3</v>
      </c>
      <c r="BZ99" s="202">
        <v>0.99999999999993905</v>
      </c>
      <c r="CA99" s="202">
        <v>1253</v>
      </c>
      <c r="CB99" s="202">
        <v>5.1545649536827E-3</v>
      </c>
      <c r="CC99" s="202">
        <v>0.99999999999993905</v>
      </c>
      <c r="CD99" s="202">
        <v>1253</v>
      </c>
      <c r="CE99" s="202">
        <v>0</v>
      </c>
      <c r="CF99" s="202">
        <v>0.78268093371728098</v>
      </c>
      <c r="CG99" s="202">
        <v>879</v>
      </c>
      <c r="CH99" s="202" t="s">
        <v>470</v>
      </c>
      <c r="CI99" s="202" t="s">
        <v>470</v>
      </c>
      <c r="CJ99" s="202" t="s">
        <v>470</v>
      </c>
      <c r="CK99" s="202">
        <v>57.383015630000003</v>
      </c>
      <c r="CL99" s="202">
        <v>8.8076630000000003E-3</v>
      </c>
      <c r="CM99" s="202">
        <v>9</v>
      </c>
      <c r="CN99" s="202">
        <v>0.186582462</v>
      </c>
      <c r="CO99" s="202">
        <v>0.78268093400000005</v>
      </c>
      <c r="CP99" s="202">
        <v>879</v>
      </c>
      <c r="CQ99" s="202">
        <v>3</v>
      </c>
      <c r="CR99" s="202">
        <v>0.78268093400000005</v>
      </c>
      <c r="CS99" s="202">
        <v>879</v>
      </c>
      <c r="CT99" s="202">
        <v>728.50744499999996</v>
      </c>
      <c r="CU99" s="202">
        <v>0.78268093400000005</v>
      </c>
      <c r="CV99" s="202">
        <v>879</v>
      </c>
      <c r="CW99" s="202">
        <v>0.381448177</v>
      </c>
      <c r="CX99" s="202">
        <v>0.50586200100000001</v>
      </c>
      <c r="CY99" s="202">
        <v>619</v>
      </c>
      <c r="CZ99" s="202">
        <v>42254.2</v>
      </c>
      <c r="DA99" s="202">
        <v>0.50725856999999996</v>
      </c>
      <c r="DB99" s="202">
        <v>621</v>
      </c>
      <c r="DC99" s="202">
        <v>59.841469080000003</v>
      </c>
      <c r="DD99" s="202">
        <v>8.8076630000000003E-3</v>
      </c>
      <c r="DE99" s="202">
        <v>9</v>
      </c>
      <c r="DF99" s="202" t="s">
        <v>202</v>
      </c>
      <c r="DG99" s="202" t="s">
        <v>471</v>
      </c>
    </row>
    <row r="100" spans="1:115" hidden="1" x14ac:dyDescent="0.3">
      <c r="B100" s="124" t="str">
        <f t="shared" si="1"/>
        <v>iBoxx GBP Non-Gilts Investment Grade &amp; Fallen Angels FWPL45657</v>
      </c>
      <c r="D100" s="124" t="s">
        <v>504</v>
      </c>
      <c r="E100" t="s">
        <v>201</v>
      </c>
      <c r="F100" s="196">
        <v>45657</v>
      </c>
      <c r="G100" s="202">
        <v>1223</v>
      </c>
      <c r="H100" s="202">
        <v>6</v>
      </c>
      <c r="I100" s="202">
        <v>1217</v>
      </c>
      <c r="J100" s="203">
        <v>5.3872262734575996E-3</v>
      </c>
      <c r="K100" s="203">
        <v>0.994612773726542</v>
      </c>
      <c r="L100" s="202" t="s">
        <v>469</v>
      </c>
      <c r="M100" s="204">
        <v>16.9893919310244</v>
      </c>
      <c r="N100" s="203">
        <v>0.78699180422106596</v>
      </c>
      <c r="O100" s="205">
        <v>860</v>
      </c>
      <c r="P100" s="204">
        <v>3.3651042248733201</v>
      </c>
      <c r="Q100" s="202">
        <v>0.76510227633508898</v>
      </c>
      <c r="R100" s="202">
        <v>836</v>
      </c>
      <c r="S100" s="202">
        <v>8.4992691693341804</v>
      </c>
      <c r="T100" s="202">
        <v>0.76510227633508898</v>
      </c>
      <c r="U100" s="202">
        <v>836</v>
      </c>
      <c r="V100" s="202">
        <v>5.8122291005018303</v>
      </c>
      <c r="W100" s="202">
        <v>0.76510227633508898</v>
      </c>
      <c r="X100" s="202">
        <v>836</v>
      </c>
      <c r="Y100" s="206">
        <v>50.4017679975546</v>
      </c>
      <c r="Z100" s="202">
        <v>5.3872262734575996E-3</v>
      </c>
      <c r="AA100" s="202">
        <v>6</v>
      </c>
      <c r="AB100" s="202">
        <v>57.749874260239302</v>
      </c>
      <c r="AC100" s="202">
        <v>6.5565729707001003E-3</v>
      </c>
      <c r="AD100" s="202">
        <v>8</v>
      </c>
      <c r="AE100" s="206">
        <v>0.19166137477963599</v>
      </c>
      <c r="AF100" s="202">
        <v>0.12546725287771801</v>
      </c>
      <c r="AG100" s="202">
        <v>158</v>
      </c>
      <c r="AH100" s="206">
        <v>1.06098090121246</v>
      </c>
      <c r="AI100" s="202">
        <v>7.0817307854453407E-2</v>
      </c>
      <c r="AJ100" s="202">
        <v>70</v>
      </c>
      <c r="AK100" s="202">
        <v>53.017494566725198</v>
      </c>
      <c r="AL100" s="202">
        <v>6.5565729707001003E-3</v>
      </c>
      <c r="AM100" s="202">
        <v>8</v>
      </c>
      <c r="AN100" s="202">
        <v>53.934550245292201</v>
      </c>
      <c r="AO100" s="202">
        <v>6.5565729707001003E-3</v>
      </c>
      <c r="AP100" s="202">
        <v>8</v>
      </c>
      <c r="AQ100" s="202">
        <v>383.824016928096</v>
      </c>
      <c r="AR100" s="202">
        <v>6.5565729707001003E-3</v>
      </c>
      <c r="AS100" s="202">
        <v>8</v>
      </c>
      <c r="AT100" s="202">
        <v>0.17384564014870099</v>
      </c>
      <c r="AU100" s="202">
        <v>0.42724296057773198</v>
      </c>
      <c r="AV100" s="202">
        <v>0.29373628449186701</v>
      </c>
      <c r="AW100" s="202">
        <v>5.3985857200373799E-2</v>
      </c>
      <c r="AX100" s="202">
        <v>2.0556573838143E-3</v>
      </c>
      <c r="AY100" s="202">
        <v>4.9133600197449098E-2</v>
      </c>
      <c r="AZ100" s="202">
        <v>0</v>
      </c>
      <c r="BA100" s="202">
        <v>6.5565729707001003E-3</v>
      </c>
      <c r="BB100" s="202">
        <v>8</v>
      </c>
      <c r="BC100" s="202">
        <v>0</v>
      </c>
      <c r="BD100" s="202">
        <v>6.5565729707001003E-3</v>
      </c>
      <c r="BE100" s="202">
        <v>8</v>
      </c>
      <c r="BF100" s="202">
        <v>0</v>
      </c>
      <c r="BG100" s="202">
        <v>6.5565729707001003E-3</v>
      </c>
      <c r="BH100" s="202">
        <v>8</v>
      </c>
      <c r="BI100" s="202">
        <v>0</v>
      </c>
      <c r="BJ100" s="202">
        <v>6.5565729707001003E-3</v>
      </c>
      <c r="BK100" s="202">
        <v>8</v>
      </c>
      <c r="BL100" s="202">
        <v>0.34477605738579697</v>
      </c>
      <c r="BM100" s="202">
        <v>0.99461277372648105</v>
      </c>
      <c r="BN100" s="202">
        <v>1217</v>
      </c>
      <c r="BO100" s="202">
        <v>35.279625232848502</v>
      </c>
      <c r="BP100" s="202">
        <v>0.495556130418076</v>
      </c>
      <c r="BQ100" s="202">
        <v>592</v>
      </c>
      <c r="BR100" s="202">
        <v>1.6936178258750101E-2</v>
      </c>
      <c r="BS100" s="202">
        <v>2.0005845771691701E-2</v>
      </c>
      <c r="BT100" s="202">
        <v>0.99461277372648105</v>
      </c>
      <c r="BU100" s="202">
        <v>1217</v>
      </c>
      <c r="BV100" s="202">
        <v>4.60173511422678E-2</v>
      </c>
      <c r="BW100" s="202">
        <v>4.60173511422678E-2</v>
      </c>
      <c r="BX100" s="202">
        <v>62</v>
      </c>
      <c r="BY100" s="202">
        <v>2.9338464433509999E-3</v>
      </c>
      <c r="BZ100" s="202">
        <v>0.99999999999993805</v>
      </c>
      <c r="CA100" s="202">
        <v>1223</v>
      </c>
      <c r="CB100" s="202">
        <v>5.3813307121546999E-3</v>
      </c>
      <c r="CC100" s="202">
        <v>0.99999999999993805</v>
      </c>
      <c r="CD100" s="202">
        <v>1223</v>
      </c>
      <c r="CE100" s="202">
        <v>0</v>
      </c>
      <c r="CF100" s="202">
        <v>0.78043523125036496</v>
      </c>
      <c r="CG100" s="202">
        <v>852</v>
      </c>
      <c r="CH100" s="202" t="s">
        <v>470</v>
      </c>
      <c r="CI100" s="202" t="s">
        <v>470</v>
      </c>
      <c r="CJ100" s="202" t="s">
        <v>470</v>
      </c>
      <c r="CK100" s="202">
        <v>56.722522689421901</v>
      </c>
      <c r="CL100" s="202">
        <v>6.5565729707001003E-3</v>
      </c>
      <c r="CM100" s="202">
        <v>8</v>
      </c>
      <c r="CN100" s="202">
        <v>0.180900449110967</v>
      </c>
      <c r="CO100" s="202">
        <v>0.78043523125036496</v>
      </c>
      <c r="CP100" s="202">
        <v>852</v>
      </c>
      <c r="CQ100" s="202">
        <v>3</v>
      </c>
      <c r="CR100" s="202">
        <v>0.78043523125036496</v>
      </c>
      <c r="CS100" s="202">
        <v>852</v>
      </c>
      <c r="CT100" s="202">
        <v>728.50744499999996</v>
      </c>
      <c r="CU100" s="202">
        <v>0.78043523125036496</v>
      </c>
      <c r="CV100" s="202">
        <v>852</v>
      </c>
      <c r="CW100" s="202">
        <v>0.39526104784269001</v>
      </c>
      <c r="CX100" s="202">
        <v>0.51794461350338605</v>
      </c>
      <c r="CY100" s="202">
        <v>608</v>
      </c>
      <c r="CZ100" s="202">
        <v>41399</v>
      </c>
      <c r="DA100" s="202">
        <v>0.51794461350338605</v>
      </c>
      <c r="DB100" s="202">
        <v>608</v>
      </c>
      <c r="DC100" s="202">
        <v>55.100075526910899</v>
      </c>
      <c r="DD100" s="202">
        <v>6.5565729707001003E-3</v>
      </c>
      <c r="DE100" s="202">
        <v>8</v>
      </c>
      <c r="DF100" s="202" t="s">
        <v>202</v>
      </c>
      <c r="DG100" s="202" t="s">
        <v>471</v>
      </c>
    </row>
    <row r="101" spans="1:115" hidden="1" x14ac:dyDescent="0.3">
      <c r="B101" s="124" t="str">
        <f t="shared" si="1"/>
        <v>iBoxx GBP Non-Gilts Investment Grade &amp; Fallen Angels FWPL45688</v>
      </c>
      <c r="D101" s="124" t="s">
        <v>504</v>
      </c>
      <c r="E101" s="183" t="s">
        <v>201</v>
      </c>
      <c r="F101" s="196">
        <v>45688</v>
      </c>
      <c r="G101" s="202">
        <v>1232</v>
      </c>
      <c r="H101" s="202">
        <v>6</v>
      </c>
      <c r="I101" s="202">
        <v>1226</v>
      </c>
      <c r="J101" s="203">
        <v>5.3130118878101E-3</v>
      </c>
      <c r="K101" s="203">
        <v>0.99468698811218903</v>
      </c>
      <c r="L101" s="202" t="s">
        <v>469</v>
      </c>
      <c r="M101" s="204">
        <v>16.8089381830594</v>
      </c>
      <c r="N101" s="203">
        <v>0.79184245496053296</v>
      </c>
      <c r="O101" s="205">
        <v>873</v>
      </c>
      <c r="P101" s="204">
        <v>3.3463104895720002</v>
      </c>
      <c r="Q101" s="202">
        <v>0.76812416778165904</v>
      </c>
      <c r="R101" s="202">
        <v>846</v>
      </c>
      <c r="S101" s="202">
        <v>8.3668337900027598</v>
      </c>
      <c r="T101" s="202">
        <v>0.76812416778165904</v>
      </c>
      <c r="U101" s="202">
        <v>846</v>
      </c>
      <c r="V101" s="202">
        <v>5.7615908403619596</v>
      </c>
      <c r="W101" s="202">
        <v>0.76812416778165904</v>
      </c>
      <c r="X101" s="202">
        <v>846</v>
      </c>
      <c r="Y101" s="206">
        <v>50.425338973480699</v>
      </c>
      <c r="Z101" s="202">
        <v>5.3130118878101E-3</v>
      </c>
      <c r="AA101" s="202">
        <v>6</v>
      </c>
      <c r="AB101" s="202">
        <v>57.844065069890299</v>
      </c>
      <c r="AC101" s="202">
        <v>6.4516731803316999E-3</v>
      </c>
      <c r="AD101" s="202">
        <v>8</v>
      </c>
      <c r="AE101" s="202">
        <v>0.19270540172311501</v>
      </c>
      <c r="AF101" s="202">
        <v>0.124281185234944</v>
      </c>
      <c r="AG101" s="202">
        <v>158</v>
      </c>
      <c r="AH101" s="206">
        <v>1.00798317324279</v>
      </c>
      <c r="AI101" s="202">
        <v>6.5413071731643804E-2</v>
      </c>
      <c r="AJ101" s="202">
        <v>65</v>
      </c>
      <c r="AK101" s="202">
        <v>53.054976468855401</v>
      </c>
      <c r="AL101" s="202">
        <v>6.4516731803316999E-3</v>
      </c>
      <c r="AM101" s="202">
        <v>8</v>
      </c>
      <c r="AN101" s="202">
        <v>53.949218199818503</v>
      </c>
      <c r="AO101" s="202">
        <v>6.4516731803316999E-3</v>
      </c>
      <c r="AP101" s="202">
        <v>8</v>
      </c>
      <c r="AQ101" s="202">
        <v>382.53888997961201</v>
      </c>
      <c r="AR101" s="202">
        <v>6.4516731803316999E-3</v>
      </c>
      <c r="AS101" s="202">
        <v>8</v>
      </c>
      <c r="AT101" s="202">
        <v>0.18187500684805299</v>
      </c>
      <c r="AU101" s="202">
        <v>0.423880545015974</v>
      </c>
      <c r="AV101" s="202">
        <v>0.28333987185460802</v>
      </c>
      <c r="AW101" s="202">
        <v>5.7847336559945298E-2</v>
      </c>
      <c r="AX101" s="202">
        <v>2.0215540029902002E-3</v>
      </c>
      <c r="AY101" s="202">
        <v>5.1035685718368702E-2</v>
      </c>
      <c r="AZ101" s="202">
        <v>0</v>
      </c>
      <c r="BA101" s="202">
        <v>6.4516731803316999E-3</v>
      </c>
      <c r="BB101" s="202">
        <v>8</v>
      </c>
      <c r="BC101" s="202">
        <v>0</v>
      </c>
      <c r="BD101" s="202">
        <v>6.4516731803316999E-3</v>
      </c>
      <c r="BE101" s="202">
        <v>8</v>
      </c>
      <c r="BF101" s="202">
        <v>0</v>
      </c>
      <c r="BG101" s="202">
        <v>6.4516731803316999E-3</v>
      </c>
      <c r="BH101" s="202">
        <v>8</v>
      </c>
      <c r="BI101" s="202">
        <v>0</v>
      </c>
      <c r="BJ101" s="202">
        <v>6.4516731803316999E-3</v>
      </c>
      <c r="BK101" s="202">
        <v>8</v>
      </c>
      <c r="BL101" s="202">
        <v>0.33623286059636598</v>
      </c>
      <c r="BM101" s="202">
        <v>0.99468698811212997</v>
      </c>
      <c r="BN101" s="202">
        <v>1226</v>
      </c>
      <c r="BO101" s="202">
        <v>34.9064484852166</v>
      </c>
      <c r="BP101" s="202">
        <v>0.48775764445568298</v>
      </c>
      <c r="BQ101" s="202">
        <v>593</v>
      </c>
      <c r="BR101" s="202">
        <v>1.9327661177521702E-2</v>
      </c>
      <c r="BS101" s="202">
        <v>1.97483761414191E-2</v>
      </c>
      <c r="BT101" s="202">
        <v>0.99468698811212997</v>
      </c>
      <c r="BU101" s="202">
        <v>1226</v>
      </c>
      <c r="BV101" s="202">
        <v>4.5882032655619902E-2</v>
      </c>
      <c r="BW101" s="202">
        <v>4.5882032655619902E-2</v>
      </c>
      <c r="BX101" s="202">
        <v>63</v>
      </c>
      <c r="BY101" s="202">
        <v>2.8930604985641E-3</v>
      </c>
      <c r="BZ101" s="202">
        <v>0.99999999999994005</v>
      </c>
      <c r="CA101" s="202">
        <v>1232</v>
      </c>
      <c r="CB101" s="202">
        <v>5.3281287537889997E-3</v>
      </c>
      <c r="CC101" s="202">
        <v>0.99999999999994005</v>
      </c>
      <c r="CD101" s="202">
        <v>1232</v>
      </c>
      <c r="CE101" s="202">
        <v>0</v>
      </c>
      <c r="CF101" s="202">
        <v>0.78539078178020205</v>
      </c>
      <c r="CG101" s="202">
        <v>865</v>
      </c>
      <c r="CH101" s="202">
        <v>0</v>
      </c>
      <c r="CI101" s="202">
        <v>0.99999999999994005</v>
      </c>
      <c r="CJ101" s="202">
        <v>1232</v>
      </c>
      <c r="CK101" s="202">
        <v>56.766393694321401</v>
      </c>
      <c r="CL101" s="202">
        <v>6.4516731803316999E-3</v>
      </c>
      <c r="CM101" s="202">
        <v>8</v>
      </c>
      <c r="CN101" s="202">
        <v>0.193601270689604</v>
      </c>
      <c r="CO101" s="202">
        <v>0.78539078178020205</v>
      </c>
      <c r="CP101" s="202">
        <v>865</v>
      </c>
      <c r="CQ101" s="202">
        <v>3</v>
      </c>
      <c r="CR101" s="202">
        <v>0.78539078178020205</v>
      </c>
      <c r="CS101" s="202">
        <v>865</v>
      </c>
      <c r="CT101" s="202">
        <v>728507445</v>
      </c>
      <c r="CU101" s="202">
        <v>0.78539078178020205</v>
      </c>
      <c r="CV101" s="202">
        <v>865</v>
      </c>
      <c r="CW101" s="202">
        <v>0.38641676645343898</v>
      </c>
      <c r="CX101" s="202">
        <v>0.50868147068895697</v>
      </c>
      <c r="CY101" s="202">
        <v>608</v>
      </c>
      <c r="CZ101" s="202">
        <v>41288.699999999997</v>
      </c>
      <c r="DA101" s="202">
        <v>0.50868147068895697</v>
      </c>
      <c r="DB101" s="202">
        <v>608</v>
      </c>
      <c r="DC101" s="202">
        <v>55.121566311625003</v>
      </c>
      <c r="DD101" s="202">
        <v>6.4516731803316999E-3</v>
      </c>
      <c r="DE101" s="202">
        <v>8</v>
      </c>
      <c r="DF101" s="202" t="s">
        <v>202</v>
      </c>
      <c r="DG101" s="202" t="s">
        <v>471</v>
      </c>
    </row>
    <row r="102" spans="1:115" s="165" customFormat="1" hidden="1" x14ac:dyDescent="0.3">
      <c r="A102" s="124"/>
      <c r="B102" s="124" t="str">
        <f t="shared" si="1"/>
        <v>iBoxx Global Core Corporates ESG45596</v>
      </c>
      <c r="C102">
        <v>1031</v>
      </c>
      <c r="D102" t="s">
        <v>505</v>
      </c>
      <c r="E102" t="s">
        <v>203</v>
      </c>
      <c r="F102" s="198">
        <v>45596</v>
      </c>
      <c r="G102" s="202">
        <v>10357</v>
      </c>
      <c r="H102" s="202">
        <v>0</v>
      </c>
      <c r="I102" s="202">
        <v>10357</v>
      </c>
      <c r="J102" s="203">
        <v>0</v>
      </c>
      <c r="K102" s="203">
        <v>1</v>
      </c>
      <c r="L102" s="202" t="s">
        <v>476</v>
      </c>
      <c r="M102" s="204">
        <v>19.52212115</v>
      </c>
      <c r="N102" s="203">
        <v>0.96813154599999995</v>
      </c>
      <c r="O102" s="205">
        <v>9893</v>
      </c>
      <c r="P102" s="204">
        <v>3.4285495570000002</v>
      </c>
      <c r="Q102" s="202">
        <v>0.95185114400000004</v>
      </c>
      <c r="R102" s="202">
        <v>9668</v>
      </c>
      <c r="S102" s="202">
        <v>9.5441141090000006</v>
      </c>
      <c r="T102" s="202">
        <v>0.95185114400000004</v>
      </c>
      <c r="U102" s="202">
        <v>9668</v>
      </c>
      <c r="V102" s="202">
        <v>6.4957403820000001</v>
      </c>
      <c r="W102" s="202">
        <v>0.95185114400000004</v>
      </c>
      <c r="X102" s="202">
        <v>9668</v>
      </c>
      <c r="Y102" s="206" t="s">
        <v>470</v>
      </c>
      <c r="Z102" s="202" t="s">
        <v>470</v>
      </c>
      <c r="AA102" s="202" t="s">
        <v>470</v>
      </c>
      <c r="AB102" s="202" t="s">
        <v>470</v>
      </c>
      <c r="AC102" s="202" t="s">
        <v>470</v>
      </c>
      <c r="AD102" s="202" t="s">
        <v>470</v>
      </c>
      <c r="AE102" s="206">
        <v>0.22060107039999999</v>
      </c>
      <c r="AF102" s="202">
        <v>3.1289910999999997E-2</v>
      </c>
      <c r="AG102" s="202">
        <v>346</v>
      </c>
      <c r="AH102" s="206">
        <v>0.46693428799999998</v>
      </c>
      <c r="AI102" s="202">
        <v>8.3528472000000006E-2</v>
      </c>
      <c r="AJ102" s="202">
        <v>961</v>
      </c>
      <c r="AK102" s="202" t="s">
        <v>470</v>
      </c>
      <c r="AL102" s="202" t="s">
        <v>470</v>
      </c>
      <c r="AM102" s="202" t="s">
        <v>470</v>
      </c>
      <c r="AN102" s="202" t="s">
        <v>470</v>
      </c>
      <c r="AO102" s="202" t="s">
        <v>470</v>
      </c>
      <c r="AP102" s="202" t="s">
        <v>470</v>
      </c>
      <c r="AQ102" s="202" t="s">
        <v>470</v>
      </c>
      <c r="AR102" s="202" t="s">
        <v>470</v>
      </c>
      <c r="AS102" s="202" t="s">
        <v>470</v>
      </c>
      <c r="AT102" s="202">
        <v>4.4429952000000002E-2</v>
      </c>
      <c r="AU102" s="202">
        <v>0.438285386</v>
      </c>
      <c r="AV102" s="202">
        <v>0.51728466100000003</v>
      </c>
      <c r="AW102" s="202">
        <v>0</v>
      </c>
      <c r="AX102" s="202">
        <v>0</v>
      </c>
      <c r="AY102" s="202">
        <v>0</v>
      </c>
      <c r="AZ102" s="202"/>
      <c r="BA102" s="202"/>
      <c r="BB102" s="202"/>
      <c r="BC102" s="202"/>
      <c r="BD102" s="202"/>
      <c r="BE102" s="202"/>
      <c r="BF102" s="202"/>
      <c r="BG102" s="202"/>
      <c r="BH102" s="202"/>
      <c r="BI102" s="202"/>
      <c r="BJ102" s="202"/>
      <c r="BK102" s="202"/>
      <c r="BL102" s="202">
        <v>0.38794930999999999</v>
      </c>
      <c r="BM102" s="202">
        <v>1</v>
      </c>
      <c r="BN102" s="202">
        <v>10357</v>
      </c>
      <c r="BO102" s="202">
        <v>39.527670999999998</v>
      </c>
      <c r="BP102" s="202">
        <v>0.87426514300000002</v>
      </c>
      <c r="BQ102" s="202">
        <v>8698</v>
      </c>
      <c r="BR102" s="202">
        <v>2.9209032999999999E-2</v>
      </c>
      <c r="BS102" s="202">
        <v>3.4324487000000001E-2</v>
      </c>
      <c r="BT102" s="202">
        <v>1</v>
      </c>
      <c r="BU102" s="202">
        <v>10357</v>
      </c>
      <c r="BV102" s="202">
        <v>6.3458808000000005E-2</v>
      </c>
      <c r="BW102" s="202">
        <v>6.3458808000000005E-2</v>
      </c>
      <c r="BX102" s="202">
        <v>815</v>
      </c>
      <c r="BY102" s="202">
        <v>0</v>
      </c>
      <c r="BZ102" s="202">
        <v>0.99999999999948597</v>
      </c>
      <c r="CA102" s="202">
        <v>10357</v>
      </c>
      <c r="CB102" s="202">
        <v>0</v>
      </c>
      <c r="CC102" s="202">
        <v>0.99999999999948597</v>
      </c>
      <c r="CD102" s="202">
        <v>10357</v>
      </c>
      <c r="CE102" s="202">
        <v>0</v>
      </c>
      <c r="CF102" s="202">
        <v>0.96813154565390902</v>
      </c>
      <c r="CG102" s="202">
        <v>9893</v>
      </c>
      <c r="CH102" s="202" t="s">
        <v>470</v>
      </c>
      <c r="CI102" s="202" t="s">
        <v>470</v>
      </c>
      <c r="CJ102" s="202" t="s">
        <v>470</v>
      </c>
      <c r="CK102" s="202" t="s">
        <v>470</v>
      </c>
      <c r="CL102" s="202" t="s">
        <v>470</v>
      </c>
      <c r="CM102" s="202" t="s">
        <v>470</v>
      </c>
      <c r="CN102" s="202">
        <v>0.219156142</v>
      </c>
      <c r="CO102" s="202">
        <v>0.96813154599999995</v>
      </c>
      <c r="CP102" s="202">
        <v>9893</v>
      </c>
      <c r="CQ102" s="202">
        <v>11</v>
      </c>
      <c r="CR102" s="202">
        <v>0.96813154599999995</v>
      </c>
      <c r="CS102" s="202">
        <v>9893</v>
      </c>
      <c r="CT102" s="202">
        <v>846.40093360000003</v>
      </c>
      <c r="CU102" s="202">
        <v>0.96813154599999995</v>
      </c>
      <c r="CV102" s="202">
        <v>9893</v>
      </c>
      <c r="CW102" s="202">
        <v>0.543413276</v>
      </c>
      <c r="CX102" s="202">
        <v>0.86481596100000002</v>
      </c>
      <c r="CY102" s="202">
        <v>8609</v>
      </c>
      <c r="CZ102" s="202">
        <v>627907.9</v>
      </c>
      <c r="DA102" s="202">
        <v>0.87286086299999999</v>
      </c>
      <c r="DB102" s="202">
        <v>8685</v>
      </c>
      <c r="DC102" s="202" t="s">
        <v>470</v>
      </c>
      <c r="DD102" s="202" t="s">
        <v>470</v>
      </c>
      <c r="DE102" s="202" t="s">
        <v>470</v>
      </c>
      <c r="DF102" s="202" t="s">
        <v>204</v>
      </c>
      <c r="DG102" s="202" t="s">
        <v>471</v>
      </c>
      <c r="DH102" s="124"/>
      <c r="DI102" s="124"/>
      <c r="DJ102" s="124"/>
      <c r="DK102"/>
    </row>
    <row r="103" spans="1:115" hidden="1" x14ac:dyDescent="0.3">
      <c r="B103" s="124" t="str">
        <f t="shared" si="1"/>
        <v>iBoxx Global Core Corporates ESG45626</v>
      </c>
      <c r="C103">
        <v>1060</v>
      </c>
      <c r="D103" t="s">
        <v>505</v>
      </c>
      <c r="E103" t="s">
        <v>203</v>
      </c>
      <c r="F103" s="198">
        <v>45626</v>
      </c>
      <c r="G103" s="202">
        <v>10385</v>
      </c>
      <c r="H103" s="202">
        <v>0</v>
      </c>
      <c r="I103" s="202">
        <v>10385</v>
      </c>
      <c r="J103" s="203">
        <v>0</v>
      </c>
      <c r="K103" s="203">
        <v>1</v>
      </c>
      <c r="L103" s="202" t="s">
        <v>476</v>
      </c>
      <c r="M103" s="204">
        <v>19.492359610000001</v>
      </c>
      <c r="N103" s="203">
        <v>0.96740646500000005</v>
      </c>
      <c r="O103" s="205">
        <v>9919</v>
      </c>
      <c r="P103" s="204">
        <v>3.4426282669999999</v>
      </c>
      <c r="Q103" s="202">
        <v>0.95358818899999997</v>
      </c>
      <c r="R103" s="202">
        <v>9717</v>
      </c>
      <c r="S103" s="202">
        <v>9.5428180250000008</v>
      </c>
      <c r="T103" s="202">
        <v>0.95358818899999997</v>
      </c>
      <c r="U103" s="202">
        <v>9717</v>
      </c>
      <c r="V103" s="202">
        <v>6.4903846700000001</v>
      </c>
      <c r="W103" s="202">
        <v>0.95358818899999997</v>
      </c>
      <c r="X103" s="202">
        <v>9717</v>
      </c>
      <c r="Y103" s="206" t="s">
        <v>470</v>
      </c>
      <c r="Z103" s="202" t="s">
        <v>470</v>
      </c>
      <c r="AA103" s="202" t="s">
        <v>470</v>
      </c>
      <c r="AB103" s="202" t="s">
        <v>470</v>
      </c>
      <c r="AC103" s="202" t="s">
        <v>470</v>
      </c>
      <c r="AD103" s="202" t="s">
        <v>470</v>
      </c>
      <c r="AE103" s="206">
        <v>0.22204367550000001</v>
      </c>
      <c r="AF103" s="202">
        <v>3.0889702000000002E-2</v>
      </c>
      <c r="AG103" s="202">
        <v>343</v>
      </c>
      <c r="AH103" s="206">
        <v>0.45996464100000001</v>
      </c>
      <c r="AI103" s="202">
        <v>8.1132424999999994E-2</v>
      </c>
      <c r="AJ103" s="202">
        <v>944</v>
      </c>
      <c r="AK103" s="202" t="s">
        <v>470</v>
      </c>
      <c r="AL103" s="202" t="s">
        <v>470</v>
      </c>
      <c r="AM103" s="202" t="s">
        <v>470</v>
      </c>
      <c r="AN103" s="202" t="s">
        <v>470</v>
      </c>
      <c r="AO103" s="202" t="s">
        <v>470</v>
      </c>
      <c r="AP103" s="202" t="s">
        <v>470</v>
      </c>
      <c r="AQ103" s="202" t="s">
        <v>470</v>
      </c>
      <c r="AR103" s="202" t="s">
        <v>470</v>
      </c>
      <c r="AS103" s="202" t="s">
        <v>470</v>
      </c>
      <c r="AT103" s="202">
        <v>4.1993379999999997E-2</v>
      </c>
      <c r="AU103" s="202">
        <v>0.45351684799999997</v>
      </c>
      <c r="AV103" s="202">
        <v>0.504489772</v>
      </c>
      <c r="AW103" s="202">
        <v>0</v>
      </c>
      <c r="AX103" s="202">
        <v>0</v>
      </c>
      <c r="AY103" s="202">
        <v>0</v>
      </c>
      <c r="AZ103" s="202"/>
      <c r="BA103" s="202"/>
      <c r="BB103" s="202"/>
      <c r="BC103" s="202"/>
      <c r="BD103" s="202"/>
      <c r="BE103" s="202"/>
      <c r="BF103" s="202"/>
      <c r="BG103" s="202"/>
      <c r="BH103" s="202"/>
      <c r="BI103" s="202"/>
      <c r="BJ103" s="202"/>
      <c r="BK103" s="202"/>
      <c r="BL103" s="202">
        <v>0.38691365500000002</v>
      </c>
      <c r="BM103" s="202">
        <v>1</v>
      </c>
      <c r="BN103" s="202">
        <v>10385</v>
      </c>
      <c r="BO103" s="202">
        <v>39.056009199999998</v>
      </c>
      <c r="BP103" s="202">
        <v>0.873971155</v>
      </c>
      <c r="BQ103" s="202">
        <v>8719</v>
      </c>
      <c r="BR103" s="202">
        <v>2.9250215E-2</v>
      </c>
      <c r="BS103" s="202">
        <v>3.4701674000000002E-2</v>
      </c>
      <c r="BT103" s="202">
        <v>1</v>
      </c>
      <c r="BU103" s="202">
        <v>10385</v>
      </c>
      <c r="BV103" s="202">
        <v>6.3538685999999997E-2</v>
      </c>
      <c r="BW103" s="202">
        <v>6.3538685999999997E-2</v>
      </c>
      <c r="BX103" s="202">
        <v>826</v>
      </c>
      <c r="BY103" s="202">
        <v>0</v>
      </c>
      <c r="BZ103" s="202">
        <v>0.99999999999948597</v>
      </c>
      <c r="CA103" s="202">
        <v>10385</v>
      </c>
      <c r="CB103" s="202">
        <v>0</v>
      </c>
      <c r="CC103" s="202">
        <v>0.99999999999948597</v>
      </c>
      <c r="CD103" s="202">
        <v>10385</v>
      </c>
      <c r="CE103" s="202">
        <v>0</v>
      </c>
      <c r="CF103" s="202">
        <v>0.96740646480185399</v>
      </c>
      <c r="CG103" s="202">
        <v>9919</v>
      </c>
      <c r="CH103" s="202" t="s">
        <v>470</v>
      </c>
      <c r="CI103" s="202" t="s">
        <v>470</v>
      </c>
      <c r="CJ103" s="202" t="s">
        <v>470</v>
      </c>
      <c r="CK103" s="202" t="s">
        <v>470</v>
      </c>
      <c r="CL103" s="202" t="s">
        <v>470</v>
      </c>
      <c r="CM103" s="202" t="s">
        <v>470</v>
      </c>
      <c r="CN103" s="202">
        <v>0.22031606400000001</v>
      </c>
      <c r="CO103" s="202">
        <v>0.96740646500000005</v>
      </c>
      <c r="CP103" s="202">
        <v>9919</v>
      </c>
      <c r="CQ103" s="202">
        <v>11</v>
      </c>
      <c r="CR103" s="202">
        <v>0.96740646500000005</v>
      </c>
      <c r="CS103" s="202">
        <v>9919</v>
      </c>
      <c r="CT103" s="202">
        <v>846.40093360000003</v>
      </c>
      <c r="CU103" s="202">
        <v>0.96740646500000005</v>
      </c>
      <c r="CV103" s="202">
        <v>9919</v>
      </c>
      <c r="CW103" s="202">
        <v>0.54383639299999997</v>
      </c>
      <c r="CX103" s="202">
        <v>0.86441655900000003</v>
      </c>
      <c r="CY103" s="202">
        <v>8630</v>
      </c>
      <c r="CZ103" s="202">
        <v>629696.5</v>
      </c>
      <c r="DA103" s="202">
        <v>0.87253557800000003</v>
      </c>
      <c r="DB103" s="202">
        <v>8706</v>
      </c>
      <c r="DC103" s="202" t="s">
        <v>470</v>
      </c>
      <c r="DD103" s="202" t="s">
        <v>470</v>
      </c>
      <c r="DE103" s="202" t="s">
        <v>470</v>
      </c>
      <c r="DF103" s="202" t="s">
        <v>204</v>
      </c>
      <c r="DG103" s="202" t="s">
        <v>471</v>
      </c>
    </row>
    <row r="104" spans="1:115" hidden="1" x14ac:dyDescent="0.3">
      <c r="B104" s="124" t="str">
        <f t="shared" si="1"/>
        <v>iBoxx Global Core Corporates ESG45657</v>
      </c>
      <c r="D104" s="124" t="s">
        <v>505</v>
      </c>
      <c r="E104" t="s">
        <v>203</v>
      </c>
      <c r="F104" s="196">
        <v>45657</v>
      </c>
      <c r="G104" s="202">
        <v>10350</v>
      </c>
      <c r="H104" s="202">
        <v>0</v>
      </c>
      <c r="I104" s="202">
        <v>10350</v>
      </c>
      <c r="J104" s="203">
        <v>0</v>
      </c>
      <c r="K104" s="203">
        <v>1</v>
      </c>
      <c r="L104" s="202" t="s">
        <v>476</v>
      </c>
      <c r="M104" s="204">
        <v>19.503753305133198</v>
      </c>
      <c r="N104" s="203">
        <v>0.97100562338574903</v>
      </c>
      <c r="O104" s="205">
        <v>9928</v>
      </c>
      <c r="P104" s="204">
        <v>3.4833920481757801</v>
      </c>
      <c r="Q104" s="202">
        <v>0.95433171384567494</v>
      </c>
      <c r="R104" s="202">
        <v>9694</v>
      </c>
      <c r="S104" s="202">
        <v>9.5382316581841895</v>
      </c>
      <c r="T104" s="202">
        <v>0.95433171384567494</v>
      </c>
      <c r="U104" s="202">
        <v>9694</v>
      </c>
      <c r="V104" s="202">
        <v>6.4383284512753001</v>
      </c>
      <c r="W104" s="202">
        <v>0.95433171384567494</v>
      </c>
      <c r="X104" s="202">
        <v>9694</v>
      </c>
      <c r="Y104" s="206" t="s">
        <v>470</v>
      </c>
      <c r="Z104" s="202" t="s">
        <v>470</v>
      </c>
      <c r="AA104" s="202" t="s">
        <v>470</v>
      </c>
      <c r="AB104" s="202" t="s">
        <v>470</v>
      </c>
      <c r="AC104" s="202" t="s">
        <v>470</v>
      </c>
      <c r="AD104" s="202" t="s">
        <v>470</v>
      </c>
      <c r="AE104" s="206">
        <v>0.21114903362077</v>
      </c>
      <c r="AF104" s="202">
        <v>3.3243558792488699E-2</v>
      </c>
      <c r="AG104" s="202">
        <v>377</v>
      </c>
      <c r="AH104" s="206">
        <v>0.36406983139666499</v>
      </c>
      <c r="AI104" s="202">
        <v>7.1836138713106401E-2</v>
      </c>
      <c r="AJ104" s="202">
        <v>835</v>
      </c>
      <c r="AK104" s="202" t="s">
        <v>470</v>
      </c>
      <c r="AL104" s="202" t="s">
        <v>470</v>
      </c>
      <c r="AM104" s="202" t="s">
        <v>470</v>
      </c>
      <c r="AN104" s="202" t="s">
        <v>470</v>
      </c>
      <c r="AO104" s="202" t="s">
        <v>470</v>
      </c>
      <c r="AP104" s="202" t="s">
        <v>470</v>
      </c>
      <c r="AQ104" s="202" t="s">
        <v>470</v>
      </c>
      <c r="AR104" s="202" t="s">
        <v>470</v>
      </c>
      <c r="AS104" s="202" t="s">
        <v>470</v>
      </c>
      <c r="AT104" s="202">
        <v>3.8933960287385799E-2</v>
      </c>
      <c r="AU104" s="202">
        <v>0.46009385512246898</v>
      </c>
      <c r="AV104" s="202">
        <v>0.50097218458962001</v>
      </c>
      <c r="AW104" s="202">
        <v>0</v>
      </c>
      <c r="AX104" s="202">
        <v>0</v>
      </c>
      <c r="AY104" s="202">
        <v>0</v>
      </c>
      <c r="AZ104" s="202" t="s">
        <v>470</v>
      </c>
      <c r="BA104" s="202" t="s">
        <v>470</v>
      </c>
      <c r="BB104" s="202" t="s">
        <v>470</v>
      </c>
      <c r="BC104" s="202" t="s">
        <v>470</v>
      </c>
      <c r="BD104" s="202" t="s">
        <v>470</v>
      </c>
      <c r="BE104" s="202" t="s">
        <v>470</v>
      </c>
      <c r="BF104" s="202" t="s">
        <v>470</v>
      </c>
      <c r="BG104" s="202" t="s">
        <v>470</v>
      </c>
      <c r="BH104" s="202" t="s">
        <v>470</v>
      </c>
      <c r="BI104" s="202" t="s">
        <v>470</v>
      </c>
      <c r="BJ104" s="202" t="s">
        <v>470</v>
      </c>
      <c r="BK104" s="202" t="s">
        <v>470</v>
      </c>
      <c r="BL104" s="202">
        <v>0.38725937920624298</v>
      </c>
      <c r="BM104" s="202">
        <v>0.99999999999947498</v>
      </c>
      <c r="BN104" s="202">
        <v>10350</v>
      </c>
      <c r="BO104" s="202">
        <v>38.945127810299098</v>
      </c>
      <c r="BP104" s="202">
        <v>0.87471107036331597</v>
      </c>
      <c r="BQ104" s="202">
        <v>8700</v>
      </c>
      <c r="BR104" s="202">
        <v>4.1152442243649098E-2</v>
      </c>
      <c r="BS104" s="202">
        <v>3.4528541748744798E-2</v>
      </c>
      <c r="BT104" s="202">
        <v>0.99999999999947498</v>
      </c>
      <c r="BU104" s="202">
        <v>10350</v>
      </c>
      <c r="BV104" s="202">
        <v>6.4015382186271397E-2</v>
      </c>
      <c r="BW104" s="202">
        <v>6.4015382186271397E-2</v>
      </c>
      <c r="BX104" s="202">
        <v>827</v>
      </c>
      <c r="BY104" s="202">
        <v>0</v>
      </c>
      <c r="BZ104" s="202">
        <v>0.99999999999947498</v>
      </c>
      <c r="CA104" s="202">
        <v>10350</v>
      </c>
      <c r="CB104" s="202">
        <v>0</v>
      </c>
      <c r="CC104" s="202">
        <v>0.99999999999947498</v>
      </c>
      <c r="CD104" s="202">
        <v>10350</v>
      </c>
      <c r="CE104" s="202">
        <v>0</v>
      </c>
      <c r="CF104" s="202">
        <v>0.97100562338574903</v>
      </c>
      <c r="CG104" s="202">
        <v>9928</v>
      </c>
      <c r="CH104" s="202" t="s">
        <v>470</v>
      </c>
      <c r="CI104" s="202" t="s">
        <v>470</v>
      </c>
      <c r="CJ104" s="202" t="s">
        <v>470</v>
      </c>
      <c r="CK104" s="202" t="s">
        <v>470</v>
      </c>
      <c r="CL104" s="202" t="s">
        <v>470</v>
      </c>
      <c r="CM104" s="202" t="s">
        <v>470</v>
      </c>
      <c r="CN104" s="202">
        <v>0.225691886357821</v>
      </c>
      <c r="CO104" s="202">
        <v>0.97100562338574903</v>
      </c>
      <c r="CP104" s="202">
        <v>9928</v>
      </c>
      <c r="CQ104" s="202">
        <v>14</v>
      </c>
      <c r="CR104" s="202">
        <v>0.97100562338574903</v>
      </c>
      <c r="CS104" s="202">
        <v>9928</v>
      </c>
      <c r="CT104" s="202">
        <v>846.40093357999899</v>
      </c>
      <c r="CU104" s="202">
        <v>0.97100562338574903</v>
      </c>
      <c r="CV104" s="202">
        <v>9928</v>
      </c>
      <c r="CW104" s="202">
        <v>0.54814076735662398</v>
      </c>
      <c r="CX104" s="202">
        <v>0.86753421191678703</v>
      </c>
      <c r="CY104" s="202">
        <v>8635</v>
      </c>
      <c r="CZ104" s="202">
        <v>623116.1</v>
      </c>
      <c r="DA104" s="202">
        <v>0.87237647116782102</v>
      </c>
      <c r="DB104" s="202">
        <v>8676</v>
      </c>
      <c r="DC104" s="202" t="s">
        <v>470</v>
      </c>
      <c r="DD104" s="202" t="s">
        <v>470</v>
      </c>
      <c r="DE104" s="202" t="s">
        <v>470</v>
      </c>
      <c r="DF104" s="202" t="s">
        <v>204</v>
      </c>
      <c r="DG104" s="202" t="s">
        <v>471</v>
      </c>
    </row>
    <row r="105" spans="1:115" hidden="1" x14ac:dyDescent="0.3">
      <c r="B105" s="124" t="str">
        <f t="shared" si="1"/>
        <v>iBoxx Global Core Corporates ESG45688</v>
      </c>
      <c r="D105" s="124" t="s">
        <v>505</v>
      </c>
      <c r="E105" s="183" t="s">
        <v>203</v>
      </c>
      <c r="F105" s="196">
        <v>45688</v>
      </c>
      <c r="G105" s="202">
        <v>10369</v>
      </c>
      <c r="H105" s="202">
        <v>0</v>
      </c>
      <c r="I105" s="202">
        <v>10369</v>
      </c>
      <c r="J105" s="203">
        <v>0</v>
      </c>
      <c r="K105" s="203">
        <v>1</v>
      </c>
      <c r="L105" s="202" t="s">
        <v>476</v>
      </c>
      <c r="M105" s="204">
        <v>19.538324865944901</v>
      </c>
      <c r="N105" s="203">
        <v>0.97140038637316095</v>
      </c>
      <c r="O105" s="205">
        <v>9953</v>
      </c>
      <c r="P105" s="204">
        <v>3.5033072088392601</v>
      </c>
      <c r="Q105" s="202">
        <v>0.95498946949401198</v>
      </c>
      <c r="R105" s="202">
        <v>9721</v>
      </c>
      <c r="S105" s="202">
        <v>9.5569416865197407</v>
      </c>
      <c r="T105" s="202">
        <v>0.95498946949401198</v>
      </c>
      <c r="U105" s="202">
        <v>9721</v>
      </c>
      <c r="V105" s="202">
        <v>6.4398799217095597</v>
      </c>
      <c r="W105" s="202">
        <v>0.95498946949401198</v>
      </c>
      <c r="X105" s="202">
        <v>9721</v>
      </c>
      <c r="Y105" s="206" t="s">
        <v>470</v>
      </c>
      <c r="Z105" s="202" t="s">
        <v>470</v>
      </c>
      <c r="AA105" s="202" t="s">
        <v>470</v>
      </c>
      <c r="AB105" s="202" t="s">
        <v>470</v>
      </c>
      <c r="AC105" s="202" t="s">
        <v>470</v>
      </c>
      <c r="AD105" s="202" t="s">
        <v>470</v>
      </c>
      <c r="AE105" s="202">
        <v>0.20597827632023599</v>
      </c>
      <c r="AF105" s="202">
        <v>3.3304574435034998E-2</v>
      </c>
      <c r="AG105" s="202">
        <v>379</v>
      </c>
      <c r="AH105" s="206">
        <v>0.37931585067033202</v>
      </c>
      <c r="AI105" s="202">
        <v>6.8708164956245599E-2</v>
      </c>
      <c r="AJ105" s="202">
        <v>811</v>
      </c>
      <c r="AK105" s="202" t="s">
        <v>470</v>
      </c>
      <c r="AL105" s="202" t="s">
        <v>470</v>
      </c>
      <c r="AM105" s="202" t="s">
        <v>470</v>
      </c>
      <c r="AN105" s="202" t="s">
        <v>470</v>
      </c>
      <c r="AO105" s="202" t="s">
        <v>470</v>
      </c>
      <c r="AP105" s="202" t="s">
        <v>470</v>
      </c>
      <c r="AQ105" s="202" t="s">
        <v>470</v>
      </c>
      <c r="AR105" s="202" t="s">
        <v>470</v>
      </c>
      <c r="AS105" s="202" t="s">
        <v>470</v>
      </c>
      <c r="AT105" s="202">
        <v>3.7743286274237002E-2</v>
      </c>
      <c r="AU105" s="202">
        <v>0.45591734353996199</v>
      </c>
      <c r="AV105" s="202">
        <v>0.50633937018528496</v>
      </c>
      <c r="AW105" s="202">
        <v>0</v>
      </c>
      <c r="AX105" s="202">
        <v>0</v>
      </c>
      <c r="AY105" s="202">
        <v>0</v>
      </c>
      <c r="AZ105" s="202" t="s">
        <v>470</v>
      </c>
      <c r="BA105" s="202" t="s">
        <v>470</v>
      </c>
      <c r="BB105" s="202" t="s">
        <v>470</v>
      </c>
      <c r="BC105" s="202" t="s">
        <v>470</v>
      </c>
      <c r="BD105" s="202" t="s">
        <v>470</v>
      </c>
      <c r="BE105" s="202" t="s">
        <v>470</v>
      </c>
      <c r="BF105" s="202" t="s">
        <v>470</v>
      </c>
      <c r="BG105" s="202" t="s">
        <v>470</v>
      </c>
      <c r="BH105" s="202" t="s">
        <v>470</v>
      </c>
      <c r="BI105" s="202" t="s">
        <v>470</v>
      </c>
      <c r="BJ105" s="202" t="s">
        <v>470</v>
      </c>
      <c r="BK105" s="202" t="s">
        <v>470</v>
      </c>
      <c r="BL105" s="202">
        <v>0.38226234732053899</v>
      </c>
      <c r="BM105" s="202">
        <v>0.99999999999948497</v>
      </c>
      <c r="BN105" s="202">
        <v>10369</v>
      </c>
      <c r="BO105" s="202">
        <v>37.369880211756097</v>
      </c>
      <c r="BP105" s="202">
        <v>0.87495108469401695</v>
      </c>
      <c r="BQ105" s="202">
        <v>8719</v>
      </c>
      <c r="BR105" s="202">
        <v>6.5408340665772904E-2</v>
      </c>
      <c r="BS105" s="202">
        <v>3.3486724869672101E-2</v>
      </c>
      <c r="BT105" s="202">
        <v>0.99999999999948497</v>
      </c>
      <c r="BU105" s="202">
        <v>10369</v>
      </c>
      <c r="BV105" s="202">
        <v>6.2625653476644894E-2</v>
      </c>
      <c r="BW105" s="202">
        <v>6.2625653476644894E-2</v>
      </c>
      <c r="BX105" s="202">
        <v>817</v>
      </c>
      <c r="BY105" s="202">
        <v>0</v>
      </c>
      <c r="BZ105" s="202">
        <v>0.99999999999948497</v>
      </c>
      <c r="CA105" s="202">
        <v>10369</v>
      </c>
      <c r="CB105" s="202">
        <v>0</v>
      </c>
      <c r="CC105" s="202">
        <v>0.99999999999948497</v>
      </c>
      <c r="CD105" s="202">
        <v>10369</v>
      </c>
      <c r="CE105" s="202">
        <v>0</v>
      </c>
      <c r="CF105" s="202">
        <v>0.97140038637316095</v>
      </c>
      <c r="CG105" s="202">
        <v>9953</v>
      </c>
      <c r="CH105" s="202" t="s">
        <v>470</v>
      </c>
      <c r="CI105" s="202" t="s">
        <v>470</v>
      </c>
      <c r="CJ105" s="202" t="s">
        <v>470</v>
      </c>
      <c r="CK105" s="202" t="s">
        <v>470</v>
      </c>
      <c r="CL105" s="202" t="s">
        <v>470</v>
      </c>
      <c r="CM105" s="202" t="s">
        <v>470</v>
      </c>
      <c r="CN105" s="202">
        <v>0.233081390148347</v>
      </c>
      <c r="CO105" s="202">
        <v>0.97140038637316095</v>
      </c>
      <c r="CP105" s="202">
        <v>9953</v>
      </c>
      <c r="CQ105" s="202">
        <v>14</v>
      </c>
      <c r="CR105" s="202">
        <v>0.97140038637316095</v>
      </c>
      <c r="CS105" s="202">
        <v>9953</v>
      </c>
      <c r="CT105" s="202">
        <v>846400933.57999897</v>
      </c>
      <c r="CU105" s="202">
        <v>0.97140038637316095</v>
      </c>
      <c r="CV105" s="202">
        <v>9953</v>
      </c>
      <c r="CW105" s="202">
        <v>0.54292866983858501</v>
      </c>
      <c r="CX105" s="202">
        <v>0.85959869614348094</v>
      </c>
      <c r="CY105" s="202">
        <v>8585</v>
      </c>
      <c r="CZ105" s="202">
        <v>621789.6</v>
      </c>
      <c r="DA105" s="202">
        <v>0.87194883935983003</v>
      </c>
      <c r="DB105" s="202">
        <v>8688</v>
      </c>
      <c r="DC105" s="202" t="s">
        <v>470</v>
      </c>
      <c r="DD105" s="202" t="s">
        <v>470</v>
      </c>
      <c r="DE105" s="202" t="s">
        <v>470</v>
      </c>
      <c r="DF105" s="202" t="s">
        <v>204</v>
      </c>
      <c r="DG105" s="202" t="s">
        <v>471</v>
      </c>
    </row>
    <row r="106" spans="1:115" hidden="1" x14ac:dyDescent="0.3">
      <c r="B106" s="124" t="str">
        <f t="shared" si="1"/>
        <v>iBoxx Global Core Corporates SRI Screened45596</v>
      </c>
      <c r="C106">
        <v>656</v>
      </c>
      <c r="D106" t="s">
        <v>506</v>
      </c>
      <c r="E106" t="s">
        <v>205</v>
      </c>
      <c r="F106" s="198">
        <v>45596</v>
      </c>
      <c r="G106" s="202">
        <v>11167</v>
      </c>
      <c r="H106" s="202">
        <v>0</v>
      </c>
      <c r="I106" s="202">
        <v>11167</v>
      </c>
      <c r="J106" s="203">
        <v>0</v>
      </c>
      <c r="K106" s="203">
        <v>1</v>
      </c>
      <c r="L106" s="202" t="s">
        <v>476</v>
      </c>
      <c r="M106" s="204">
        <v>20.35875888</v>
      </c>
      <c r="N106" s="203">
        <v>0.95703662700000003</v>
      </c>
      <c r="O106" s="205">
        <v>10506</v>
      </c>
      <c r="P106" s="204">
        <v>3.9450861179999999</v>
      </c>
      <c r="Q106" s="202">
        <v>0.933084358</v>
      </c>
      <c r="R106" s="202">
        <v>10153</v>
      </c>
      <c r="S106" s="202">
        <v>9.6810740590000002</v>
      </c>
      <c r="T106" s="202">
        <v>0.933084358</v>
      </c>
      <c r="U106" s="202">
        <v>10153</v>
      </c>
      <c r="V106" s="202">
        <v>6.5215985710000002</v>
      </c>
      <c r="W106" s="202">
        <v>0.933084358</v>
      </c>
      <c r="X106" s="202">
        <v>10153</v>
      </c>
      <c r="Y106" s="206" t="s">
        <v>470</v>
      </c>
      <c r="Z106" s="202" t="s">
        <v>470</v>
      </c>
      <c r="AA106" s="202" t="s">
        <v>470</v>
      </c>
      <c r="AB106" s="202" t="s">
        <v>470</v>
      </c>
      <c r="AC106" s="202" t="s">
        <v>470</v>
      </c>
      <c r="AD106" s="202" t="s">
        <v>470</v>
      </c>
      <c r="AE106" s="206">
        <v>0.22075871660000002</v>
      </c>
      <c r="AF106" s="202">
        <v>2.9604486999999999E-2</v>
      </c>
      <c r="AG106" s="202">
        <v>351</v>
      </c>
      <c r="AH106" s="206">
        <v>0.42633779100000002</v>
      </c>
      <c r="AI106" s="202">
        <v>0.100570879</v>
      </c>
      <c r="AJ106" s="202">
        <v>1193</v>
      </c>
      <c r="AK106" s="202" t="s">
        <v>470</v>
      </c>
      <c r="AL106" s="202" t="s">
        <v>470</v>
      </c>
      <c r="AM106" s="202" t="s">
        <v>470</v>
      </c>
      <c r="AN106" s="202" t="s">
        <v>470</v>
      </c>
      <c r="AO106" s="202" t="s">
        <v>470</v>
      </c>
      <c r="AP106" s="202" t="s">
        <v>470</v>
      </c>
      <c r="AQ106" s="202" t="s">
        <v>470</v>
      </c>
      <c r="AR106" s="202" t="s">
        <v>470</v>
      </c>
      <c r="AS106" s="202" t="s">
        <v>470</v>
      </c>
      <c r="AT106" s="202">
        <v>4.1623802000000001E-2</v>
      </c>
      <c r="AU106" s="202">
        <v>0.41060373100000003</v>
      </c>
      <c r="AV106" s="202">
        <v>0.48461103300000002</v>
      </c>
      <c r="AW106" s="202">
        <v>5.2474912999999998E-2</v>
      </c>
      <c r="AX106" s="202">
        <v>7.5445269999999997E-3</v>
      </c>
      <c r="AY106" s="202">
        <v>3.141994E-3</v>
      </c>
      <c r="AZ106" s="202"/>
      <c r="BA106" s="202"/>
      <c r="BB106" s="202"/>
      <c r="BC106" s="202"/>
      <c r="BD106" s="202"/>
      <c r="BE106" s="202"/>
      <c r="BF106" s="202"/>
      <c r="BG106" s="202"/>
      <c r="BH106" s="202"/>
      <c r="BI106" s="202"/>
      <c r="BJ106" s="202"/>
      <c r="BK106" s="202"/>
      <c r="BL106" s="202">
        <v>0.41128801199999998</v>
      </c>
      <c r="BM106" s="202">
        <v>1</v>
      </c>
      <c r="BN106" s="202">
        <v>11167</v>
      </c>
      <c r="BO106" s="202">
        <v>54.25855773</v>
      </c>
      <c r="BP106" s="202">
        <v>0.86188653500000001</v>
      </c>
      <c r="BQ106" s="202">
        <v>9205</v>
      </c>
      <c r="BR106" s="202">
        <v>3.1754892E-2</v>
      </c>
      <c r="BS106" s="202">
        <v>5.3872387000000001E-2</v>
      </c>
      <c r="BT106" s="202">
        <v>1</v>
      </c>
      <c r="BU106" s="202">
        <v>11167</v>
      </c>
      <c r="BV106" s="202">
        <v>6.2715601999999995E-2</v>
      </c>
      <c r="BW106" s="202">
        <v>6.2715601999999995E-2</v>
      </c>
      <c r="BX106" s="202">
        <v>865</v>
      </c>
      <c r="BY106" s="202">
        <v>0</v>
      </c>
      <c r="BZ106" s="202">
        <v>0.999999999999446</v>
      </c>
      <c r="CA106" s="202">
        <v>11167</v>
      </c>
      <c r="CB106" s="202">
        <v>0</v>
      </c>
      <c r="CC106" s="202">
        <v>0.999999999999446</v>
      </c>
      <c r="CD106" s="202">
        <v>11167</v>
      </c>
      <c r="CE106" s="202">
        <v>0</v>
      </c>
      <c r="CF106" s="202">
        <v>0.95897042758112905</v>
      </c>
      <c r="CG106" s="202">
        <v>10534</v>
      </c>
      <c r="CH106" s="202" t="s">
        <v>470</v>
      </c>
      <c r="CI106" s="202" t="s">
        <v>470</v>
      </c>
      <c r="CJ106" s="202" t="s">
        <v>470</v>
      </c>
      <c r="CK106" s="202" t="s">
        <v>470</v>
      </c>
      <c r="CL106" s="202" t="s">
        <v>470</v>
      </c>
      <c r="CM106" s="202" t="s">
        <v>470</v>
      </c>
      <c r="CN106" s="202">
        <v>0.22490355100000001</v>
      </c>
      <c r="CO106" s="202">
        <v>0.957877376</v>
      </c>
      <c r="CP106" s="202">
        <v>10516</v>
      </c>
      <c r="CQ106" s="202">
        <v>21</v>
      </c>
      <c r="CR106" s="202">
        <v>0.95897042799999999</v>
      </c>
      <c r="CS106" s="202">
        <v>10534</v>
      </c>
      <c r="CT106" s="202">
        <v>903.41742310000006</v>
      </c>
      <c r="CU106" s="202">
        <v>0.95897042799999999</v>
      </c>
      <c r="CV106" s="202">
        <v>10534</v>
      </c>
      <c r="CW106" s="202">
        <v>0.53411827899999997</v>
      </c>
      <c r="CX106" s="202">
        <v>0.85323634400000004</v>
      </c>
      <c r="CY106" s="202">
        <v>9119</v>
      </c>
      <c r="CZ106" s="202">
        <v>659055.30000000005</v>
      </c>
      <c r="DA106" s="202">
        <v>0.86013049699999999</v>
      </c>
      <c r="DB106" s="202">
        <v>9188</v>
      </c>
      <c r="DC106" s="202" t="s">
        <v>470</v>
      </c>
      <c r="DD106" s="202" t="s">
        <v>470</v>
      </c>
      <c r="DE106" s="202" t="s">
        <v>470</v>
      </c>
      <c r="DF106" s="202" t="s">
        <v>206</v>
      </c>
      <c r="DG106" s="202" t="s">
        <v>471</v>
      </c>
    </row>
    <row r="107" spans="1:115" hidden="1" x14ac:dyDescent="0.3">
      <c r="B107" s="124" t="str">
        <f t="shared" si="1"/>
        <v>iBoxx Global Core Corporates SRI Screened45626</v>
      </c>
      <c r="C107">
        <v>708</v>
      </c>
      <c r="D107" t="s">
        <v>506</v>
      </c>
      <c r="E107" t="s">
        <v>205</v>
      </c>
      <c r="F107" s="198">
        <v>45626</v>
      </c>
      <c r="G107" s="202">
        <v>11206</v>
      </c>
      <c r="H107" s="202">
        <v>0</v>
      </c>
      <c r="I107" s="202">
        <v>11206</v>
      </c>
      <c r="J107" s="203">
        <v>0</v>
      </c>
      <c r="K107" s="203">
        <v>1</v>
      </c>
      <c r="L107" s="202" t="s">
        <v>476</v>
      </c>
      <c r="M107" s="204">
        <v>20.366071779999999</v>
      </c>
      <c r="N107" s="203">
        <v>0.95671280700000005</v>
      </c>
      <c r="O107" s="205">
        <v>10545</v>
      </c>
      <c r="P107" s="204">
        <v>3.9546733879999998</v>
      </c>
      <c r="Q107" s="202">
        <v>0.93277244100000001</v>
      </c>
      <c r="R107" s="202">
        <v>10193</v>
      </c>
      <c r="S107" s="202">
        <v>9.6813495199999995</v>
      </c>
      <c r="T107" s="202">
        <v>0.93277244100000001</v>
      </c>
      <c r="U107" s="202">
        <v>10193</v>
      </c>
      <c r="V107" s="202">
        <v>6.5198870539999998</v>
      </c>
      <c r="W107" s="202">
        <v>0.93277244100000001</v>
      </c>
      <c r="X107" s="202">
        <v>10193</v>
      </c>
      <c r="Y107" s="206" t="s">
        <v>470</v>
      </c>
      <c r="Z107" s="202" t="s">
        <v>470</v>
      </c>
      <c r="AA107" s="202" t="s">
        <v>470</v>
      </c>
      <c r="AB107" s="202" t="s">
        <v>470</v>
      </c>
      <c r="AC107" s="202" t="s">
        <v>470</v>
      </c>
      <c r="AD107" s="202" t="s">
        <v>470</v>
      </c>
      <c r="AE107" s="206">
        <v>0.22219727110000001</v>
      </c>
      <c r="AF107" s="202">
        <v>2.9170372999999999E-2</v>
      </c>
      <c r="AG107" s="202">
        <v>348</v>
      </c>
      <c r="AH107" s="206">
        <v>0.42833821399999999</v>
      </c>
      <c r="AI107" s="202">
        <v>0.100600971</v>
      </c>
      <c r="AJ107" s="202">
        <v>1198</v>
      </c>
      <c r="AK107" s="202" t="s">
        <v>470</v>
      </c>
      <c r="AL107" s="202" t="s">
        <v>470</v>
      </c>
      <c r="AM107" s="202" t="s">
        <v>470</v>
      </c>
      <c r="AN107" s="202" t="s">
        <v>470</v>
      </c>
      <c r="AO107" s="202" t="s">
        <v>470</v>
      </c>
      <c r="AP107" s="202" t="s">
        <v>470</v>
      </c>
      <c r="AQ107" s="202" t="s">
        <v>470</v>
      </c>
      <c r="AR107" s="202" t="s">
        <v>470</v>
      </c>
      <c r="AS107" s="202" t="s">
        <v>470</v>
      </c>
      <c r="AT107" s="202">
        <v>3.9266057E-2</v>
      </c>
      <c r="AU107" s="202">
        <v>0.424062524</v>
      </c>
      <c r="AV107" s="202">
        <v>0.471721432</v>
      </c>
      <c r="AW107" s="202">
        <v>5.4804124000000003E-2</v>
      </c>
      <c r="AX107" s="202">
        <v>7.2628099999999998E-3</v>
      </c>
      <c r="AY107" s="202">
        <v>2.883053E-3</v>
      </c>
      <c r="AZ107" s="202"/>
      <c r="BA107" s="202"/>
      <c r="BB107" s="202"/>
      <c r="BC107" s="202"/>
      <c r="BD107" s="202"/>
      <c r="BE107" s="202"/>
      <c r="BF107" s="202"/>
      <c r="BG107" s="202"/>
      <c r="BH107" s="202"/>
      <c r="BI107" s="202"/>
      <c r="BJ107" s="202"/>
      <c r="BK107" s="202"/>
      <c r="BL107" s="202">
        <v>0.41189341899999998</v>
      </c>
      <c r="BM107" s="202">
        <v>1</v>
      </c>
      <c r="BN107" s="202">
        <v>11206</v>
      </c>
      <c r="BO107" s="202">
        <v>54.306494659999998</v>
      </c>
      <c r="BP107" s="202">
        <v>0.86190988300000004</v>
      </c>
      <c r="BQ107" s="202">
        <v>9235</v>
      </c>
      <c r="BR107" s="202">
        <v>3.1764786000000003E-2</v>
      </c>
      <c r="BS107" s="202">
        <v>5.4187605E-2</v>
      </c>
      <c r="BT107" s="202">
        <v>1</v>
      </c>
      <c r="BU107" s="202">
        <v>11206</v>
      </c>
      <c r="BV107" s="202">
        <v>6.2618954000000004E-2</v>
      </c>
      <c r="BW107" s="202">
        <v>6.2618954000000004E-2</v>
      </c>
      <c r="BX107" s="202">
        <v>875</v>
      </c>
      <c r="BY107" s="202">
        <v>0</v>
      </c>
      <c r="BZ107" s="202">
        <v>0.99999999999944</v>
      </c>
      <c r="CA107" s="202">
        <v>11206</v>
      </c>
      <c r="CB107" s="202">
        <v>0</v>
      </c>
      <c r="CC107" s="202">
        <v>0.99999999999944</v>
      </c>
      <c r="CD107" s="202">
        <v>11206</v>
      </c>
      <c r="CE107" s="202">
        <v>0</v>
      </c>
      <c r="CF107" s="202">
        <v>0.958266623848401</v>
      </c>
      <c r="CG107" s="202">
        <v>10567</v>
      </c>
      <c r="CH107" s="202" t="s">
        <v>470</v>
      </c>
      <c r="CI107" s="202" t="s">
        <v>470</v>
      </c>
      <c r="CJ107" s="202" t="s">
        <v>470</v>
      </c>
      <c r="CK107" s="202" t="s">
        <v>470</v>
      </c>
      <c r="CL107" s="202" t="s">
        <v>470</v>
      </c>
      <c r="CM107" s="202" t="s">
        <v>470</v>
      </c>
      <c r="CN107" s="202">
        <v>0.22612987700000001</v>
      </c>
      <c r="CO107" s="202">
        <v>0.95755988299999995</v>
      </c>
      <c r="CP107" s="202">
        <v>10555</v>
      </c>
      <c r="CQ107" s="202">
        <v>21</v>
      </c>
      <c r="CR107" s="202">
        <v>0.95826662399999996</v>
      </c>
      <c r="CS107" s="202">
        <v>10567</v>
      </c>
      <c r="CT107" s="202">
        <v>903.41742310000006</v>
      </c>
      <c r="CU107" s="202">
        <v>0.95826662399999996</v>
      </c>
      <c r="CV107" s="202">
        <v>10567</v>
      </c>
      <c r="CW107" s="202">
        <v>0.53403421399999995</v>
      </c>
      <c r="CX107" s="202">
        <v>0.85317682800000005</v>
      </c>
      <c r="CY107" s="202">
        <v>9149</v>
      </c>
      <c r="CZ107" s="202">
        <v>661013.30000000005</v>
      </c>
      <c r="DA107" s="202">
        <v>0.86011500200000002</v>
      </c>
      <c r="DB107" s="202">
        <v>9218</v>
      </c>
      <c r="DC107" s="202" t="s">
        <v>470</v>
      </c>
      <c r="DD107" s="202" t="s">
        <v>470</v>
      </c>
      <c r="DE107" s="202" t="s">
        <v>470</v>
      </c>
      <c r="DF107" s="202" t="s">
        <v>206</v>
      </c>
      <c r="DG107" s="202" t="s">
        <v>471</v>
      </c>
    </row>
    <row r="108" spans="1:115" hidden="1" x14ac:dyDescent="0.3">
      <c r="B108" s="124" t="str">
        <f t="shared" si="1"/>
        <v>iBoxx Global Core Corporates SRI Screened45657</v>
      </c>
      <c r="D108" s="124" t="s">
        <v>506</v>
      </c>
      <c r="E108" t="s">
        <v>205</v>
      </c>
      <c r="F108" s="196">
        <v>45657</v>
      </c>
      <c r="G108" s="202">
        <v>11152</v>
      </c>
      <c r="H108" s="202">
        <v>0</v>
      </c>
      <c r="I108" s="202">
        <v>11152</v>
      </c>
      <c r="J108" s="203">
        <v>0</v>
      </c>
      <c r="K108" s="203">
        <v>1</v>
      </c>
      <c r="L108" s="202" t="s">
        <v>476</v>
      </c>
      <c r="M108" s="204">
        <v>20.352644021971798</v>
      </c>
      <c r="N108" s="203">
        <v>0.96020755914758804</v>
      </c>
      <c r="O108" s="205">
        <v>10540</v>
      </c>
      <c r="P108" s="204">
        <v>3.9990604051282199</v>
      </c>
      <c r="Q108" s="202">
        <v>0.93407164647721597</v>
      </c>
      <c r="R108" s="202">
        <v>10166</v>
      </c>
      <c r="S108" s="202">
        <v>9.6775849165740198</v>
      </c>
      <c r="T108" s="202">
        <v>0.93407164647721597</v>
      </c>
      <c r="U108" s="202">
        <v>10166</v>
      </c>
      <c r="V108" s="202">
        <v>6.46829893478413</v>
      </c>
      <c r="W108" s="202">
        <v>0.93407164647721597</v>
      </c>
      <c r="X108" s="202">
        <v>10166</v>
      </c>
      <c r="Y108" s="206" t="s">
        <v>470</v>
      </c>
      <c r="Z108" s="202" t="s">
        <v>470</v>
      </c>
      <c r="AA108" s="202" t="s">
        <v>470</v>
      </c>
      <c r="AB108" s="202" t="s">
        <v>470</v>
      </c>
      <c r="AC108" s="202" t="s">
        <v>470</v>
      </c>
      <c r="AD108" s="202" t="s">
        <v>470</v>
      </c>
      <c r="AE108" s="206">
        <v>0.21126612065374201</v>
      </c>
      <c r="AF108" s="202">
        <v>3.1349246671470897E-2</v>
      </c>
      <c r="AG108" s="202">
        <v>381</v>
      </c>
      <c r="AH108" s="206">
        <v>0.36463986397326198</v>
      </c>
      <c r="AI108" s="202">
        <v>9.1806751588606905E-2</v>
      </c>
      <c r="AJ108" s="202">
        <v>1088</v>
      </c>
      <c r="AK108" s="202" t="s">
        <v>470</v>
      </c>
      <c r="AL108" s="202" t="s">
        <v>470</v>
      </c>
      <c r="AM108" s="202" t="s">
        <v>470</v>
      </c>
      <c r="AN108" s="202" t="s">
        <v>470</v>
      </c>
      <c r="AO108" s="202" t="s">
        <v>470</v>
      </c>
      <c r="AP108" s="202" t="s">
        <v>470</v>
      </c>
      <c r="AQ108" s="202" t="s">
        <v>470</v>
      </c>
      <c r="AR108" s="202" t="s">
        <v>470</v>
      </c>
      <c r="AS108" s="202" t="s">
        <v>470</v>
      </c>
      <c r="AT108" s="202">
        <v>3.6425882303415098E-2</v>
      </c>
      <c r="AU108" s="202">
        <v>0.43045517310617298</v>
      </c>
      <c r="AV108" s="202">
        <v>0.46869814671003102</v>
      </c>
      <c r="AW108" s="202">
        <v>5.4450288125092797E-2</v>
      </c>
      <c r="AX108" s="202">
        <v>6.61011118245449E-3</v>
      </c>
      <c r="AY108" s="202">
        <v>3.3603985722786998E-3</v>
      </c>
      <c r="AZ108" s="202" t="s">
        <v>470</v>
      </c>
      <c r="BA108" s="202" t="s">
        <v>470</v>
      </c>
      <c r="BB108" s="202" t="s">
        <v>470</v>
      </c>
      <c r="BC108" s="202" t="s">
        <v>470</v>
      </c>
      <c r="BD108" s="202" t="s">
        <v>470</v>
      </c>
      <c r="BE108" s="202" t="s">
        <v>470</v>
      </c>
      <c r="BF108" s="202" t="s">
        <v>470</v>
      </c>
      <c r="BG108" s="202" t="s">
        <v>470</v>
      </c>
      <c r="BH108" s="202" t="s">
        <v>470</v>
      </c>
      <c r="BI108" s="202" t="s">
        <v>470</v>
      </c>
      <c r="BJ108" s="202" t="s">
        <v>470</v>
      </c>
      <c r="BK108" s="202" t="s">
        <v>470</v>
      </c>
      <c r="BL108" s="202">
        <v>0.41105713178564302</v>
      </c>
      <c r="BM108" s="202">
        <v>0.999999999999446</v>
      </c>
      <c r="BN108" s="202">
        <v>11152</v>
      </c>
      <c r="BO108" s="202">
        <v>54.310925058625003</v>
      </c>
      <c r="BP108" s="202">
        <v>0.86341478161860596</v>
      </c>
      <c r="BQ108" s="202">
        <v>9216</v>
      </c>
      <c r="BR108" s="202">
        <v>4.3440544816011097E-2</v>
      </c>
      <c r="BS108" s="202">
        <v>5.3958362427649002E-2</v>
      </c>
      <c r="BT108" s="202">
        <v>0.999999999999446</v>
      </c>
      <c r="BU108" s="202">
        <v>11152</v>
      </c>
      <c r="BV108" s="202">
        <v>6.2863629161092796E-2</v>
      </c>
      <c r="BW108" s="202">
        <v>6.2863629161092796E-2</v>
      </c>
      <c r="BX108" s="202">
        <v>870</v>
      </c>
      <c r="BY108" s="202">
        <v>0</v>
      </c>
      <c r="BZ108" s="202">
        <v>0.999999999999446</v>
      </c>
      <c r="CA108" s="202">
        <v>11152</v>
      </c>
      <c r="CB108" s="202">
        <v>0</v>
      </c>
      <c r="CC108" s="202">
        <v>0.999999999999446</v>
      </c>
      <c r="CD108" s="202">
        <v>11152</v>
      </c>
      <c r="CE108" s="202">
        <v>0</v>
      </c>
      <c r="CF108" s="202">
        <v>0.96218873602613197</v>
      </c>
      <c r="CG108" s="202">
        <v>10567</v>
      </c>
      <c r="CH108" s="202" t="s">
        <v>470</v>
      </c>
      <c r="CI108" s="202" t="s">
        <v>470</v>
      </c>
      <c r="CJ108" s="202" t="s">
        <v>470</v>
      </c>
      <c r="CK108" s="202" t="s">
        <v>470</v>
      </c>
      <c r="CL108" s="202" t="s">
        <v>470</v>
      </c>
      <c r="CM108" s="202" t="s">
        <v>470</v>
      </c>
      <c r="CN108" s="202">
        <v>0.23054512434834401</v>
      </c>
      <c r="CO108" s="202">
        <v>0.96094325969786698</v>
      </c>
      <c r="CP108" s="202">
        <v>10548</v>
      </c>
      <c r="CQ108" s="202">
        <v>21</v>
      </c>
      <c r="CR108" s="202">
        <v>0.96218873602613197</v>
      </c>
      <c r="CS108" s="202">
        <v>10567</v>
      </c>
      <c r="CT108" s="202">
        <v>903.41742305999992</v>
      </c>
      <c r="CU108" s="202">
        <v>0.96218873602613197</v>
      </c>
      <c r="CV108" s="202">
        <v>10567</v>
      </c>
      <c r="CW108" s="202">
        <v>0.53836329355266199</v>
      </c>
      <c r="CX108" s="202">
        <v>0.85701222577999203</v>
      </c>
      <c r="CY108" s="202">
        <v>9156</v>
      </c>
      <c r="CZ108" s="202">
        <v>654296.4</v>
      </c>
      <c r="DA108" s="202">
        <v>0.86068933570637796</v>
      </c>
      <c r="DB108" s="202">
        <v>9187</v>
      </c>
      <c r="DC108" s="202" t="s">
        <v>470</v>
      </c>
      <c r="DD108" s="202" t="s">
        <v>470</v>
      </c>
      <c r="DE108" s="202" t="s">
        <v>470</v>
      </c>
      <c r="DF108" s="202" t="s">
        <v>206</v>
      </c>
      <c r="DG108" s="202" t="s">
        <v>471</v>
      </c>
    </row>
    <row r="109" spans="1:115" hidden="1" x14ac:dyDescent="0.3">
      <c r="B109" s="124" t="str">
        <f t="shared" si="1"/>
        <v>iBoxx Global Core Corporates SRI Screened45688</v>
      </c>
      <c r="D109" s="124" t="s">
        <v>506</v>
      </c>
      <c r="E109" s="183" t="s">
        <v>205</v>
      </c>
      <c r="F109" s="196">
        <v>45688</v>
      </c>
      <c r="G109" s="202">
        <v>11267</v>
      </c>
      <c r="H109" s="202">
        <v>0</v>
      </c>
      <c r="I109" s="202">
        <v>11267</v>
      </c>
      <c r="J109" s="203">
        <v>0</v>
      </c>
      <c r="K109" s="203">
        <v>1</v>
      </c>
      <c r="L109" s="202" t="s">
        <v>476</v>
      </c>
      <c r="M109" s="204">
        <v>20.444103987053499</v>
      </c>
      <c r="N109" s="203">
        <v>0.95879696453568297</v>
      </c>
      <c r="O109" s="205">
        <v>10631</v>
      </c>
      <c r="P109" s="204">
        <v>4.0771079070579104</v>
      </c>
      <c r="Q109" s="202">
        <v>0.93294086533964005</v>
      </c>
      <c r="R109" s="202">
        <v>10257</v>
      </c>
      <c r="S109" s="202">
        <v>9.6903060329279391</v>
      </c>
      <c r="T109" s="202">
        <v>0.93294086533964005</v>
      </c>
      <c r="U109" s="202">
        <v>10257</v>
      </c>
      <c r="V109" s="202">
        <v>6.47398391966074</v>
      </c>
      <c r="W109" s="202">
        <v>0.93294086533964005</v>
      </c>
      <c r="X109" s="202">
        <v>10257</v>
      </c>
      <c r="Y109" s="206" t="s">
        <v>470</v>
      </c>
      <c r="Z109" s="202" t="s">
        <v>470</v>
      </c>
      <c r="AA109" s="202" t="s">
        <v>470</v>
      </c>
      <c r="AB109" s="202" t="s">
        <v>470</v>
      </c>
      <c r="AC109" s="202" t="s">
        <v>470</v>
      </c>
      <c r="AD109" s="202" t="s">
        <v>470</v>
      </c>
      <c r="AE109" s="202">
        <v>0.20612851049537001</v>
      </c>
      <c r="AF109" s="202">
        <v>3.11372271597865E-2</v>
      </c>
      <c r="AG109" s="202">
        <v>383</v>
      </c>
      <c r="AH109" s="206">
        <v>0.36537955234472902</v>
      </c>
      <c r="AI109" s="202">
        <v>9.1877771956400706E-2</v>
      </c>
      <c r="AJ109" s="202">
        <v>1100</v>
      </c>
      <c r="AK109" s="202" t="s">
        <v>470</v>
      </c>
      <c r="AL109" s="202" t="s">
        <v>470</v>
      </c>
      <c r="AM109" s="202" t="s">
        <v>470</v>
      </c>
      <c r="AN109" s="202" t="s">
        <v>470</v>
      </c>
      <c r="AO109" s="202" t="s">
        <v>470</v>
      </c>
      <c r="AP109" s="202" t="s">
        <v>470</v>
      </c>
      <c r="AQ109" s="202" t="s">
        <v>470</v>
      </c>
      <c r="AR109" s="202" t="s">
        <v>470</v>
      </c>
      <c r="AS109" s="202" t="s">
        <v>470</v>
      </c>
      <c r="AT109" s="202">
        <v>3.5006974295848398E-2</v>
      </c>
      <c r="AU109" s="202">
        <v>0.42286425750978601</v>
      </c>
      <c r="AV109" s="202">
        <v>0.469627301267451</v>
      </c>
      <c r="AW109" s="202">
        <v>5.9434024304737203E-2</v>
      </c>
      <c r="AX109" s="202">
        <v>7.6512570022307996E-3</v>
      </c>
      <c r="AY109" s="202">
        <v>5.4161856193878999E-3</v>
      </c>
      <c r="AZ109" s="202" t="s">
        <v>470</v>
      </c>
      <c r="BA109" s="202" t="s">
        <v>470</v>
      </c>
      <c r="BB109" s="202" t="s">
        <v>470</v>
      </c>
      <c r="BC109" s="202" t="s">
        <v>470</v>
      </c>
      <c r="BD109" s="202" t="s">
        <v>470</v>
      </c>
      <c r="BE109" s="202" t="s">
        <v>470</v>
      </c>
      <c r="BF109" s="202" t="s">
        <v>470</v>
      </c>
      <c r="BG109" s="202" t="s">
        <v>470</v>
      </c>
      <c r="BH109" s="202" t="s">
        <v>470</v>
      </c>
      <c r="BI109" s="202" t="s">
        <v>470</v>
      </c>
      <c r="BJ109" s="202" t="s">
        <v>470</v>
      </c>
      <c r="BK109" s="202" t="s">
        <v>470</v>
      </c>
      <c r="BL109" s="202">
        <v>0.41098331784251901</v>
      </c>
      <c r="BM109" s="202">
        <v>0.999999999999443</v>
      </c>
      <c r="BN109" s="202">
        <v>11267</v>
      </c>
      <c r="BO109" s="202">
        <v>54.119820577385497</v>
      </c>
      <c r="BP109" s="202">
        <v>0.86315969640607804</v>
      </c>
      <c r="BQ109" s="202">
        <v>9308</v>
      </c>
      <c r="BR109" s="202">
        <v>6.9398196817004598E-2</v>
      </c>
      <c r="BS109" s="202">
        <v>5.3555339556929503E-2</v>
      </c>
      <c r="BT109" s="202">
        <v>0.999999999999443</v>
      </c>
      <c r="BU109" s="202">
        <v>11267</v>
      </c>
      <c r="BV109" s="202">
        <v>6.3193812128307603E-2</v>
      </c>
      <c r="BW109" s="202">
        <v>6.3193812128307603E-2</v>
      </c>
      <c r="BX109" s="202">
        <v>887</v>
      </c>
      <c r="BY109" s="202">
        <v>0</v>
      </c>
      <c r="BZ109" s="202">
        <v>0.999999999999443</v>
      </c>
      <c r="CA109" s="202">
        <v>11267</v>
      </c>
      <c r="CB109" s="202">
        <v>0</v>
      </c>
      <c r="CC109" s="202">
        <v>0.999999999999443</v>
      </c>
      <c r="CD109" s="202">
        <v>11267</v>
      </c>
      <c r="CE109" s="202">
        <v>0</v>
      </c>
      <c r="CF109" s="202">
        <v>0.96263492316482802</v>
      </c>
      <c r="CG109" s="202">
        <v>10683</v>
      </c>
      <c r="CH109" s="202" t="s">
        <v>470</v>
      </c>
      <c r="CI109" s="202" t="s">
        <v>470</v>
      </c>
      <c r="CJ109" s="202" t="s">
        <v>470</v>
      </c>
      <c r="CK109" s="202" t="s">
        <v>470</v>
      </c>
      <c r="CL109" s="202" t="s">
        <v>470</v>
      </c>
      <c r="CM109" s="202" t="s">
        <v>470</v>
      </c>
      <c r="CN109" s="202">
        <v>0.236014876817735</v>
      </c>
      <c r="CO109" s="202">
        <v>0.96012112089278601</v>
      </c>
      <c r="CP109" s="202">
        <v>10647</v>
      </c>
      <c r="CQ109" s="202">
        <v>21</v>
      </c>
      <c r="CR109" s="202">
        <v>0.96263492316482802</v>
      </c>
      <c r="CS109" s="202">
        <v>10683</v>
      </c>
      <c r="CT109" s="202">
        <v>903417423.05999994</v>
      </c>
      <c r="CU109" s="202">
        <v>0.96263492316482802</v>
      </c>
      <c r="CV109" s="202">
        <v>10683</v>
      </c>
      <c r="CW109" s="202">
        <v>0.534488752737038</v>
      </c>
      <c r="CX109" s="202">
        <v>0.84915764713553799</v>
      </c>
      <c r="CY109" s="202">
        <v>9178</v>
      </c>
      <c r="CZ109" s="202">
        <v>658159.9</v>
      </c>
      <c r="DA109" s="202">
        <v>0.86054912156552799</v>
      </c>
      <c r="DB109" s="202">
        <v>9280</v>
      </c>
      <c r="DC109" s="202" t="s">
        <v>470</v>
      </c>
      <c r="DD109" s="202" t="s">
        <v>470</v>
      </c>
      <c r="DE109" s="202" t="s">
        <v>470</v>
      </c>
      <c r="DF109" s="202" t="s">
        <v>206</v>
      </c>
      <c r="DG109" s="202" t="s">
        <v>471</v>
      </c>
    </row>
    <row r="110" spans="1:115" hidden="1" x14ac:dyDescent="0.3">
      <c r="B110" s="124" t="str">
        <f t="shared" si="1"/>
        <v>iBoxx Global Government Developed Markets ESG Tilted Weight Capped45596</v>
      </c>
      <c r="C110">
        <v>1210</v>
      </c>
      <c r="D110" t="s">
        <v>507</v>
      </c>
      <c r="E110" t="s">
        <v>207</v>
      </c>
      <c r="F110" s="198">
        <v>45596</v>
      </c>
      <c r="G110" s="202">
        <v>1217</v>
      </c>
      <c r="H110" s="202">
        <v>1217</v>
      </c>
      <c r="I110" s="202">
        <v>0</v>
      </c>
      <c r="J110" s="203">
        <v>1</v>
      </c>
      <c r="K110" s="203">
        <v>0</v>
      </c>
      <c r="L110" s="202" t="s">
        <v>485</v>
      </c>
      <c r="M110" s="204">
        <v>68.182428759999993</v>
      </c>
      <c r="N110" s="203">
        <v>1</v>
      </c>
      <c r="O110" s="205">
        <v>1217</v>
      </c>
      <c r="P110" s="204">
        <v>63.77869115</v>
      </c>
      <c r="Q110" s="202">
        <v>1</v>
      </c>
      <c r="R110" s="202">
        <v>1217</v>
      </c>
      <c r="S110" s="202">
        <v>67.902848370000001</v>
      </c>
      <c r="T110" s="202">
        <v>1</v>
      </c>
      <c r="U110" s="202">
        <v>1217</v>
      </c>
      <c r="V110" s="202">
        <v>69.699256320000003</v>
      </c>
      <c r="W110" s="202">
        <v>1</v>
      </c>
      <c r="X110" s="202">
        <v>1217</v>
      </c>
      <c r="Y110" s="206">
        <v>52.482772220000001</v>
      </c>
      <c r="Z110" s="202">
        <v>0.99333372399999997</v>
      </c>
      <c r="AA110" s="202">
        <v>1180</v>
      </c>
      <c r="AB110" s="202">
        <v>68.856070500000001</v>
      </c>
      <c r="AC110" s="202">
        <v>1</v>
      </c>
      <c r="AD110" s="202">
        <v>1217</v>
      </c>
      <c r="AE110" s="206" t="s">
        <v>470</v>
      </c>
      <c r="AF110" s="202" t="s">
        <v>470</v>
      </c>
      <c r="AG110" s="202" t="s">
        <v>470</v>
      </c>
      <c r="AH110" s="206" t="s">
        <v>470</v>
      </c>
      <c r="AI110" s="202" t="s">
        <v>470</v>
      </c>
      <c r="AJ110" s="202" t="s">
        <v>470</v>
      </c>
      <c r="AK110" s="202">
        <v>58.567711629999998</v>
      </c>
      <c r="AL110" s="202">
        <v>1</v>
      </c>
      <c r="AM110" s="202">
        <v>1217</v>
      </c>
      <c r="AN110" s="202">
        <v>74.981245659999999</v>
      </c>
      <c r="AO110" s="202">
        <v>1</v>
      </c>
      <c r="AP110" s="202">
        <v>1217</v>
      </c>
      <c r="AQ110" s="202">
        <v>237.46667599999998</v>
      </c>
      <c r="AR110" s="202">
        <v>1</v>
      </c>
      <c r="AS110" s="202">
        <v>1217</v>
      </c>
      <c r="AT110" s="202">
        <v>2.8474301E-2</v>
      </c>
      <c r="AU110" s="202">
        <v>0.95539070699999995</v>
      </c>
      <c r="AV110" s="202">
        <v>0</v>
      </c>
      <c r="AW110" s="202">
        <v>0</v>
      </c>
      <c r="AX110" s="202">
        <v>0</v>
      </c>
      <c r="AY110" s="202">
        <v>1.6134992000000001E-2</v>
      </c>
      <c r="AZ110" s="202">
        <v>0</v>
      </c>
      <c r="BA110" s="202">
        <v>1</v>
      </c>
      <c r="BB110" s="202">
        <v>1217</v>
      </c>
      <c r="BC110" s="202">
        <v>0</v>
      </c>
      <c r="BD110" s="202">
        <v>1</v>
      </c>
      <c r="BE110" s="202">
        <v>1217</v>
      </c>
      <c r="BF110" s="202">
        <v>0</v>
      </c>
      <c r="BG110" s="202">
        <v>1</v>
      </c>
      <c r="BH110" s="202">
        <v>1217</v>
      </c>
      <c r="BI110" s="202">
        <v>0</v>
      </c>
      <c r="BJ110" s="202">
        <v>1</v>
      </c>
      <c r="BK110" s="202">
        <v>1217</v>
      </c>
      <c r="BL110" s="202" t="s">
        <v>470</v>
      </c>
      <c r="BM110" s="202" t="s">
        <v>470</v>
      </c>
      <c r="BN110" s="202" t="s">
        <v>470</v>
      </c>
      <c r="BO110" s="202" t="s">
        <v>470</v>
      </c>
      <c r="BP110" s="202" t="s">
        <v>470</v>
      </c>
      <c r="BQ110" s="202" t="s">
        <v>470</v>
      </c>
      <c r="BR110" s="202" t="s">
        <v>470</v>
      </c>
      <c r="BS110" s="202" t="s">
        <v>470</v>
      </c>
      <c r="BT110" s="202" t="s">
        <v>470</v>
      </c>
      <c r="BU110" s="202" t="s">
        <v>470</v>
      </c>
      <c r="BV110" s="202">
        <v>8.6759369999999999E-3</v>
      </c>
      <c r="BW110" s="202">
        <v>8.6759369999999999E-3</v>
      </c>
      <c r="BX110" s="202">
        <v>29</v>
      </c>
      <c r="BY110" s="202">
        <v>0</v>
      </c>
      <c r="BZ110" s="202">
        <v>0.99999999999994105</v>
      </c>
      <c r="CA110" s="202">
        <v>1217</v>
      </c>
      <c r="CB110" s="202">
        <v>0</v>
      </c>
      <c r="CC110" s="202">
        <v>0.99999999999994105</v>
      </c>
      <c r="CD110" s="202">
        <v>1217</v>
      </c>
      <c r="CE110" s="202" t="s">
        <v>470</v>
      </c>
      <c r="CF110" s="202" t="s">
        <v>470</v>
      </c>
      <c r="CG110" s="202" t="s">
        <v>470</v>
      </c>
      <c r="CH110" s="202" t="s">
        <v>470</v>
      </c>
      <c r="CI110" s="202">
        <v>1</v>
      </c>
      <c r="CJ110" s="202">
        <v>1217</v>
      </c>
      <c r="CK110" s="202">
        <v>57.704724329999998</v>
      </c>
      <c r="CL110" s="202">
        <v>0.94141740500000004</v>
      </c>
      <c r="CM110" s="202">
        <v>1157</v>
      </c>
      <c r="CN110" s="202" t="s">
        <v>470</v>
      </c>
      <c r="CO110" s="202" t="s">
        <v>470</v>
      </c>
      <c r="CP110" s="202" t="s">
        <v>470</v>
      </c>
      <c r="CQ110" s="202" t="s">
        <v>470</v>
      </c>
      <c r="CR110" s="202" t="s">
        <v>470</v>
      </c>
      <c r="CS110" s="202" t="s">
        <v>470</v>
      </c>
      <c r="CT110" s="202" t="s">
        <v>470</v>
      </c>
      <c r="CU110" s="202" t="s">
        <v>470</v>
      </c>
      <c r="CV110" s="202" t="s">
        <v>470</v>
      </c>
      <c r="CW110" s="202" t="s">
        <v>470</v>
      </c>
      <c r="CX110" s="202" t="s">
        <v>470</v>
      </c>
      <c r="CY110" s="202" t="s">
        <v>470</v>
      </c>
      <c r="CZ110" s="202" t="s">
        <v>470</v>
      </c>
      <c r="DA110" s="202" t="s">
        <v>470</v>
      </c>
      <c r="DB110" s="202" t="s">
        <v>470</v>
      </c>
      <c r="DC110" s="202">
        <v>72.323862520000006</v>
      </c>
      <c r="DD110" s="202">
        <v>1</v>
      </c>
      <c r="DE110" s="202">
        <v>1217</v>
      </c>
      <c r="DF110" s="202" t="s">
        <v>208</v>
      </c>
      <c r="DG110" s="202" t="s">
        <v>471</v>
      </c>
    </row>
    <row r="111" spans="1:115" hidden="1" x14ac:dyDescent="0.3">
      <c r="A111" s="165"/>
      <c r="B111" s="124" t="str">
        <f t="shared" si="1"/>
        <v>iBoxx Global Government Developed Markets ESG Tilted Weight Capped45626</v>
      </c>
      <c r="C111">
        <v>1440</v>
      </c>
      <c r="D111" t="s">
        <v>507</v>
      </c>
      <c r="E111" t="s">
        <v>207</v>
      </c>
      <c r="F111" s="198">
        <v>45626</v>
      </c>
      <c r="G111" s="202">
        <v>1213</v>
      </c>
      <c r="H111" s="202">
        <v>1213</v>
      </c>
      <c r="I111" s="202">
        <v>0</v>
      </c>
      <c r="J111" s="203">
        <v>1</v>
      </c>
      <c r="K111" s="203">
        <v>0</v>
      </c>
      <c r="L111" s="202" t="s">
        <v>485</v>
      </c>
      <c r="M111" s="204">
        <v>68.180908360000004</v>
      </c>
      <c r="N111" s="203">
        <v>1</v>
      </c>
      <c r="O111" s="205">
        <v>1213</v>
      </c>
      <c r="P111" s="204">
        <v>63.774671259999998</v>
      </c>
      <c r="Q111" s="202">
        <v>1</v>
      </c>
      <c r="R111" s="202">
        <v>1213</v>
      </c>
      <c r="S111" s="202">
        <v>67.906995649999999</v>
      </c>
      <c r="T111" s="202">
        <v>1</v>
      </c>
      <c r="U111" s="202">
        <v>1213</v>
      </c>
      <c r="V111" s="202">
        <v>69.694518380000005</v>
      </c>
      <c r="W111" s="202">
        <v>1</v>
      </c>
      <c r="X111" s="202">
        <v>1213</v>
      </c>
      <c r="Y111" s="206">
        <v>51.862944429999999</v>
      </c>
      <c r="Z111" s="202">
        <v>0.99339913000000002</v>
      </c>
      <c r="AA111" s="202">
        <v>1177</v>
      </c>
      <c r="AB111" s="202">
        <v>68.84402077</v>
      </c>
      <c r="AC111" s="202">
        <v>1</v>
      </c>
      <c r="AD111" s="202">
        <v>1213</v>
      </c>
      <c r="AE111" s="206" t="s">
        <v>470</v>
      </c>
      <c r="AF111" s="202" t="s">
        <v>470</v>
      </c>
      <c r="AG111" s="202" t="s">
        <v>470</v>
      </c>
      <c r="AH111" s="206" t="s">
        <v>470</v>
      </c>
      <c r="AI111" s="202" t="s">
        <v>470</v>
      </c>
      <c r="AJ111" s="202" t="s">
        <v>470</v>
      </c>
      <c r="AK111" s="202">
        <v>58.54938276</v>
      </c>
      <c r="AL111" s="202">
        <v>1</v>
      </c>
      <c r="AM111" s="202">
        <v>1213</v>
      </c>
      <c r="AN111" s="202">
        <v>74.987472800000006</v>
      </c>
      <c r="AO111" s="202">
        <v>1</v>
      </c>
      <c r="AP111" s="202">
        <v>1213</v>
      </c>
      <c r="AQ111" s="202">
        <v>237.590541</v>
      </c>
      <c r="AR111" s="202">
        <v>1</v>
      </c>
      <c r="AS111" s="202">
        <v>1213</v>
      </c>
      <c r="AT111" s="202">
        <v>2.8511238000000001E-2</v>
      </c>
      <c r="AU111" s="202">
        <v>0.95524496199999998</v>
      </c>
      <c r="AV111" s="202">
        <v>0</v>
      </c>
      <c r="AW111" s="202">
        <v>0</v>
      </c>
      <c r="AX111" s="202">
        <v>0</v>
      </c>
      <c r="AY111" s="202">
        <v>1.6243799999999999E-2</v>
      </c>
      <c r="AZ111" s="202">
        <v>0</v>
      </c>
      <c r="BA111" s="202">
        <v>1</v>
      </c>
      <c r="BB111" s="202">
        <v>1213</v>
      </c>
      <c r="BC111" s="202">
        <v>0</v>
      </c>
      <c r="BD111" s="202">
        <v>1</v>
      </c>
      <c r="BE111" s="202">
        <v>1213</v>
      </c>
      <c r="BF111" s="202">
        <v>0</v>
      </c>
      <c r="BG111" s="202">
        <v>1</v>
      </c>
      <c r="BH111" s="202">
        <v>1213</v>
      </c>
      <c r="BI111" s="202">
        <v>0</v>
      </c>
      <c r="BJ111" s="202">
        <v>1</v>
      </c>
      <c r="BK111" s="202">
        <v>1213</v>
      </c>
      <c r="BL111" s="202" t="s">
        <v>470</v>
      </c>
      <c r="BM111" s="202" t="s">
        <v>470</v>
      </c>
      <c r="BN111" s="202" t="s">
        <v>470</v>
      </c>
      <c r="BO111" s="202" t="s">
        <v>470</v>
      </c>
      <c r="BP111" s="202" t="s">
        <v>470</v>
      </c>
      <c r="BQ111" s="202" t="s">
        <v>470</v>
      </c>
      <c r="BR111" s="202" t="s">
        <v>470</v>
      </c>
      <c r="BS111" s="202" t="s">
        <v>470</v>
      </c>
      <c r="BT111" s="202" t="s">
        <v>470</v>
      </c>
      <c r="BU111" s="202" t="s">
        <v>470</v>
      </c>
      <c r="BV111" s="202">
        <v>8.76329E-3</v>
      </c>
      <c r="BW111" s="202">
        <v>8.76329E-3</v>
      </c>
      <c r="BX111" s="202">
        <v>29</v>
      </c>
      <c r="BY111" s="202">
        <v>0</v>
      </c>
      <c r="BZ111" s="202">
        <v>0.99999999999994205</v>
      </c>
      <c r="CA111" s="202">
        <v>1213</v>
      </c>
      <c r="CB111" s="202">
        <v>0</v>
      </c>
      <c r="CC111" s="202">
        <v>0.99999999999994205</v>
      </c>
      <c r="CD111" s="202">
        <v>1213</v>
      </c>
      <c r="CE111" s="202" t="s">
        <v>470</v>
      </c>
      <c r="CF111" s="202" t="s">
        <v>470</v>
      </c>
      <c r="CG111" s="202" t="s">
        <v>470</v>
      </c>
      <c r="CH111" s="202" t="s">
        <v>470</v>
      </c>
      <c r="CI111" s="202">
        <v>1</v>
      </c>
      <c r="CJ111" s="202">
        <v>1213</v>
      </c>
      <c r="CK111" s="202">
        <v>57.695957360000001</v>
      </c>
      <c r="CL111" s="202">
        <v>0.94137738400000004</v>
      </c>
      <c r="CM111" s="202">
        <v>1152</v>
      </c>
      <c r="CN111" s="202" t="s">
        <v>470</v>
      </c>
      <c r="CO111" s="202" t="s">
        <v>470</v>
      </c>
      <c r="CP111" s="202" t="s">
        <v>470</v>
      </c>
      <c r="CQ111" s="202" t="s">
        <v>470</v>
      </c>
      <c r="CR111" s="202" t="s">
        <v>470</v>
      </c>
      <c r="CS111" s="202" t="s">
        <v>470</v>
      </c>
      <c r="CT111" s="202" t="s">
        <v>470</v>
      </c>
      <c r="CU111" s="202" t="s">
        <v>470</v>
      </c>
      <c r="CV111" s="202" t="s">
        <v>470</v>
      </c>
      <c r="CW111" s="202" t="s">
        <v>470</v>
      </c>
      <c r="CX111" s="202" t="s">
        <v>470</v>
      </c>
      <c r="CY111" s="202" t="s">
        <v>470</v>
      </c>
      <c r="CZ111" s="202" t="s">
        <v>470</v>
      </c>
      <c r="DA111" s="202" t="s">
        <v>470</v>
      </c>
      <c r="DB111" s="202" t="s">
        <v>470</v>
      </c>
      <c r="DC111" s="202">
        <v>72.317190049999994</v>
      </c>
      <c r="DD111" s="202">
        <v>1</v>
      </c>
      <c r="DE111" s="202">
        <v>1213</v>
      </c>
      <c r="DF111" s="202" t="s">
        <v>208</v>
      </c>
      <c r="DG111" s="202" t="s">
        <v>471</v>
      </c>
    </row>
    <row r="112" spans="1:115" hidden="1" x14ac:dyDescent="0.3">
      <c r="B112" s="124" t="str">
        <f t="shared" si="1"/>
        <v>iBoxx Global Government Developed Markets ESG Tilted Weight Capped45657</v>
      </c>
      <c r="D112" s="124" t="s">
        <v>507</v>
      </c>
      <c r="E112" t="s">
        <v>207</v>
      </c>
      <c r="F112" s="196">
        <v>45657</v>
      </c>
      <c r="G112" s="202">
        <v>1211</v>
      </c>
      <c r="H112" s="202">
        <v>1139</v>
      </c>
      <c r="I112" s="202">
        <v>72</v>
      </c>
      <c r="J112" s="203">
        <v>0.98404193606492196</v>
      </c>
      <c r="K112" s="203">
        <v>1.5958063935077101E-2</v>
      </c>
      <c r="L112" s="202" t="s">
        <v>469</v>
      </c>
      <c r="M112" s="204">
        <v>68.023643135715702</v>
      </c>
      <c r="N112" s="203">
        <v>0.99999999999994205</v>
      </c>
      <c r="O112" s="205">
        <v>1211</v>
      </c>
      <c r="P112" s="204">
        <v>63.745504871227297</v>
      </c>
      <c r="Q112" s="202">
        <v>0.99999999999994205</v>
      </c>
      <c r="R112" s="202">
        <v>1211</v>
      </c>
      <c r="S112" s="202">
        <v>67.778184382842596</v>
      </c>
      <c r="T112" s="202">
        <v>0.99999999999994205</v>
      </c>
      <c r="U112" s="202">
        <v>1211</v>
      </c>
      <c r="V112" s="202">
        <v>69.478905742073493</v>
      </c>
      <c r="W112" s="202">
        <v>0.99999999999994205</v>
      </c>
      <c r="X112" s="202">
        <v>1211</v>
      </c>
      <c r="Y112" s="206">
        <v>51.718259280311898</v>
      </c>
      <c r="Z112" s="202">
        <v>0.99347283133820297</v>
      </c>
      <c r="AA112" s="202">
        <v>1175</v>
      </c>
      <c r="AB112" s="202">
        <v>68.8124239890723</v>
      </c>
      <c r="AC112" s="202">
        <v>0.99999999999994205</v>
      </c>
      <c r="AD112" s="202">
        <v>1211</v>
      </c>
      <c r="AE112" s="206" t="s">
        <v>470</v>
      </c>
      <c r="AF112" s="202" t="s">
        <v>470</v>
      </c>
      <c r="AG112" s="202" t="s">
        <v>470</v>
      </c>
      <c r="AH112" s="206" t="s">
        <v>470</v>
      </c>
      <c r="AI112" s="202" t="s">
        <v>470</v>
      </c>
      <c r="AJ112" s="202" t="s">
        <v>470</v>
      </c>
      <c r="AK112" s="202">
        <v>58.4660148972538</v>
      </c>
      <c r="AL112" s="202">
        <v>0.99999999999994205</v>
      </c>
      <c r="AM112" s="202">
        <v>1211</v>
      </c>
      <c r="AN112" s="202">
        <v>74.9777829647891</v>
      </c>
      <c r="AO112" s="202">
        <v>0.99999999999994205</v>
      </c>
      <c r="AP112" s="202">
        <v>1211</v>
      </c>
      <c r="AQ112" s="202">
        <v>237.60494999665599</v>
      </c>
      <c r="AR112" s="202">
        <v>0.99999999999994205</v>
      </c>
      <c r="AS112" s="202">
        <v>1211</v>
      </c>
      <c r="AT112" s="202">
        <v>2.8000172543428299E-2</v>
      </c>
      <c r="AU112" s="202">
        <v>0.95604176352149395</v>
      </c>
      <c r="AV112" s="202">
        <v>0</v>
      </c>
      <c r="AW112" s="202">
        <v>0</v>
      </c>
      <c r="AX112" s="202">
        <v>0</v>
      </c>
      <c r="AY112" s="202">
        <v>1.59580639350199E-2</v>
      </c>
      <c r="AZ112" s="202">
        <v>0</v>
      </c>
      <c r="BA112" s="202">
        <v>0.99999999999994205</v>
      </c>
      <c r="BB112" s="202">
        <v>1211</v>
      </c>
      <c r="BC112" s="202">
        <v>0</v>
      </c>
      <c r="BD112" s="202">
        <v>0.99999999999994205</v>
      </c>
      <c r="BE112" s="202">
        <v>1211</v>
      </c>
      <c r="BF112" s="202">
        <v>0</v>
      </c>
      <c r="BG112" s="202">
        <v>0.99999999999994205</v>
      </c>
      <c r="BH112" s="202">
        <v>1211</v>
      </c>
      <c r="BI112" s="202">
        <v>0</v>
      </c>
      <c r="BJ112" s="202">
        <v>0.99999999999994205</v>
      </c>
      <c r="BK112" s="202">
        <v>1211</v>
      </c>
      <c r="BL112" s="202">
        <v>0</v>
      </c>
      <c r="BM112" s="202">
        <v>1.59580639350199E-2</v>
      </c>
      <c r="BN112" s="202">
        <v>72</v>
      </c>
      <c r="BO112" s="202" t="s">
        <v>470</v>
      </c>
      <c r="BP112" s="202" t="s">
        <v>470</v>
      </c>
      <c r="BQ112" s="202" t="s">
        <v>470</v>
      </c>
      <c r="BR112" s="202" t="s">
        <v>470</v>
      </c>
      <c r="BS112" s="202">
        <v>0</v>
      </c>
      <c r="BT112" s="202">
        <v>1.59580639350199E-2</v>
      </c>
      <c r="BU112" s="202">
        <v>72</v>
      </c>
      <c r="BV112" s="202">
        <v>8.5948901816405993E-3</v>
      </c>
      <c r="BW112" s="202">
        <v>8.5948901816405993E-3</v>
      </c>
      <c r="BX112" s="202">
        <v>29</v>
      </c>
      <c r="BY112" s="202">
        <v>0</v>
      </c>
      <c r="BZ112" s="202">
        <v>0.99999999999994205</v>
      </c>
      <c r="CA112" s="202">
        <v>1211</v>
      </c>
      <c r="CB112" s="202">
        <v>0</v>
      </c>
      <c r="CC112" s="202">
        <v>0.99999999999994205</v>
      </c>
      <c r="CD112" s="202">
        <v>1211</v>
      </c>
      <c r="CE112" s="202">
        <v>0</v>
      </c>
      <c r="CF112" s="202" t="s">
        <v>470</v>
      </c>
      <c r="CG112" s="202" t="s">
        <v>470</v>
      </c>
      <c r="CH112" s="202">
        <v>0</v>
      </c>
      <c r="CI112" s="202">
        <v>0.99999999999994205</v>
      </c>
      <c r="CJ112" s="202">
        <v>1211</v>
      </c>
      <c r="CK112" s="202">
        <v>57.6656942964267</v>
      </c>
      <c r="CL112" s="202">
        <v>0.94216383836759898</v>
      </c>
      <c r="CM112" s="202">
        <v>1150</v>
      </c>
      <c r="CN112" s="202" t="s">
        <v>470</v>
      </c>
      <c r="CO112" s="202" t="s">
        <v>470</v>
      </c>
      <c r="CP112" s="202" t="s">
        <v>470</v>
      </c>
      <c r="CQ112" s="202" t="s">
        <v>470</v>
      </c>
      <c r="CR112" s="202" t="s">
        <v>470</v>
      </c>
      <c r="CS112" s="202" t="s">
        <v>470</v>
      </c>
      <c r="CT112" s="202" t="s">
        <v>470</v>
      </c>
      <c r="CU112" s="202" t="s">
        <v>470</v>
      </c>
      <c r="CV112" s="202" t="s">
        <v>470</v>
      </c>
      <c r="CW112" s="202" t="s">
        <v>470</v>
      </c>
      <c r="CX112" s="202" t="s">
        <v>470</v>
      </c>
      <c r="CY112" s="202" t="s">
        <v>470</v>
      </c>
      <c r="CZ112" s="202" t="s">
        <v>470</v>
      </c>
      <c r="DA112" s="202" t="s">
        <v>470</v>
      </c>
      <c r="DB112" s="202" t="s">
        <v>470</v>
      </c>
      <c r="DC112" s="202">
        <v>72.276288625453105</v>
      </c>
      <c r="DD112" s="202">
        <v>0.99999999999994205</v>
      </c>
      <c r="DE112" s="202">
        <v>1211</v>
      </c>
      <c r="DF112" s="202" t="s">
        <v>208</v>
      </c>
      <c r="DG112" s="202" t="s">
        <v>471</v>
      </c>
    </row>
    <row r="113" spans="1:115" hidden="1" x14ac:dyDescent="0.3">
      <c r="B113" s="124" t="str">
        <f t="shared" si="1"/>
        <v>iBoxx Global Government Developed Markets ESG Tilted Weight Capped45688</v>
      </c>
      <c r="D113" s="124" t="s">
        <v>507</v>
      </c>
      <c r="E113" s="183" t="s">
        <v>207</v>
      </c>
      <c r="F113" s="196">
        <v>45688</v>
      </c>
      <c r="G113" s="202">
        <v>1228</v>
      </c>
      <c r="H113" s="202">
        <v>1156</v>
      </c>
      <c r="I113" s="202">
        <v>72</v>
      </c>
      <c r="J113" s="203">
        <v>0.98417707704159296</v>
      </c>
      <c r="K113" s="203">
        <v>1.5822922958406899E-2</v>
      </c>
      <c r="L113" s="202" t="s">
        <v>469</v>
      </c>
      <c r="M113" s="204">
        <v>68.020384381142506</v>
      </c>
      <c r="N113" s="203">
        <v>0.99999999999994005</v>
      </c>
      <c r="O113" s="205">
        <v>1228</v>
      </c>
      <c r="P113" s="204">
        <v>63.7363707423455</v>
      </c>
      <c r="Q113" s="202">
        <v>0.99999999999994005</v>
      </c>
      <c r="R113" s="202">
        <v>1228</v>
      </c>
      <c r="S113" s="202">
        <v>67.777327093683596</v>
      </c>
      <c r="T113" s="202">
        <v>0.99999999999994005</v>
      </c>
      <c r="U113" s="202">
        <v>1228</v>
      </c>
      <c r="V113" s="202">
        <v>69.4757285740029</v>
      </c>
      <c r="W113" s="202">
        <v>0.99999999999994005</v>
      </c>
      <c r="X113" s="202">
        <v>1228</v>
      </c>
      <c r="Y113" s="206">
        <v>51.708322273683201</v>
      </c>
      <c r="Z113" s="202">
        <v>0.99345067437174295</v>
      </c>
      <c r="AA113" s="202">
        <v>1192</v>
      </c>
      <c r="AB113" s="202">
        <v>68.806560236593896</v>
      </c>
      <c r="AC113" s="202">
        <v>0.99999999999994005</v>
      </c>
      <c r="AD113" s="202">
        <v>1228</v>
      </c>
      <c r="AE113" s="206" t="s">
        <v>470</v>
      </c>
      <c r="AF113" s="202" t="s">
        <v>470</v>
      </c>
      <c r="AG113" s="202" t="s">
        <v>470</v>
      </c>
      <c r="AH113" s="206" t="s">
        <v>470</v>
      </c>
      <c r="AI113" s="202" t="s">
        <v>470</v>
      </c>
      <c r="AJ113" s="202" t="s">
        <v>470</v>
      </c>
      <c r="AK113" s="202">
        <v>58.463737521452103</v>
      </c>
      <c r="AL113" s="202">
        <v>0.99999999999994005</v>
      </c>
      <c r="AM113" s="202">
        <v>1228</v>
      </c>
      <c r="AN113" s="202">
        <v>74.976650270540205</v>
      </c>
      <c r="AO113" s="202">
        <v>0.99999999999994005</v>
      </c>
      <c r="AP113" s="202">
        <v>1228</v>
      </c>
      <c r="AQ113" s="202">
        <v>237.70752184611101</v>
      </c>
      <c r="AR113" s="202">
        <v>0.99999999999994005</v>
      </c>
      <c r="AS113" s="202">
        <v>1228</v>
      </c>
      <c r="AT113" s="202">
        <v>2.8008479015237901E-2</v>
      </c>
      <c r="AU113" s="202">
        <v>0.95616859802635501</v>
      </c>
      <c r="AV113" s="202">
        <v>0</v>
      </c>
      <c r="AW113" s="202">
        <v>0</v>
      </c>
      <c r="AX113" s="202">
        <v>0</v>
      </c>
      <c r="AY113" s="202">
        <v>1.58229229583478E-2</v>
      </c>
      <c r="AZ113" s="202">
        <v>0</v>
      </c>
      <c r="BA113" s="202">
        <v>0.99999999999994005</v>
      </c>
      <c r="BB113" s="202">
        <v>1228</v>
      </c>
      <c r="BC113" s="202">
        <v>0</v>
      </c>
      <c r="BD113" s="202">
        <v>0.99999999999994005</v>
      </c>
      <c r="BE113" s="202">
        <v>1228</v>
      </c>
      <c r="BF113" s="202">
        <v>0</v>
      </c>
      <c r="BG113" s="202">
        <v>0.99999999999994005</v>
      </c>
      <c r="BH113" s="202">
        <v>1228</v>
      </c>
      <c r="BI113" s="202">
        <v>0</v>
      </c>
      <c r="BJ113" s="202">
        <v>0.99999999999994005</v>
      </c>
      <c r="BK113" s="202">
        <v>1228</v>
      </c>
      <c r="BL113" s="202">
        <v>0</v>
      </c>
      <c r="BM113" s="202">
        <v>1.58229229583478E-2</v>
      </c>
      <c r="BN113" s="202">
        <v>72</v>
      </c>
      <c r="BO113" s="202" t="s">
        <v>470</v>
      </c>
      <c r="BP113" s="202" t="s">
        <v>470</v>
      </c>
      <c r="BQ113" s="202" t="s">
        <v>470</v>
      </c>
      <c r="BR113" s="202" t="s">
        <v>470</v>
      </c>
      <c r="BS113" s="202">
        <v>0</v>
      </c>
      <c r="BT113" s="202">
        <v>1.58229229583478E-2</v>
      </c>
      <c r="BU113" s="202">
        <v>72</v>
      </c>
      <c r="BV113" s="202">
        <v>8.7285334594079007E-3</v>
      </c>
      <c r="BW113" s="202">
        <v>8.7285334594079007E-3</v>
      </c>
      <c r="BX113" s="202">
        <v>30</v>
      </c>
      <c r="BY113" s="202">
        <v>0</v>
      </c>
      <c r="BZ113" s="202">
        <v>0.99999999999994005</v>
      </c>
      <c r="CA113" s="202">
        <v>1228</v>
      </c>
      <c r="CB113" s="202">
        <v>0</v>
      </c>
      <c r="CC113" s="202">
        <v>0.99999999999994005</v>
      </c>
      <c r="CD113" s="202">
        <v>1228</v>
      </c>
      <c r="CE113" s="202">
        <v>0</v>
      </c>
      <c r="CF113" s="202" t="s">
        <v>470</v>
      </c>
      <c r="CG113" s="202" t="s">
        <v>470</v>
      </c>
      <c r="CH113" s="202">
        <v>0</v>
      </c>
      <c r="CI113" s="202">
        <v>0.99999999999994005</v>
      </c>
      <c r="CJ113" s="202">
        <v>1228</v>
      </c>
      <c r="CK113" s="202">
        <v>57.664485892629997</v>
      </c>
      <c r="CL113" s="202">
        <v>0.94243743781772904</v>
      </c>
      <c r="CM113" s="202">
        <v>1167</v>
      </c>
      <c r="CN113" s="202" t="s">
        <v>470</v>
      </c>
      <c r="CO113" s="202" t="s">
        <v>470</v>
      </c>
      <c r="CP113" s="202" t="s">
        <v>470</v>
      </c>
      <c r="CQ113" s="202" t="s">
        <v>470</v>
      </c>
      <c r="CR113" s="202" t="s">
        <v>470</v>
      </c>
      <c r="CS113" s="202" t="s">
        <v>470</v>
      </c>
      <c r="CT113" s="202" t="s">
        <v>470</v>
      </c>
      <c r="CU113" s="202" t="s">
        <v>470</v>
      </c>
      <c r="CV113" s="202" t="s">
        <v>470</v>
      </c>
      <c r="CW113" s="202" t="s">
        <v>470</v>
      </c>
      <c r="CX113" s="202" t="s">
        <v>470</v>
      </c>
      <c r="CY113" s="202" t="s">
        <v>470</v>
      </c>
      <c r="CZ113" s="202" t="s">
        <v>470</v>
      </c>
      <c r="DA113" s="202" t="s">
        <v>470</v>
      </c>
      <c r="DB113" s="202" t="s">
        <v>470</v>
      </c>
      <c r="DC113" s="202">
        <v>72.271144346424293</v>
      </c>
      <c r="DD113" s="202">
        <v>0.99999999999994005</v>
      </c>
      <c r="DE113" s="202">
        <v>1228</v>
      </c>
      <c r="DF113" s="202" t="s">
        <v>208</v>
      </c>
      <c r="DG113" s="202" t="s">
        <v>471</v>
      </c>
    </row>
    <row r="114" spans="1:115" s="165" customFormat="1" hidden="1" x14ac:dyDescent="0.3">
      <c r="A114" s="124"/>
      <c r="B114" s="124" t="str">
        <f t="shared" si="1"/>
        <v>iBoxx Global Government Overall ESG Tilted Weight Capped45596</v>
      </c>
      <c r="C114">
        <v>1196</v>
      </c>
      <c r="D114" t="s">
        <v>508</v>
      </c>
      <c r="E114" t="s">
        <v>209</v>
      </c>
      <c r="F114" s="198">
        <v>45596</v>
      </c>
      <c r="G114" s="202">
        <v>1845</v>
      </c>
      <c r="H114" s="202">
        <v>1845</v>
      </c>
      <c r="I114" s="202">
        <v>0</v>
      </c>
      <c r="J114" s="203">
        <v>1</v>
      </c>
      <c r="K114" s="203">
        <v>0</v>
      </c>
      <c r="L114" s="202" t="s">
        <v>485</v>
      </c>
      <c r="M114" s="204">
        <v>65.365052300000002</v>
      </c>
      <c r="N114" s="203">
        <v>0.99978094100000003</v>
      </c>
      <c r="O114" s="205">
        <v>1838</v>
      </c>
      <c r="P114" s="204">
        <v>59.164233099999997</v>
      </c>
      <c r="Q114" s="202">
        <v>0.99978094100000003</v>
      </c>
      <c r="R114" s="202">
        <v>1838</v>
      </c>
      <c r="S114" s="202">
        <v>66.326870929999998</v>
      </c>
      <c r="T114" s="202">
        <v>0.99978094100000003</v>
      </c>
      <c r="U114" s="202">
        <v>1838</v>
      </c>
      <c r="V114" s="202">
        <v>66.552025009999994</v>
      </c>
      <c r="W114" s="202">
        <v>0.99978094100000003</v>
      </c>
      <c r="X114" s="202">
        <v>1838</v>
      </c>
      <c r="Y114" s="206">
        <v>53.221870150000001</v>
      </c>
      <c r="Z114" s="202">
        <v>0.99248497800000002</v>
      </c>
      <c r="AA114" s="202">
        <v>1766</v>
      </c>
      <c r="AB114" s="202">
        <v>64.231759690000004</v>
      </c>
      <c r="AC114" s="202">
        <v>0.99978094100000003</v>
      </c>
      <c r="AD114" s="202">
        <v>1838</v>
      </c>
      <c r="AE114" s="206" t="s">
        <v>470</v>
      </c>
      <c r="AF114" s="202" t="s">
        <v>470</v>
      </c>
      <c r="AG114" s="202" t="s">
        <v>470</v>
      </c>
      <c r="AH114" s="206" t="s">
        <v>470</v>
      </c>
      <c r="AI114" s="202" t="s">
        <v>470</v>
      </c>
      <c r="AJ114" s="202" t="s">
        <v>470</v>
      </c>
      <c r="AK114" s="202">
        <v>58.230946529999997</v>
      </c>
      <c r="AL114" s="202">
        <v>0.99978094100000003</v>
      </c>
      <c r="AM114" s="202">
        <v>1838</v>
      </c>
      <c r="AN114" s="202">
        <v>71.782496379999998</v>
      </c>
      <c r="AO114" s="202">
        <v>0.99978094100000003</v>
      </c>
      <c r="AP114" s="202">
        <v>1838</v>
      </c>
      <c r="AQ114" s="202">
        <v>326.391209</v>
      </c>
      <c r="AR114" s="202">
        <v>0.99978094100000003</v>
      </c>
      <c r="AS114" s="202">
        <v>1838</v>
      </c>
      <c r="AT114" s="202">
        <v>2.1108029E-2</v>
      </c>
      <c r="AU114" s="202">
        <v>0.85407503500000004</v>
      </c>
      <c r="AV114" s="202">
        <v>0.10673988399999999</v>
      </c>
      <c r="AW114" s="202">
        <v>0</v>
      </c>
      <c r="AX114" s="202">
        <v>0</v>
      </c>
      <c r="AY114" s="202">
        <v>1.8077052E-2</v>
      </c>
      <c r="AZ114" s="202">
        <v>0</v>
      </c>
      <c r="BA114" s="202">
        <v>0.99978094100000003</v>
      </c>
      <c r="BB114" s="202">
        <v>1838</v>
      </c>
      <c r="BC114" s="202">
        <v>0</v>
      </c>
      <c r="BD114" s="202">
        <v>0.99978094100000003</v>
      </c>
      <c r="BE114" s="202">
        <v>1838</v>
      </c>
      <c r="BF114" s="202">
        <v>0</v>
      </c>
      <c r="BG114" s="202">
        <v>0.99978094100000003</v>
      </c>
      <c r="BH114" s="202">
        <v>1838</v>
      </c>
      <c r="BI114" s="202">
        <v>0</v>
      </c>
      <c r="BJ114" s="202">
        <v>0.99978094100000003</v>
      </c>
      <c r="BK114" s="202">
        <v>1838</v>
      </c>
      <c r="BL114" s="202" t="s">
        <v>470</v>
      </c>
      <c r="BM114" s="202" t="s">
        <v>470</v>
      </c>
      <c r="BN114" s="202" t="s">
        <v>470</v>
      </c>
      <c r="BO114" s="202" t="s">
        <v>470</v>
      </c>
      <c r="BP114" s="202" t="s">
        <v>470</v>
      </c>
      <c r="BQ114" s="202" t="s">
        <v>470</v>
      </c>
      <c r="BR114" s="202" t="s">
        <v>470</v>
      </c>
      <c r="BS114" s="202" t="s">
        <v>470</v>
      </c>
      <c r="BT114" s="202" t="s">
        <v>470</v>
      </c>
      <c r="BU114" s="202" t="s">
        <v>470</v>
      </c>
      <c r="BV114" s="202">
        <v>7.625214E-3</v>
      </c>
      <c r="BW114" s="202">
        <v>7.625214E-3</v>
      </c>
      <c r="BX114" s="202">
        <v>30</v>
      </c>
      <c r="BY114" s="202">
        <v>0</v>
      </c>
      <c r="BZ114" s="202">
        <v>0.99999999999991096</v>
      </c>
      <c r="CA114" s="202">
        <v>1845</v>
      </c>
      <c r="CB114" s="202">
        <v>0</v>
      </c>
      <c r="CC114" s="202">
        <v>0.99999999999991096</v>
      </c>
      <c r="CD114" s="202">
        <v>1845</v>
      </c>
      <c r="CE114" s="202" t="s">
        <v>470</v>
      </c>
      <c r="CF114" s="202" t="s">
        <v>470</v>
      </c>
      <c r="CG114" s="202" t="s">
        <v>470</v>
      </c>
      <c r="CH114" s="202" t="s">
        <v>470</v>
      </c>
      <c r="CI114" s="202">
        <v>1</v>
      </c>
      <c r="CJ114" s="202">
        <v>1845</v>
      </c>
      <c r="CK114" s="202">
        <v>55.536284420000001</v>
      </c>
      <c r="CL114" s="202">
        <v>0.94457437399999999</v>
      </c>
      <c r="CM114" s="202">
        <v>1738</v>
      </c>
      <c r="CN114" s="202" t="s">
        <v>470</v>
      </c>
      <c r="CO114" s="202" t="s">
        <v>470</v>
      </c>
      <c r="CP114" s="202" t="s">
        <v>470</v>
      </c>
      <c r="CQ114" s="202" t="s">
        <v>470</v>
      </c>
      <c r="CR114" s="202" t="s">
        <v>470</v>
      </c>
      <c r="CS114" s="202" t="s">
        <v>470</v>
      </c>
      <c r="CT114" s="202" t="s">
        <v>470</v>
      </c>
      <c r="CU114" s="202" t="s">
        <v>470</v>
      </c>
      <c r="CV114" s="202" t="s">
        <v>470</v>
      </c>
      <c r="CW114" s="202" t="s">
        <v>470</v>
      </c>
      <c r="CX114" s="202" t="s">
        <v>470</v>
      </c>
      <c r="CY114" s="202" t="s">
        <v>470</v>
      </c>
      <c r="CZ114" s="202" t="s">
        <v>470</v>
      </c>
      <c r="DA114" s="202" t="s">
        <v>470</v>
      </c>
      <c r="DB114" s="202" t="s">
        <v>470</v>
      </c>
      <c r="DC114" s="202">
        <v>69.468989219999997</v>
      </c>
      <c r="DD114" s="202">
        <v>0.99978094100000003</v>
      </c>
      <c r="DE114" s="202">
        <v>1838</v>
      </c>
      <c r="DF114" s="202" t="s">
        <v>208</v>
      </c>
      <c r="DG114" s="202" t="s">
        <v>471</v>
      </c>
      <c r="DH114" s="124"/>
      <c r="DI114" s="124"/>
      <c r="DJ114" s="124"/>
      <c r="DK114"/>
    </row>
    <row r="115" spans="1:115" hidden="1" x14ac:dyDescent="0.3">
      <c r="B115" s="124" t="str">
        <f t="shared" si="1"/>
        <v>iBoxx Global Government Overall ESG Tilted Weight Capped45626</v>
      </c>
      <c r="C115">
        <v>1197</v>
      </c>
      <c r="D115" t="s">
        <v>508</v>
      </c>
      <c r="E115" t="s">
        <v>209</v>
      </c>
      <c r="F115" s="198">
        <v>45626</v>
      </c>
      <c r="G115" s="202">
        <v>1847</v>
      </c>
      <c r="H115" s="202">
        <v>1847</v>
      </c>
      <c r="I115" s="202">
        <v>0</v>
      </c>
      <c r="J115" s="203">
        <v>1</v>
      </c>
      <c r="K115" s="203">
        <v>0</v>
      </c>
      <c r="L115" s="202" t="s">
        <v>485</v>
      </c>
      <c r="M115" s="204">
        <v>65.384989950000005</v>
      </c>
      <c r="N115" s="203">
        <v>0.99977976599999996</v>
      </c>
      <c r="O115" s="205">
        <v>1840</v>
      </c>
      <c r="P115" s="204">
        <v>59.17830361</v>
      </c>
      <c r="Q115" s="202">
        <v>0.99977976599999996</v>
      </c>
      <c r="R115" s="202">
        <v>1840</v>
      </c>
      <c r="S115" s="202">
        <v>66.342228329999998</v>
      </c>
      <c r="T115" s="202">
        <v>0.99977976599999996</v>
      </c>
      <c r="U115" s="202">
        <v>1840</v>
      </c>
      <c r="V115" s="202">
        <v>66.576928989999999</v>
      </c>
      <c r="W115" s="202">
        <v>0.99977976599999996</v>
      </c>
      <c r="X115" s="202">
        <v>1840</v>
      </c>
      <c r="Y115" s="206">
        <v>52.672041890000003</v>
      </c>
      <c r="Z115" s="202">
        <v>0.99251433300000003</v>
      </c>
      <c r="AA115" s="202">
        <v>1769</v>
      </c>
      <c r="AB115" s="202">
        <v>64.265408539999996</v>
      </c>
      <c r="AC115" s="202">
        <v>0.99977976599999996</v>
      </c>
      <c r="AD115" s="202">
        <v>1840</v>
      </c>
      <c r="AE115" s="206" t="s">
        <v>470</v>
      </c>
      <c r="AF115" s="202" t="s">
        <v>470</v>
      </c>
      <c r="AG115" s="202" t="s">
        <v>470</v>
      </c>
      <c r="AH115" s="206" t="s">
        <v>470</v>
      </c>
      <c r="AI115" s="202" t="s">
        <v>470</v>
      </c>
      <c r="AJ115" s="202" t="s">
        <v>470</v>
      </c>
      <c r="AK115" s="202">
        <v>58.233007350000001</v>
      </c>
      <c r="AL115" s="202">
        <v>0.99977976599999996</v>
      </c>
      <c r="AM115" s="202">
        <v>1840</v>
      </c>
      <c r="AN115" s="202">
        <v>71.815458599999999</v>
      </c>
      <c r="AO115" s="202">
        <v>0.99977976599999996</v>
      </c>
      <c r="AP115" s="202">
        <v>1840</v>
      </c>
      <c r="AQ115" s="202">
        <v>325.83486499999998</v>
      </c>
      <c r="AR115" s="202">
        <v>0.99977976599999996</v>
      </c>
      <c r="AS115" s="202">
        <v>1840</v>
      </c>
      <c r="AT115" s="202">
        <v>2.1162856000000001E-2</v>
      </c>
      <c r="AU115" s="202">
        <v>0.85496645500000001</v>
      </c>
      <c r="AV115" s="202">
        <v>0.105744538</v>
      </c>
      <c r="AW115" s="202">
        <v>0</v>
      </c>
      <c r="AX115" s="202">
        <v>0</v>
      </c>
      <c r="AY115" s="202">
        <v>1.8126152E-2</v>
      </c>
      <c r="AZ115" s="202">
        <v>0</v>
      </c>
      <c r="BA115" s="202">
        <v>0.99977976599999996</v>
      </c>
      <c r="BB115" s="202">
        <v>1840</v>
      </c>
      <c r="BC115" s="202">
        <v>0</v>
      </c>
      <c r="BD115" s="202">
        <v>0.99977976599999996</v>
      </c>
      <c r="BE115" s="202">
        <v>1840</v>
      </c>
      <c r="BF115" s="202">
        <v>0</v>
      </c>
      <c r="BG115" s="202">
        <v>0.99977976599999996</v>
      </c>
      <c r="BH115" s="202">
        <v>1840</v>
      </c>
      <c r="BI115" s="202">
        <v>0</v>
      </c>
      <c r="BJ115" s="202">
        <v>0.99977976599999996</v>
      </c>
      <c r="BK115" s="202">
        <v>1840</v>
      </c>
      <c r="BL115" s="202" t="s">
        <v>470</v>
      </c>
      <c r="BM115" s="202" t="s">
        <v>470</v>
      </c>
      <c r="BN115" s="202" t="s">
        <v>470</v>
      </c>
      <c r="BO115" s="202" t="s">
        <v>470</v>
      </c>
      <c r="BP115" s="202" t="s">
        <v>470</v>
      </c>
      <c r="BQ115" s="202" t="s">
        <v>470</v>
      </c>
      <c r="BR115" s="202" t="s">
        <v>470</v>
      </c>
      <c r="BS115" s="202" t="s">
        <v>470</v>
      </c>
      <c r="BT115" s="202" t="s">
        <v>470</v>
      </c>
      <c r="BU115" s="202" t="s">
        <v>470</v>
      </c>
      <c r="BV115" s="202">
        <v>7.7265670000000002E-3</v>
      </c>
      <c r="BW115" s="202">
        <v>7.7265670000000002E-3</v>
      </c>
      <c r="BX115" s="202">
        <v>30</v>
      </c>
      <c r="BY115" s="202">
        <v>0</v>
      </c>
      <c r="BZ115" s="202">
        <v>0.99999999999990996</v>
      </c>
      <c r="CA115" s="202">
        <v>1847</v>
      </c>
      <c r="CB115" s="202">
        <v>0</v>
      </c>
      <c r="CC115" s="202">
        <v>0.99999999999990996</v>
      </c>
      <c r="CD115" s="202">
        <v>1847</v>
      </c>
      <c r="CE115" s="202" t="s">
        <v>470</v>
      </c>
      <c r="CF115" s="202" t="s">
        <v>470</v>
      </c>
      <c r="CG115" s="202" t="s">
        <v>470</v>
      </c>
      <c r="CH115" s="202" t="s">
        <v>470</v>
      </c>
      <c r="CI115" s="202">
        <v>1</v>
      </c>
      <c r="CJ115" s="202">
        <v>1847</v>
      </c>
      <c r="CK115" s="202">
        <v>55.553644830000003</v>
      </c>
      <c r="CL115" s="202">
        <v>0.944504028</v>
      </c>
      <c r="CM115" s="202">
        <v>1737</v>
      </c>
      <c r="CN115" s="202" t="s">
        <v>470</v>
      </c>
      <c r="CO115" s="202" t="s">
        <v>470</v>
      </c>
      <c r="CP115" s="202" t="s">
        <v>470</v>
      </c>
      <c r="CQ115" s="202" t="s">
        <v>470</v>
      </c>
      <c r="CR115" s="202" t="s">
        <v>470</v>
      </c>
      <c r="CS115" s="202" t="s">
        <v>470</v>
      </c>
      <c r="CT115" s="202" t="s">
        <v>470</v>
      </c>
      <c r="CU115" s="202" t="s">
        <v>470</v>
      </c>
      <c r="CV115" s="202" t="s">
        <v>470</v>
      </c>
      <c r="CW115" s="202" t="s">
        <v>470</v>
      </c>
      <c r="CX115" s="202" t="s">
        <v>470</v>
      </c>
      <c r="CY115" s="202" t="s">
        <v>470</v>
      </c>
      <c r="CZ115" s="202" t="s">
        <v>470</v>
      </c>
      <c r="DA115" s="202" t="s">
        <v>470</v>
      </c>
      <c r="DB115" s="202" t="s">
        <v>470</v>
      </c>
      <c r="DC115" s="202">
        <v>69.487436079999995</v>
      </c>
      <c r="DD115" s="202">
        <v>0.99977976599999996</v>
      </c>
      <c r="DE115" s="202">
        <v>1840</v>
      </c>
      <c r="DF115" s="202" t="s">
        <v>208</v>
      </c>
      <c r="DG115" s="202" t="s">
        <v>471</v>
      </c>
    </row>
    <row r="116" spans="1:115" hidden="1" x14ac:dyDescent="0.3">
      <c r="B116" s="124" t="str">
        <f t="shared" si="1"/>
        <v>iBoxx Global Government Overall ESG Tilted Weight Capped45657</v>
      </c>
      <c r="D116" s="124" t="s">
        <v>508</v>
      </c>
      <c r="E116" t="s">
        <v>209</v>
      </c>
      <c r="F116" s="196">
        <v>45657</v>
      </c>
      <c r="G116" s="202">
        <v>1843</v>
      </c>
      <c r="H116" s="202">
        <v>1770</v>
      </c>
      <c r="I116" s="202">
        <v>73</v>
      </c>
      <c r="J116" s="203">
        <v>0.98241176613054704</v>
      </c>
      <c r="K116" s="203">
        <v>1.7588233869452598E-2</v>
      </c>
      <c r="L116" s="202" t="s">
        <v>469</v>
      </c>
      <c r="M116" s="204">
        <v>65.271210948848093</v>
      </c>
      <c r="N116" s="203">
        <v>0.99975137296447603</v>
      </c>
      <c r="O116" s="205">
        <v>1835</v>
      </c>
      <c r="P116" s="204">
        <v>59.546916706178401</v>
      </c>
      <c r="Q116" s="202">
        <v>0.99975137296447603</v>
      </c>
      <c r="R116" s="202">
        <v>1835</v>
      </c>
      <c r="S116" s="202">
        <v>66.239783474405698</v>
      </c>
      <c r="T116" s="202">
        <v>0.99975137296447603</v>
      </c>
      <c r="U116" s="202">
        <v>1835</v>
      </c>
      <c r="V116" s="202">
        <v>66.310498453758797</v>
      </c>
      <c r="W116" s="202">
        <v>0.99975137296447603</v>
      </c>
      <c r="X116" s="202">
        <v>1835</v>
      </c>
      <c r="Y116" s="206">
        <v>52.525428225995398</v>
      </c>
      <c r="Z116" s="202">
        <v>0.99254688191058105</v>
      </c>
      <c r="AA116" s="202">
        <v>1764</v>
      </c>
      <c r="AB116" s="202">
        <v>64.077043959564193</v>
      </c>
      <c r="AC116" s="202">
        <v>0.99975137296447603</v>
      </c>
      <c r="AD116" s="202">
        <v>1835</v>
      </c>
      <c r="AE116" s="206" t="s">
        <v>470</v>
      </c>
      <c r="AF116" s="202" t="s">
        <v>470</v>
      </c>
      <c r="AG116" s="202" t="s">
        <v>470</v>
      </c>
      <c r="AH116" s="206" t="s">
        <v>470</v>
      </c>
      <c r="AI116" s="202" t="s">
        <v>470</v>
      </c>
      <c r="AJ116" s="202" t="s">
        <v>470</v>
      </c>
      <c r="AK116" s="202">
        <v>58.0971063366813</v>
      </c>
      <c r="AL116" s="202">
        <v>0.99975137296447603</v>
      </c>
      <c r="AM116" s="202">
        <v>1835</v>
      </c>
      <c r="AN116" s="202">
        <v>71.718838503927401</v>
      </c>
      <c r="AO116" s="202">
        <v>0.99975137296447603</v>
      </c>
      <c r="AP116" s="202">
        <v>1835</v>
      </c>
      <c r="AQ116" s="202">
        <v>328.23155595937197</v>
      </c>
      <c r="AR116" s="202">
        <v>0.99975137296447603</v>
      </c>
      <c r="AS116" s="202">
        <v>1835</v>
      </c>
      <c r="AT116" s="202">
        <v>2.07551835913872E-2</v>
      </c>
      <c r="AU116" s="202">
        <v>0.851941398493963</v>
      </c>
      <c r="AV116" s="202">
        <v>0.109466557009761</v>
      </c>
      <c r="AW116" s="202">
        <v>0</v>
      </c>
      <c r="AX116" s="202">
        <v>0</v>
      </c>
      <c r="AY116" s="202">
        <v>1.7836860904800501E-2</v>
      </c>
      <c r="AZ116" s="202">
        <v>0</v>
      </c>
      <c r="BA116" s="202">
        <v>0.99975137296447603</v>
      </c>
      <c r="BB116" s="202">
        <v>1835</v>
      </c>
      <c r="BC116" s="202">
        <v>0</v>
      </c>
      <c r="BD116" s="202">
        <v>0.99975137296447603</v>
      </c>
      <c r="BE116" s="202">
        <v>1835</v>
      </c>
      <c r="BF116" s="202">
        <v>0</v>
      </c>
      <c r="BG116" s="202">
        <v>0.99975137296447603</v>
      </c>
      <c r="BH116" s="202">
        <v>1835</v>
      </c>
      <c r="BI116" s="202">
        <v>0</v>
      </c>
      <c r="BJ116" s="202">
        <v>0.99975137296447603</v>
      </c>
      <c r="BK116" s="202">
        <v>1835</v>
      </c>
      <c r="BL116" s="202">
        <v>0</v>
      </c>
      <c r="BM116" s="202">
        <v>1.7588233869364801E-2</v>
      </c>
      <c r="BN116" s="202">
        <v>73</v>
      </c>
      <c r="BO116" s="202" t="s">
        <v>470</v>
      </c>
      <c r="BP116" s="202" t="s">
        <v>470</v>
      </c>
      <c r="BQ116" s="202" t="s">
        <v>470</v>
      </c>
      <c r="BR116" s="202" t="s">
        <v>470</v>
      </c>
      <c r="BS116" s="202">
        <v>0</v>
      </c>
      <c r="BT116" s="202">
        <v>1.7588233869364801E-2</v>
      </c>
      <c r="BU116" s="202">
        <v>73</v>
      </c>
      <c r="BV116" s="202">
        <v>7.5654140883285002E-3</v>
      </c>
      <c r="BW116" s="202">
        <v>7.5654140883285002E-3</v>
      </c>
      <c r="BX116" s="202">
        <v>30</v>
      </c>
      <c r="BY116" s="202">
        <v>0</v>
      </c>
      <c r="BZ116" s="202">
        <v>0.99999999999991196</v>
      </c>
      <c r="CA116" s="202">
        <v>1843</v>
      </c>
      <c r="CB116" s="202">
        <v>0</v>
      </c>
      <c r="CC116" s="202">
        <v>0.99999999999991196</v>
      </c>
      <c r="CD116" s="202">
        <v>1843</v>
      </c>
      <c r="CE116" s="202">
        <v>0</v>
      </c>
      <c r="CF116" s="202" t="s">
        <v>470</v>
      </c>
      <c r="CG116" s="202" t="s">
        <v>470</v>
      </c>
      <c r="CH116" s="202">
        <v>0</v>
      </c>
      <c r="CI116" s="202">
        <v>0.99999999999991196</v>
      </c>
      <c r="CJ116" s="202">
        <v>1843</v>
      </c>
      <c r="CK116" s="202">
        <v>55.4321009228374</v>
      </c>
      <c r="CL116" s="202">
        <v>0.94503183213188702</v>
      </c>
      <c r="CM116" s="202">
        <v>1733</v>
      </c>
      <c r="CN116" s="202" t="s">
        <v>470</v>
      </c>
      <c r="CO116" s="202" t="s">
        <v>470</v>
      </c>
      <c r="CP116" s="202" t="s">
        <v>470</v>
      </c>
      <c r="CQ116" s="202" t="s">
        <v>470</v>
      </c>
      <c r="CR116" s="202" t="s">
        <v>470</v>
      </c>
      <c r="CS116" s="202" t="s">
        <v>470</v>
      </c>
      <c r="CT116" s="202" t="s">
        <v>470</v>
      </c>
      <c r="CU116" s="202" t="s">
        <v>470</v>
      </c>
      <c r="CV116" s="202" t="s">
        <v>470</v>
      </c>
      <c r="CW116" s="202" t="s">
        <v>470</v>
      </c>
      <c r="CX116" s="202" t="s">
        <v>470</v>
      </c>
      <c r="CY116" s="202" t="s">
        <v>470</v>
      </c>
      <c r="CZ116" s="202" t="s">
        <v>470</v>
      </c>
      <c r="DA116" s="202" t="s">
        <v>470</v>
      </c>
      <c r="DB116" s="202" t="s">
        <v>470</v>
      </c>
      <c r="DC116" s="202">
        <v>69.381293551460899</v>
      </c>
      <c r="DD116" s="202">
        <v>0.99975137296447603</v>
      </c>
      <c r="DE116" s="202">
        <v>1835</v>
      </c>
      <c r="DF116" s="202" t="s">
        <v>208</v>
      </c>
      <c r="DG116" s="202" t="s">
        <v>471</v>
      </c>
    </row>
    <row r="117" spans="1:115" hidden="1" x14ac:dyDescent="0.3">
      <c r="B117" s="124" t="str">
        <f t="shared" si="1"/>
        <v>iBoxx Global Government Overall ESG Tilted Weight Capped45688</v>
      </c>
      <c r="D117" s="124" t="s">
        <v>508</v>
      </c>
      <c r="E117" s="183" t="s">
        <v>209</v>
      </c>
      <c r="F117" s="196">
        <v>45688</v>
      </c>
      <c r="G117" s="202">
        <v>1869</v>
      </c>
      <c r="H117" s="202">
        <v>1796</v>
      </c>
      <c r="I117" s="202">
        <v>73</v>
      </c>
      <c r="J117" s="203">
        <v>0.98256296516614905</v>
      </c>
      <c r="K117" s="203">
        <v>1.743703483385E-2</v>
      </c>
      <c r="L117" s="202" t="s">
        <v>469</v>
      </c>
      <c r="M117" s="204">
        <v>65.253940874157706</v>
      </c>
      <c r="N117" s="203">
        <v>0.99972101749002196</v>
      </c>
      <c r="O117" s="205">
        <v>1860</v>
      </c>
      <c r="P117" s="204">
        <v>59.516199721542698</v>
      </c>
      <c r="Q117" s="202">
        <v>0.99972101749002196</v>
      </c>
      <c r="R117" s="202">
        <v>1860</v>
      </c>
      <c r="S117" s="202">
        <v>66.230406514436098</v>
      </c>
      <c r="T117" s="202">
        <v>0.99972101749002196</v>
      </c>
      <c r="U117" s="202">
        <v>1860</v>
      </c>
      <c r="V117" s="202">
        <v>66.291737271747394</v>
      </c>
      <c r="W117" s="202">
        <v>0.99972101749002196</v>
      </c>
      <c r="X117" s="202">
        <v>1860</v>
      </c>
      <c r="Y117" s="206">
        <v>52.518250959469299</v>
      </c>
      <c r="Z117" s="202">
        <v>0.99248273008001597</v>
      </c>
      <c r="AA117" s="202">
        <v>1788</v>
      </c>
      <c r="AB117" s="202">
        <v>64.050224766364906</v>
      </c>
      <c r="AC117" s="202">
        <v>0.99972101749002196</v>
      </c>
      <c r="AD117" s="202">
        <v>1860</v>
      </c>
      <c r="AE117" s="206" t="s">
        <v>470</v>
      </c>
      <c r="AF117" s="202" t="s">
        <v>470</v>
      </c>
      <c r="AG117" s="202" t="s">
        <v>470</v>
      </c>
      <c r="AH117" s="206" t="s">
        <v>470</v>
      </c>
      <c r="AI117" s="202" t="s">
        <v>470</v>
      </c>
      <c r="AJ117" s="202" t="s">
        <v>470</v>
      </c>
      <c r="AK117" s="202">
        <v>58.091089975404103</v>
      </c>
      <c r="AL117" s="202">
        <v>0.99972101749002196</v>
      </c>
      <c r="AM117" s="202">
        <v>1860</v>
      </c>
      <c r="AN117" s="202">
        <v>71.700363137536598</v>
      </c>
      <c r="AO117" s="202">
        <v>0.99972101749002196</v>
      </c>
      <c r="AP117" s="202">
        <v>1860</v>
      </c>
      <c r="AQ117" s="202">
        <v>328.79123774324103</v>
      </c>
      <c r="AR117" s="202">
        <v>0.99972101749002196</v>
      </c>
      <c r="AS117" s="202">
        <v>1860</v>
      </c>
      <c r="AT117" s="202">
        <v>2.07226138447223E-2</v>
      </c>
      <c r="AU117" s="202">
        <v>0.851567279855868</v>
      </c>
      <c r="AV117" s="202">
        <v>0.109994088955671</v>
      </c>
      <c r="AW117" s="202">
        <v>0</v>
      </c>
      <c r="AX117" s="202">
        <v>0</v>
      </c>
      <c r="AY117" s="202">
        <v>1.7716017343647202E-2</v>
      </c>
      <c r="AZ117" s="202">
        <v>0</v>
      </c>
      <c r="BA117" s="202">
        <v>0.99972101749002196</v>
      </c>
      <c r="BB117" s="202">
        <v>1860</v>
      </c>
      <c r="BC117" s="202">
        <v>0</v>
      </c>
      <c r="BD117" s="202">
        <v>0.99972101749002196</v>
      </c>
      <c r="BE117" s="202">
        <v>1860</v>
      </c>
      <c r="BF117" s="202">
        <v>0</v>
      </c>
      <c r="BG117" s="202">
        <v>0.99972101749002196</v>
      </c>
      <c r="BH117" s="202">
        <v>1860</v>
      </c>
      <c r="BI117" s="202">
        <v>0</v>
      </c>
      <c r="BJ117" s="202">
        <v>0.99972101749002196</v>
      </c>
      <c r="BK117" s="202">
        <v>1860</v>
      </c>
      <c r="BL117" s="202">
        <v>0</v>
      </c>
      <c r="BM117" s="202">
        <v>1.7437034833759898E-2</v>
      </c>
      <c r="BN117" s="202">
        <v>73</v>
      </c>
      <c r="BO117" s="202" t="s">
        <v>470</v>
      </c>
      <c r="BP117" s="202" t="s">
        <v>470</v>
      </c>
      <c r="BQ117" s="202" t="s">
        <v>470</v>
      </c>
      <c r="BR117" s="202" t="s">
        <v>470</v>
      </c>
      <c r="BS117" s="202">
        <v>0</v>
      </c>
      <c r="BT117" s="202">
        <v>1.7437034833759898E-2</v>
      </c>
      <c r="BU117" s="202">
        <v>73</v>
      </c>
      <c r="BV117" s="202">
        <v>7.6928457914662001E-3</v>
      </c>
      <c r="BW117" s="202">
        <v>7.6928457914662001E-3</v>
      </c>
      <c r="BX117" s="202">
        <v>31</v>
      </c>
      <c r="BY117" s="202">
        <v>0</v>
      </c>
      <c r="BZ117" s="202">
        <v>0.99999999999990896</v>
      </c>
      <c r="CA117" s="202">
        <v>1869</v>
      </c>
      <c r="CB117" s="202">
        <v>0</v>
      </c>
      <c r="CC117" s="202">
        <v>0.99999999999990896</v>
      </c>
      <c r="CD117" s="202">
        <v>1869</v>
      </c>
      <c r="CE117" s="202">
        <v>0</v>
      </c>
      <c r="CF117" s="202" t="s">
        <v>470</v>
      </c>
      <c r="CG117" s="202" t="s">
        <v>470</v>
      </c>
      <c r="CH117" s="202">
        <v>0</v>
      </c>
      <c r="CI117" s="202">
        <v>0.99999999999990896</v>
      </c>
      <c r="CJ117" s="202">
        <v>1869</v>
      </c>
      <c r="CK117" s="202">
        <v>55.423692551692398</v>
      </c>
      <c r="CL117" s="202">
        <v>0.94528908940520195</v>
      </c>
      <c r="CM117" s="202">
        <v>1756</v>
      </c>
      <c r="CN117" s="202" t="s">
        <v>470</v>
      </c>
      <c r="CO117" s="202" t="s">
        <v>470</v>
      </c>
      <c r="CP117" s="202" t="s">
        <v>470</v>
      </c>
      <c r="CQ117" s="202" t="s">
        <v>470</v>
      </c>
      <c r="CR117" s="202" t="s">
        <v>470</v>
      </c>
      <c r="CS117" s="202" t="s">
        <v>470</v>
      </c>
      <c r="CT117" s="202" t="s">
        <v>470</v>
      </c>
      <c r="CU117" s="202" t="s">
        <v>470</v>
      </c>
      <c r="CV117" s="202" t="s">
        <v>470</v>
      </c>
      <c r="CW117" s="202" t="s">
        <v>470</v>
      </c>
      <c r="CX117" s="202" t="s">
        <v>470</v>
      </c>
      <c r="CY117" s="202" t="s">
        <v>470</v>
      </c>
      <c r="CZ117" s="202" t="s">
        <v>470</v>
      </c>
      <c r="DA117" s="202" t="s">
        <v>470</v>
      </c>
      <c r="DB117" s="202" t="s">
        <v>470</v>
      </c>
      <c r="DC117" s="202">
        <v>69.358479992251205</v>
      </c>
      <c r="DD117" s="202">
        <v>0.99972101749002196</v>
      </c>
      <c r="DE117" s="202">
        <v>1860</v>
      </c>
      <c r="DF117" s="202" t="s">
        <v>208</v>
      </c>
      <c r="DG117" s="202" t="s">
        <v>471</v>
      </c>
    </row>
    <row r="118" spans="1:115" hidden="1" x14ac:dyDescent="0.3">
      <c r="A118" s="165"/>
      <c r="B118" s="124" t="str">
        <f t="shared" si="1"/>
        <v>iBoxx Global Green Bonds Select45596</v>
      </c>
      <c r="C118">
        <v>1140</v>
      </c>
      <c r="D118" t="s">
        <v>509</v>
      </c>
      <c r="E118" t="s">
        <v>210</v>
      </c>
      <c r="F118" s="198">
        <v>45596</v>
      </c>
      <c r="G118" s="202">
        <v>1613</v>
      </c>
      <c r="H118" s="202">
        <v>68</v>
      </c>
      <c r="I118" s="202">
        <v>1545</v>
      </c>
      <c r="J118" s="203">
        <v>0.220251059</v>
      </c>
      <c r="K118" s="203">
        <v>0.77974894100000003</v>
      </c>
      <c r="L118" s="202" t="s">
        <v>469</v>
      </c>
      <c r="M118" s="204">
        <v>29.428958609999999</v>
      </c>
      <c r="N118" s="203">
        <v>0.84946629900000004</v>
      </c>
      <c r="O118" s="205">
        <v>1333</v>
      </c>
      <c r="P118" s="204">
        <v>20.027842969999998</v>
      </c>
      <c r="Q118" s="202">
        <v>0.80945352599999998</v>
      </c>
      <c r="R118" s="202">
        <v>1233</v>
      </c>
      <c r="S118" s="202">
        <v>23.456387299999999</v>
      </c>
      <c r="T118" s="202">
        <v>0.80945352599999998</v>
      </c>
      <c r="U118" s="202">
        <v>1233</v>
      </c>
      <c r="V118" s="202">
        <v>22.650463160000001</v>
      </c>
      <c r="W118" s="202">
        <v>0.80945352599999998</v>
      </c>
      <c r="X118" s="202">
        <v>1233</v>
      </c>
      <c r="Y118" s="206">
        <v>62.303573180000001</v>
      </c>
      <c r="Z118" s="202">
        <v>0.210983056</v>
      </c>
      <c r="AA118" s="202">
        <v>50</v>
      </c>
      <c r="AB118" s="202">
        <v>69.590741809999997</v>
      </c>
      <c r="AC118" s="202">
        <v>0.22641736800000001</v>
      </c>
      <c r="AD118" s="202">
        <v>75</v>
      </c>
      <c r="AE118" s="206">
        <v>0.23029087100000001</v>
      </c>
      <c r="AF118" s="202">
        <v>1.6448668E-2</v>
      </c>
      <c r="AG118" s="202">
        <v>41</v>
      </c>
      <c r="AH118" s="206">
        <v>0.78454986500000001</v>
      </c>
      <c r="AI118" s="202">
        <v>8.0209216999999999E-2</v>
      </c>
      <c r="AJ118" s="202">
        <v>174</v>
      </c>
      <c r="AK118" s="202">
        <v>61.415041199999997</v>
      </c>
      <c r="AL118" s="202">
        <v>0.22641736800000001</v>
      </c>
      <c r="AM118" s="202">
        <v>75</v>
      </c>
      <c r="AN118" s="202">
        <v>70.843085270000003</v>
      </c>
      <c r="AO118" s="202">
        <v>0.22641736800000001</v>
      </c>
      <c r="AP118" s="202">
        <v>75</v>
      </c>
      <c r="AQ118" s="202">
        <v>225.410402</v>
      </c>
      <c r="AR118" s="202">
        <v>0.22641736800000001</v>
      </c>
      <c r="AS118" s="202">
        <v>75</v>
      </c>
      <c r="AT118" s="202">
        <v>0.16598401900000001</v>
      </c>
      <c r="AU118" s="202">
        <v>0.51553504400000005</v>
      </c>
      <c r="AV118" s="202">
        <v>0.17888104699999999</v>
      </c>
      <c r="AW118" s="202">
        <v>3.1503702000000001E-2</v>
      </c>
      <c r="AX118" s="202">
        <v>4.4206080000000003E-3</v>
      </c>
      <c r="AY118" s="202">
        <v>0.10367558</v>
      </c>
      <c r="AZ118" s="202">
        <v>0</v>
      </c>
      <c r="BA118" s="202">
        <v>0.22641736800000001</v>
      </c>
      <c r="BB118" s="202">
        <v>75</v>
      </c>
      <c r="BC118" s="202">
        <v>0</v>
      </c>
      <c r="BD118" s="202">
        <v>0.22641736800000001</v>
      </c>
      <c r="BE118" s="202">
        <v>75</v>
      </c>
      <c r="BF118" s="202">
        <v>0</v>
      </c>
      <c r="BG118" s="202">
        <v>0.22641736800000001</v>
      </c>
      <c r="BH118" s="202">
        <v>75</v>
      </c>
      <c r="BI118" s="202">
        <v>0</v>
      </c>
      <c r="BJ118" s="202">
        <v>0.22641736800000001</v>
      </c>
      <c r="BK118" s="202">
        <v>75</v>
      </c>
      <c r="BL118" s="202">
        <v>0.30821981599999998</v>
      </c>
      <c r="BM118" s="202">
        <v>0.77974894100000003</v>
      </c>
      <c r="BN118" s="202">
        <v>1545</v>
      </c>
      <c r="BO118" s="202">
        <v>190.6617857</v>
      </c>
      <c r="BP118" s="202">
        <v>0.36701735899999999</v>
      </c>
      <c r="BQ118" s="202">
        <v>818</v>
      </c>
      <c r="BR118" s="202">
        <v>2.8239564000000002E-2</v>
      </c>
      <c r="BS118" s="202">
        <v>5.646552E-3</v>
      </c>
      <c r="BT118" s="202">
        <v>0.77974894100000003</v>
      </c>
      <c r="BU118" s="202">
        <v>1545</v>
      </c>
      <c r="BV118" s="202">
        <v>0.99779150400000005</v>
      </c>
      <c r="BW118" s="202">
        <v>0.99779150400000005</v>
      </c>
      <c r="BX118" s="202">
        <v>1611</v>
      </c>
      <c r="BY118" s="202">
        <v>2.7163488216219999E-4</v>
      </c>
      <c r="BZ118" s="202">
        <v>0.99999999999991895</v>
      </c>
      <c r="CA118" s="202">
        <v>1613</v>
      </c>
      <c r="CB118" s="202">
        <v>0</v>
      </c>
      <c r="CC118" s="202">
        <v>0.99999999999991895</v>
      </c>
      <c r="CD118" s="202">
        <v>1613</v>
      </c>
      <c r="CE118" s="202">
        <v>0</v>
      </c>
      <c r="CF118" s="202">
        <v>0.62614897688959104</v>
      </c>
      <c r="CG118" s="202">
        <v>1267</v>
      </c>
      <c r="CH118" s="202">
        <v>0</v>
      </c>
      <c r="CI118" s="202">
        <v>1</v>
      </c>
      <c r="CJ118" s="202">
        <v>1613</v>
      </c>
      <c r="CK118" s="202">
        <v>58.71490052</v>
      </c>
      <c r="CL118" s="202">
        <v>0.19609611699999999</v>
      </c>
      <c r="CM118" s="202">
        <v>73</v>
      </c>
      <c r="CN118" s="202">
        <v>0.14628266000000001</v>
      </c>
      <c r="CO118" s="202">
        <v>0.62442734700000002</v>
      </c>
      <c r="CP118" s="202">
        <v>1262</v>
      </c>
      <c r="CQ118" s="202">
        <v>10</v>
      </c>
      <c r="CR118" s="202">
        <v>0.62614897700000005</v>
      </c>
      <c r="CS118" s="202">
        <v>1267</v>
      </c>
      <c r="CT118" s="202">
        <v>190.78791380000001</v>
      </c>
      <c r="CU118" s="202">
        <v>0.62614897700000005</v>
      </c>
      <c r="CV118" s="202">
        <v>1267</v>
      </c>
      <c r="CW118" s="202">
        <v>0.24989391599999999</v>
      </c>
      <c r="CX118" s="202">
        <v>0.37342597599999999</v>
      </c>
      <c r="CY118" s="202">
        <v>828</v>
      </c>
      <c r="CZ118" s="202">
        <v>51240</v>
      </c>
      <c r="DA118" s="202">
        <v>0.37369145399999998</v>
      </c>
      <c r="DB118" s="202">
        <v>823</v>
      </c>
      <c r="DC118" s="202">
        <v>72.320469110000005</v>
      </c>
      <c r="DD118" s="202">
        <v>0.22641736800000001</v>
      </c>
      <c r="DE118" s="202">
        <v>75</v>
      </c>
      <c r="DF118" s="202" t="s">
        <v>211</v>
      </c>
      <c r="DG118" s="202" t="s">
        <v>471</v>
      </c>
    </row>
    <row r="119" spans="1:115" hidden="1" x14ac:dyDescent="0.3">
      <c r="B119" s="124" t="str">
        <f t="shared" si="1"/>
        <v>iBoxx Global Green Bonds Select45626</v>
      </c>
      <c r="C119">
        <v>1141</v>
      </c>
      <c r="D119" t="s">
        <v>509</v>
      </c>
      <c r="E119" t="s">
        <v>210</v>
      </c>
      <c r="F119" s="198">
        <v>45626</v>
      </c>
      <c r="G119" s="202">
        <v>1630</v>
      </c>
      <c r="H119" s="202">
        <v>68</v>
      </c>
      <c r="I119" s="202">
        <v>1562</v>
      </c>
      <c r="J119" s="203">
        <v>0.22260358199999999</v>
      </c>
      <c r="K119" s="203">
        <v>0.77739641800000003</v>
      </c>
      <c r="L119" s="202" t="s">
        <v>469</v>
      </c>
      <c r="M119" s="204">
        <v>29.659564140000001</v>
      </c>
      <c r="N119" s="203">
        <v>0.84503517100000003</v>
      </c>
      <c r="O119" s="205">
        <v>1342</v>
      </c>
      <c r="P119" s="204">
        <v>20.308496269999999</v>
      </c>
      <c r="Q119" s="202">
        <v>0.80539644700000002</v>
      </c>
      <c r="R119" s="202">
        <v>1242</v>
      </c>
      <c r="S119" s="202">
        <v>23.717733800000001</v>
      </c>
      <c r="T119" s="202">
        <v>0.80539644700000002</v>
      </c>
      <c r="U119" s="202">
        <v>1242</v>
      </c>
      <c r="V119" s="202">
        <v>22.938236180000001</v>
      </c>
      <c r="W119" s="202">
        <v>0.80539644700000002</v>
      </c>
      <c r="X119" s="202">
        <v>1242</v>
      </c>
      <c r="Y119" s="206">
        <v>62.210523739999999</v>
      </c>
      <c r="Z119" s="202">
        <v>0.21342530600000001</v>
      </c>
      <c r="AA119" s="202">
        <v>50</v>
      </c>
      <c r="AB119" s="202">
        <v>69.62280011</v>
      </c>
      <c r="AC119" s="202">
        <v>0.228798901</v>
      </c>
      <c r="AD119" s="202">
        <v>75</v>
      </c>
      <c r="AE119" s="206">
        <v>0.23308051460000001</v>
      </c>
      <c r="AF119" s="202">
        <v>1.6360425000000001E-2</v>
      </c>
      <c r="AG119" s="202">
        <v>42</v>
      </c>
      <c r="AH119" s="206">
        <v>0.78489356899999996</v>
      </c>
      <c r="AI119" s="202">
        <v>7.9009359000000001E-2</v>
      </c>
      <c r="AJ119" s="202">
        <v>175</v>
      </c>
      <c r="AK119" s="202">
        <v>61.395595280000002</v>
      </c>
      <c r="AL119" s="202">
        <v>0.228798901</v>
      </c>
      <c r="AM119" s="202">
        <v>75</v>
      </c>
      <c r="AN119" s="202">
        <v>70.854912880000001</v>
      </c>
      <c r="AO119" s="202">
        <v>0.228798901</v>
      </c>
      <c r="AP119" s="202">
        <v>75</v>
      </c>
      <c r="AQ119" s="202">
        <v>224.61379500000001</v>
      </c>
      <c r="AR119" s="202">
        <v>0.228798901</v>
      </c>
      <c r="AS119" s="202">
        <v>75</v>
      </c>
      <c r="AT119" s="202">
        <v>0.162771482</v>
      </c>
      <c r="AU119" s="202">
        <v>0.51726866500000002</v>
      </c>
      <c r="AV119" s="202">
        <v>0.177205527</v>
      </c>
      <c r="AW119" s="202">
        <v>3.1379499999999998E-2</v>
      </c>
      <c r="AX119" s="202">
        <v>4.7257979999999998E-3</v>
      </c>
      <c r="AY119" s="202">
        <v>0.10664902800000001</v>
      </c>
      <c r="AZ119" s="202">
        <v>0</v>
      </c>
      <c r="BA119" s="202">
        <v>0.228798901</v>
      </c>
      <c r="BB119" s="202">
        <v>75</v>
      </c>
      <c r="BC119" s="202">
        <v>0</v>
      </c>
      <c r="BD119" s="202">
        <v>0.228798901</v>
      </c>
      <c r="BE119" s="202">
        <v>75</v>
      </c>
      <c r="BF119" s="202">
        <v>0</v>
      </c>
      <c r="BG119" s="202">
        <v>0.228798901</v>
      </c>
      <c r="BH119" s="202">
        <v>75</v>
      </c>
      <c r="BI119" s="202">
        <v>0</v>
      </c>
      <c r="BJ119" s="202">
        <v>0.228798901</v>
      </c>
      <c r="BK119" s="202">
        <v>75</v>
      </c>
      <c r="BL119" s="202">
        <v>0.305165574</v>
      </c>
      <c r="BM119" s="202">
        <v>0.77739641800000003</v>
      </c>
      <c r="BN119" s="202">
        <v>1562</v>
      </c>
      <c r="BO119" s="202">
        <v>192.8681593</v>
      </c>
      <c r="BP119" s="202">
        <v>0.36080815300000002</v>
      </c>
      <c r="BQ119" s="202">
        <v>818</v>
      </c>
      <c r="BR119" s="202">
        <v>2.8435854E-2</v>
      </c>
      <c r="BS119" s="202">
        <v>5.5521420000000004E-3</v>
      </c>
      <c r="BT119" s="202">
        <v>0.77739641800000003</v>
      </c>
      <c r="BU119" s="202">
        <v>1562</v>
      </c>
      <c r="BV119" s="202">
        <v>0.99778667200000004</v>
      </c>
      <c r="BW119" s="202">
        <v>0.99778667200000004</v>
      </c>
      <c r="BX119" s="202">
        <v>1628</v>
      </c>
      <c r="BY119" s="202">
        <v>2.7235927152150001E-4</v>
      </c>
      <c r="BZ119" s="202">
        <v>0.99999999999991795</v>
      </c>
      <c r="CA119" s="202">
        <v>1630</v>
      </c>
      <c r="CB119" s="202">
        <v>0</v>
      </c>
      <c r="CC119" s="202">
        <v>0.99999999999991795</v>
      </c>
      <c r="CD119" s="202">
        <v>1630</v>
      </c>
      <c r="CE119" s="202">
        <v>0</v>
      </c>
      <c r="CF119" s="202">
        <v>0.61873526469029805</v>
      </c>
      <c r="CG119" s="202">
        <v>1274</v>
      </c>
      <c r="CH119" s="202">
        <v>0</v>
      </c>
      <c r="CI119" s="202">
        <v>1</v>
      </c>
      <c r="CJ119" s="202">
        <v>1630</v>
      </c>
      <c r="CK119" s="202">
        <v>58.72137412</v>
      </c>
      <c r="CL119" s="202">
        <v>0.197407686</v>
      </c>
      <c r="CM119" s="202">
        <v>73</v>
      </c>
      <c r="CN119" s="202">
        <v>0.14561170200000001</v>
      </c>
      <c r="CO119" s="202">
        <v>0.61759109400000001</v>
      </c>
      <c r="CP119" s="202">
        <v>1271</v>
      </c>
      <c r="CQ119" s="202">
        <v>10</v>
      </c>
      <c r="CR119" s="202">
        <v>0.61873526499999998</v>
      </c>
      <c r="CS119" s="202">
        <v>1274</v>
      </c>
      <c r="CT119" s="202">
        <v>190.78791380000001</v>
      </c>
      <c r="CU119" s="202">
        <v>0.61873526499999998</v>
      </c>
      <c r="CV119" s="202">
        <v>1274</v>
      </c>
      <c r="CW119" s="202">
        <v>0.24538939900000001</v>
      </c>
      <c r="CX119" s="202">
        <v>0.36712523800000002</v>
      </c>
      <c r="CY119" s="202">
        <v>828</v>
      </c>
      <c r="CZ119" s="202">
        <v>51194.7</v>
      </c>
      <c r="DA119" s="202">
        <v>0.36736450500000001</v>
      </c>
      <c r="DB119" s="202">
        <v>823</v>
      </c>
      <c r="DC119" s="202">
        <v>72.316446839999998</v>
      </c>
      <c r="DD119" s="202">
        <v>0.228798901</v>
      </c>
      <c r="DE119" s="202">
        <v>75</v>
      </c>
      <c r="DF119" s="202" t="s">
        <v>211</v>
      </c>
      <c r="DG119" s="202" t="s">
        <v>471</v>
      </c>
    </row>
    <row r="120" spans="1:115" hidden="1" x14ac:dyDescent="0.3">
      <c r="B120" s="124" t="str">
        <f t="shared" si="1"/>
        <v>iBoxx Global Green Bonds Select45657</v>
      </c>
      <c r="D120" s="124" t="s">
        <v>509</v>
      </c>
      <c r="E120" t="s">
        <v>210</v>
      </c>
      <c r="F120" s="196">
        <v>45657</v>
      </c>
      <c r="G120" s="202">
        <v>1632</v>
      </c>
      <c r="H120" s="202">
        <v>68</v>
      </c>
      <c r="I120" s="202">
        <v>1564</v>
      </c>
      <c r="J120" s="203">
        <v>0.219028282793439</v>
      </c>
      <c r="K120" s="203">
        <v>0.78097171720656</v>
      </c>
      <c r="L120" s="202" t="s">
        <v>469</v>
      </c>
      <c r="M120" s="204">
        <v>29.3827210221062</v>
      </c>
      <c r="N120" s="203">
        <v>0.84721698563618397</v>
      </c>
      <c r="O120" s="205">
        <v>1348</v>
      </c>
      <c r="P120" s="204">
        <v>20.135644676615701</v>
      </c>
      <c r="Q120" s="202">
        <v>0.806798553161715</v>
      </c>
      <c r="R120" s="202">
        <v>1246</v>
      </c>
      <c r="S120" s="202">
        <v>23.3971190354528</v>
      </c>
      <c r="T120" s="202">
        <v>0.806798553161715</v>
      </c>
      <c r="U120" s="202">
        <v>1246</v>
      </c>
      <c r="V120" s="202">
        <v>22.543583711162501</v>
      </c>
      <c r="W120" s="202">
        <v>0.806798553161715</v>
      </c>
      <c r="X120" s="202">
        <v>1246</v>
      </c>
      <c r="Y120" s="206">
        <v>62.211678119762702</v>
      </c>
      <c r="Z120" s="202">
        <v>0.20976529062271099</v>
      </c>
      <c r="AA120" s="202">
        <v>50</v>
      </c>
      <c r="AB120" s="202">
        <v>69.543427016153501</v>
      </c>
      <c r="AC120" s="202">
        <v>0.22525980531328299</v>
      </c>
      <c r="AD120" s="202">
        <v>75</v>
      </c>
      <c r="AE120" s="206">
        <v>0.233112117743073</v>
      </c>
      <c r="AF120" s="202">
        <v>1.6890972316861302E-2</v>
      </c>
      <c r="AG120" s="202">
        <v>43</v>
      </c>
      <c r="AH120" s="206">
        <v>0.75019436365513303</v>
      </c>
      <c r="AI120" s="202">
        <v>7.8535568622423002E-2</v>
      </c>
      <c r="AJ120" s="202">
        <v>169</v>
      </c>
      <c r="AK120" s="202">
        <v>61.379105354964402</v>
      </c>
      <c r="AL120" s="202">
        <v>0.22525980531328299</v>
      </c>
      <c r="AM120" s="202">
        <v>75</v>
      </c>
      <c r="AN120" s="202">
        <v>70.8146459142216</v>
      </c>
      <c r="AO120" s="202">
        <v>0.22525980531328299</v>
      </c>
      <c r="AP120" s="202">
        <v>75</v>
      </c>
      <c r="AQ120" s="202">
        <v>225.56080569291299</v>
      </c>
      <c r="AR120" s="202">
        <v>0.22525980531328299</v>
      </c>
      <c r="AS120" s="202">
        <v>75</v>
      </c>
      <c r="AT120" s="202">
        <v>0.16532073768991601</v>
      </c>
      <c r="AU120" s="202">
        <v>0.51867256769672399</v>
      </c>
      <c r="AV120" s="202">
        <v>0.176636149013911</v>
      </c>
      <c r="AW120" s="202">
        <v>4.1740094629061801E-2</v>
      </c>
      <c r="AX120" s="202">
        <v>4.8939639997391997E-3</v>
      </c>
      <c r="AY120" s="202">
        <v>9.2736486970567605E-2</v>
      </c>
      <c r="AZ120" s="202">
        <v>0</v>
      </c>
      <c r="BA120" s="202">
        <v>0.22525980531328299</v>
      </c>
      <c r="BB120" s="202">
        <v>75</v>
      </c>
      <c r="BC120" s="202">
        <v>0</v>
      </c>
      <c r="BD120" s="202">
        <v>0.22525980531328299</v>
      </c>
      <c r="BE120" s="202">
        <v>75</v>
      </c>
      <c r="BF120" s="202">
        <v>0</v>
      </c>
      <c r="BG120" s="202">
        <v>0.22525980531328299</v>
      </c>
      <c r="BH120" s="202">
        <v>75</v>
      </c>
      <c r="BI120" s="202">
        <v>0</v>
      </c>
      <c r="BJ120" s="202">
        <v>0.22525980531328299</v>
      </c>
      <c r="BK120" s="202">
        <v>75</v>
      </c>
      <c r="BL120" s="202">
        <v>0.30638581096311102</v>
      </c>
      <c r="BM120" s="202">
        <v>0.78097171720648195</v>
      </c>
      <c r="BN120" s="202">
        <v>1564</v>
      </c>
      <c r="BO120" s="202">
        <v>193.03668216781199</v>
      </c>
      <c r="BP120" s="202">
        <v>0.364734689094665</v>
      </c>
      <c r="BQ120" s="202">
        <v>822</v>
      </c>
      <c r="BR120" s="202">
        <v>3.5372540608814999E-2</v>
      </c>
      <c r="BS120" s="202">
        <v>5.6152801814994997E-3</v>
      </c>
      <c r="BT120" s="202">
        <v>0.78097171720648195</v>
      </c>
      <c r="BU120" s="202">
        <v>1564</v>
      </c>
      <c r="BV120" s="202">
        <v>0.99753862034776797</v>
      </c>
      <c r="BW120" s="202">
        <v>0.99753862034776797</v>
      </c>
      <c r="BX120" s="202">
        <v>1629</v>
      </c>
      <c r="BY120" s="202">
        <v>2.747467063644E-4</v>
      </c>
      <c r="BZ120" s="202">
        <v>0.99999999999992095</v>
      </c>
      <c r="CA120" s="202">
        <v>1632</v>
      </c>
      <c r="CB120" s="202">
        <v>0</v>
      </c>
      <c r="CC120" s="202">
        <v>0.99999999999992095</v>
      </c>
      <c r="CD120" s="202">
        <v>1632</v>
      </c>
      <c r="CE120" s="202">
        <v>0</v>
      </c>
      <c r="CF120" s="202">
        <v>0.62601426852564301</v>
      </c>
      <c r="CG120" s="202">
        <v>1283</v>
      </c>
      <c r="CH120" s="202">
        <v>0</v>
      </c>
      <c r="CI120" s="202">
        <v>0.99999999999992095</v>
      </c>
      <c r="CJ120" s="202">
        <v>1632</v>
      </c>
      <c r="CK120" s="202">
        <v>58.674182898301098</v>
      </c>
      <c r="CL120" s="202">
        <v>0.19460530888967301</v>
      </c>
      <c r="CM120" s="202">
        <v>73</v>
      </c>
      <c r="CN120" s="202">
        <v>0.151038134924673</v>
      </c>
      <c r="CO120" s="202">
        <v>0.62218703676366705</v>
      </c>
      <c r="CP120" s="202">
        <v>1274</v>
      </c>
      <c r="CQ120" s="202">
        <v>10</v>
      </c>
      <c r="CR120" s="202">
        <v>0.62601426852564301</v>
      </c>
      <c r="CS120" s="202">
        <v>1283</v>
      </c>
      <c r="CT120" s="202">
        <v>190.78791382</v>
      </c>
      <c r="CU120" s="202">
        <v>0.62601426852564301</v>
      </c>
      <c r="CV120" s="202">
        <v>1283</v>
      </c>
      <c r="CW120" s="202">
        <v>0.250891323799314</v>
      </c>
      <c r="CX120" s="202">
        <v>0.372666635223872</v>
      </c>
      <c r="CY120" s="202">
        <v>834</v>
      </c>
      <c r="CZ120" s="202">
        <v>51223.8</v>
      </c>
      <c r="DA120" s="202">
        <v>0.37134784892866901</v>
      </c>
      <c r="DB120" s="202">
        <v>827</v>
      </c>
      <c r="DC120" s="202">
        <v>72.272063904724305</v>
      </c>
      <c r="DD120" s="202">
        <v>0.22525980531328299</v>
      </c>
      <c r="DE120" s="202">
        <v>75</v>
      </c>
      <c r="DF120" s="202" t="s">
        <v>211</v>
      </c>
      <c r="DG120" s="202" t="s">
        <v>471</v>
      </c>
    </row>
    <row r="121" spans="1:115" hidden="1" x14ac:dyDescent="0.3">
      <c r="B121" s="124" t="str">
        <f t="shared" si="1"/>
        <v>iBoxx Global Green Bonds Select45688</v>
      </c>
      <c r="D121" s="124" t="s">
        <v>509</v>
      </c>
      <c r="E121" s="183" t="s">
        <v>210</v>
      </c>
      <c r="F121" s="196">
        <v>45688</v>
      </c>
      <c r="G121" s="202">
        <v>1642</v>
      </c>
      <c r="H121" s="202">
        <v>69</v>
      </c>
      <c r="I121" s="202">
        <v>1573</v>
      </c>
      <c r="J121" s="203">
        <v>0.221789155953794</v>
      </c>
      <c r="K121" s="203">
        <v>0.778210844046205</v>
      </c>
      <c r="L121" s="202" t="s">
        <v>469</v>
      </c>
      <c r="M121" s="204">
        <v>29.550494642029399</v>
      </c>
      <c r="N121" s="203">
        <v>0.85018193668156405</v>
      </c>
      <c r="O121" s="205">
        <v>1360</v>
      </c>
      <c r="P121" s="204">
        <v>20.262210319791301</v>
      </c>
      <c r="Q121" s="202">
        <v>0.81139337592905703</v>
      </c>
      <c r="R121" s="202">
        <v>1260</v>
      </c>
      <c r="S121" s="202">
        <v>23.530642640259199</v>
      </c>
      <c r="T121" s="202">
        <v>0.81139337592905703</v>
      </c>
      <c r="U121" s="202">
        <v>1260</v>
      </c>
      <c r="V121" s="202">
        <v>22.657712274947201</v>
      </c>
      <c r="W121" s="202">
        <v>0.81139337592905703</v>
      </c>
      <c r="X121" s="202">
        <v>1260</v>
      </c>
      <c r="Y121" s="206">
        <v>62.073739787870103</v>
      </c>
      <c r="Z121" s="202">
        <v>0.21323048117655499</v>
      </c>
      <c r="AA121" s="202">
        <v>52</v>
      </c>
      <c r="AB121" s="202">
        <v>69.6199900518275</v>
      </c>
      <c r="AC121" s="202">
        <v>0.22797231803786899</v>
      </c>
      <c r="AD121" s="202">
        <v>76</v>
      </c>
      <c r="AE121" s="202">
        <v>0.23279864087603599</v>
      </c>
      <c r="AF121" s="202">
        <v>1.6737898043099601E-2</v>
      </c>
      <c r="AG121" s="202">
        <v>43</v>
      </c>
      <c r="AH121" s="206">
        <v>0.71066128407638895</v>
      </c>
      <c r="AI121" s="202">
        <v>7.5464779171610499E-2</v>
      </c>
      <c r="AJ121" s="202">
        <v>167</v>
      </c>
      <c r="AK121" s="202">
        <v>61.390749273348703</v>
      </c>
      <c r="AL121" s="202">
        <v>0.22797231803786899</v>
      </c>
      <c r="AM121" s="202">
        <v>76</v>
      </c>
      <c r="AN121" s="202">
        <v>70.608421055351698</v>
      </c>
      <c r="AO121" s="202">
        <v>0.22797231803786899</v>
      </c>
      <c r="AP121" s="202">
        <v>76</v>
      </c>
      <c r="AQ121" s="202">
        <v>225.3610835986</v>
      </c>
      <c r="AR121" s="202">
        <v>0.22797231803786899</v>
      </c>
      <c r="AS121" s="202">
        <v>76</v>
      </c>
      <c r="AT121" s="202">
        <v>0.16374401904455199</v>
      </c>
      <c r="AU121" s="202">
        <v>0.50879188845241197</v>
      </c>
      <c r="AV121" s="202">
        <v>0.17786655075921401</v>
      </c>
      <c r="AW121" s="202">
        <v>5.4147348791721298E-2</v>
      </c>
      <c r="AX121" s="202">
        <v>4.9936757290480003E-3</v>
      </c>
      <c r="AY121" s="202">
        <v>9.0456517222969199E-2</v>
      </c>
      <c r="AZ121" s="202">
        <v>0</v>
      </c>
      <c r="BA121" s="202">
        <v>0.22797231803786899</v>
      </c>
      <c r="BB121" s="202">
        <v>76</v>
      </c>
      <c r="BC121" s="202">
        <v>0</v>
      </c>
      <c r="BD121" s="202">
        <v>0.22797231803786899</v>
      </c>
      <c r="BE121" s="202">
        <v>76</v>
      </c>
      <c r="BF121" s="202">
        <v>0</v>
      </c>
      <c r="BG121" s="202">
        <v>0.22797231803786899</v>
      </c>
      <c r="BH121" s="202">
        <v>76</v>
      </c>
      <c r="BI121" s="202">
        <v>0</v>
      </c>
      <c r="BJ121" s="202">
        <v>0.22797231803786899</v>
      </c>
      <c r="BK121" s="202">
        <v>76</v>
      </c>
      <c r="BL121" s="202">
        <v>0.30414897204685098</v>
      </c>
      <c r="BM121" s="202">
        <v>0.77821084404612395</v>
      </c>
      <c r="BN121" s="202">
        <v>1573</v>
      </c>
      <c r="BO121" s="202">
        <v>187.62423747904299</v>
      </c>
      <c r="BP121" s="202">
        <v>0.36690325224897902</v>
      </c>
      <c r="BQ121" s="202">
        <v>837</v>
      </c>
      <c r="BR121" s="202">
        <v>1.90935006663682E-2</v>
      </c>
      <c r="BS121" s="202">
        <v>5.7291119870790004E-3</v>
      </c>
      <c r="BT121" s="202">
        <v>0.77821084404612395</v>
      </c>
      <c r="BU121" s="202">
        <v>1573</v>
      </c>
      <c r="BV121" s="202">
        <v>0.99763011575417104</v>
      </c>
      <c r="BW121" s="202">
        <v>0.99763011575417104</v>
      </c>
      <c r="BX121" s="202">
        <v>1639</v>
      </c>
      <c r="BY121" s="202">
        <v>2.716569936653E-4</v>
      </c>
      <c r="BZ121" s="202">
        <v>0.99999999999991795</v>
      </c>
      <c r="CA121" s="202">
        <v>1642</v>
      </c>
      <c r="CB121" s="202">
        <v>0</v>
      </c>
      <c r="CC121" s="202">
        <v>0.99999999999991795</v>
      </c>
      <c r="CD121" s="202">
        <v>1642</v>
      </c>
      <c r="CE121" s="202">
        <v>0</v>
      </c>
      <c r="CF121" s="202">
        <v>0.62737594741293901</v>
      </c>
      <c r="CG121" s="202">
        <v>1298</v>
      </c>
      <c r="CH121" s="202">
        <v>0</v>
      </c>
      <c r="CI121" s="202">
        <v>0.99999999999991795</v>
      </c>
      <c r="CJ121" s="202">
        <v>1642</v>
      </c>
      <c r="CK121" s="202">
        <v>58.710326962003002</v>
      </c>
      <c r="CL121" s="202">
        <v>0.19618834373157601</v>
      </c>
      <c r="CM121" s="202">
        <v>74</v>
      </c>
      <c r="CN121" s="202">
        <v>0.15226450000724101</v>
      </c>
      <c r="CO121" s="202">
        <v>0.62243800951469497</v>
      </c>
      <c r="CP121" s="202">
        <v>1285</v>
      </c>
      <c r="CQ121" s="202">
        <v>10</v>
      </c>
      <c r="CR121" s="202">
        <v>0.62737594741293901</v>
      </c>
      <c r="CS121" s="202">
        <v>1298</v>
      </c>
      <c r="CT121" s="202">
        <v>190787913.81999999</v>
      </c>
      <c r="CU121" s="202">
        <v>0.62737594741293901</v>
      </c>
      <c r="CV121" s="202">
        <v>1298</v>
      </c>
      <c r="CW121" s="202">
        <v>0.25335514860521002</v>
      </c>
      <c r="CX121" s="202">
        <v>0.374796235638092</v>
      </c>
      <c r="CY121" s="202">
        <v>849</v>
      </c>
      <c r="CZ121" s="202">
        <v>51921.1</v>
      </c>
      <c r="DA121" s="202">
        <v>0.37349893142106999</v>
      </c>
      <c r="DB121" s="202">
        <v>842</v>
      </c>
      <c r="DC121" s="202">
        <v>72.071591054464605</v>
      </c>
      <c r="DD121" s="202">
        <v>0.22797231803786899</v>
      </c>
      <c r="DE121" s="202">
        <v>76</v>
      </c>
      <c r="DF121" s="202" t="s">
        <v>211</v>
      </c>
      <c r="DG121" s="202" t="s">
        <v>471</v>
      </c>
    </row>
    <row r="122" spans="1:115" hidden="1" x14ac:dyDescent="0.3">
      <c r="B122" s="124" t="str">
        <f t="shared" si="1"/>
        <v>iBoxx Global Green Select, Social &amp; Sustainability Bonds45596</v>
      </c>
      <c r="C122">
        <v>1189</v>
      </c>
      <c r="D122" t="s">
        <v>510</v>
      </c>
      <c r="E122" t="s">
        <v>212</v>
      </c>
      <c r="F122" s="198">
        <v>45596</v>
      </c>
      <c r="G122" s="202">
        <v>2496</v>
      </c>
      <c r="H122" s="202">
        <v>117</v>
      </c>
      <c r="I122" s="202">
        <v>2379</v>
      </c>
      <c r="J122" s="203">
        <v>0.15398769100000001</v>
      </c>
      <c r="K122" s="203">
        <v>0.84601230900000002</v>
      </c>
      <c r="L122" s="202" t="s">
        <v>469</v>
      </c>
      <c r="M122" s="204">
        <v>28.55657072</v>
      </c>
      <c r="N122" s="203">
        <v>0.774558729</v>
      </c>
      <c r="O122" s="205">
        <v>1930</v>
      </c>
      <c r="P122" s="204">
        <v>19.700242159999998</v>
      </c>
      <c r="Q122" s="202">
        <v>0.73807381400000005</v>
      </c>
      <c r="R122" s="202">
        <v>1779</v>
      </c>
      <c r="S122" s="202">
        <v>22.67292093</v>
      </c>
      <c r="T122" s="202">
        <v>0.73807381400000005</v>
      </c>
      <c r="U122" s="202">
        <v>1779</v>
      </c>
      <c r="V122" s="202">
        <v>22.494888280000001</v>
      </c>
      <c r="W122" s="202">
        <v>0.73807381400000005</v>
      </c>
      <c r="X122" s="202">
        <v>1779</v>
      </c>
      <c r="Y122" s="206">
        <v>60.478523719999998</v>
      </c>
      <c r="Z122" s="202">
        <v>0.19571761100000001</v>
      </c>
      <c r="AA122" s="202">
        <v>130</v>
      </c>
      <c r="AB122" s="202">
        <v>68.681141269999998</v>
      </c>
      <c r="AC122" s="202">
        <v>0.205806287</v>
      </c>
      <c r="AD122" s="202">
        <v>158</v>
      </c>
      <c r="AE122" s="206">
        <v>0.20711481939999998</v>
      </c>
      <c r="AF122" s="202">
        <v>1.4142373999999999E-2</v>
      </c>
      <c r="AG122" s="202">
        <v>62</v>
      </c>
      <c r="AH122" s="206">
        <v>0.773903758</v>
      </c>
      <c r="AI122" s="202">
        <v>5.1921597E-2</v>
      </c>
      <c r="AJ122" s="202">
        <v>192</v>
      </c>
      <c r="AK122" s="202">
        <v>59.788178420000001</v>
      </c>
      <c r="AL122" s="202">
        <v>0.205806287</v>
      </c>
      <c r="AM122" s="202">
        <v>158</v>
      </c>
      <c r="AN122" s="202">
        <v>69.187657689999995</v>
      </c>
      <c r="AO122" s="202">
        <v>0.205806287</v>
      </c>
      <c r="AP122" s="202">
        <v>158</v>
      </c>
      <c r="AQ122" s="202">
        <v>246.75843499999999</v>
      </c>
      <c r="AR122" s="202">
        <v>0.205806287</v>
      </c>
      <c r="AS122" s="202">
        <v>158</v>
      </c>
      <c r="AT122" s="202">
        <v>0.15296188899999999</v>
      </c>
      <c r="AU122" s="202">
        <v>0.45599735000000002</v>
      </c>
      <c r="AV122" s="202">
        <v>0.16562719100000001</v>
      </c>
      <c r="AW122" s="202">
        <v>2.5826084999999999E-2</v>
      </c>
      <c r="AX122" s="202">
        <v>4.1807140000000003E-3</v>
      </c>
      <c r="AY122" s="202">
        <v>0.19540677000000001</v>
      </c>
      <c r="AZ122" s="202">
        <v>0</v>
      </c>
      <c r="BA122" s="202">
        <v>0.205806287</v>
      </c>
      <c r="BB122" s="202">
        <v>158</v>
      </c>
      <c r="BC122" s="202">
        <v>0</v>
      </c>
      <c r="BD122" s="202">
        <v>0.205806287</v>
      </c>
      <c r="BE122" s="202">
        <v>158</v>
      </c>
      <c r="BF122" s="202">
        <v>0</v>
      </c>
      <c r="BG122" s="202">
        <v>0.205806287</v>
      </c>
      <c r="BH122" s="202">
        <v>158</v>
      </c>
      <c r="BI122" s="202">
        <v>0</v>
      </c>
      <c r="BJ122" s="202">
        <v>0.205806287</v>
      </c>
      <c r="BK122" s="202">
        <v>158</v>
      </c>
      <c r="BL122" s="202">
        <v>0.21275886499999999</v>
      </c>
      <c r="BM122" s="202">
        <v>0.84601230900000002</v>
      </c>
      <c r="BN122" s="202">
        <v>2379</v>
      </c>
      <c r="BO122" s="202">
        <v>171.2345096</v>
      </c>
      <c r="BP122" s="202">
        <v>0.27859305400000001</v>
      </c>
      <c r="BQ122" s="202">
        <v>1051</v>
      </c>
      <c r="BR122" s="202">
        <v>2.0951586000000001E-2</v>
      </c>
      <c r="BS122" s="202">
        <v>3.5681939999999998E-3</v>
      </c>
      <c r="BT122" s="202">
        <v>0.84601230900000002</v>
      </c>
      <c r="BU122" s="202">
        <v>2379</v>
      </c>
      <c r="BV122" s="202">
        <v>0.597193627</v>
      </c>
      <c r="BW122" s="202">
        <v>0.597193627</v>
      </c>
      <c r="BX122" s="202">
        <v>1611</v>
      </c>
      <c r="BY122" s="202">
        <v>1.625842929978E-4</v>
      </c>
      <c r="BZ122" s="202">
        <v>0.99999999999987699</v>
      </c>
      <c r="CA122" s="202">
        <v>2496</v>
      </c>
      <c r="CB122" s="202">
        <v>0</v>
      </c>
      <c r="CC122" s="202">
        <v>0.99999999999987699</v>
      </c>
      <c r="CD122" s="202">
        <v>2496</v>
      </c>
      <c r="CE122" s="202">
        <v>0</v>
      </c>
      <c r="CF122" s="202">
        <v>0.57060794307945395</v>
      </c>
      <c r="CG122" s="202">
        <v>1781</v>
      </c>
      <c r="CH122" s="202">
        <v>0</v>
      </c>
      <c r="CI122" s="202">
        <v>1</v>
      </c>
      <c r="CJ122" s="202">
        <v>2496</v>
      </c>
      <c r="CK122" s="202">
        <v>59.952525729999998</v>
      </c>
      <c r="CL122" s="202">
        <v>0.187222159</v>
      </c>
      <c r="CM122" s="202">
        <v>155</v>
      </c>
      <c r="CN122" s="202">
        <v>0.229196285</v>
      </c>
      <c r="CO122" s="202">
        <v>0.569577479</v>
      </c>
      <c r="CP122" s="202">
        <v>1776</v>
      </c>
      <c r="CQ122" s="202">
        <v>16</v>
      </c>
      <c r="CR122" s="202">
        <v>0.57060794299999995</v>
      </c>
      <c r="CS122" s="202">
        <v>1781</v>
      </c>
      <c r="CT122" s="202">
        <v>288.47551670000001</v>
      </c>
      <c r="CU122" s="202">
        <v>0.57060794299999995</v>
      </c>
      <c r="CV122" s="202">
        <v>1781</v>
      </c>
      <c r="CW122" s="202">
        <v>0.18369765699999999</v>
      </c>
      <c r="CX122" s="202">
        <v>0.28315852899999999</v>
      </c>
      <c r="CY122" s="202">
        <v>1063</v>
      </c>
      <c r="CZ122" s="202">
        <v>66438.3</v>
      </c>
      <c r="DA122" s="202">
        <v>0.28331742799999998</v>
      </c>
      <c r="DB122" s="202">
        <v>1058</v>
      </c>
      <c r="DC122" s="202">
        <v>70.256361100000007</v>
      </c>
      <c r="DD122" s="202">
        <v>0.205806287</v>
      </c>
      <c r="DE122" s="202">
        <v>158</v>
      </c>
      <c r="DF122" s="202" t="s">
        <v>213</v>
      </c>
      <c r="DG122" s="202" t="s">
        <v>471</v>
      </c>
    </row>
    <row r="123" spans="1:115" hidden="1" x14ac:dyDescent="0.3">
      <c r="B123" s="124" t="str">
        <f t="shared" si="1"/>
        <v>iBoxx Global Green Select, Social &amp; Sustainability Bonds45626</v>
      </c>
      <c r="C123">
        <v>1192</v>
      </c>
      <c r="D123" t="s">
        <v>510</v>
      </c>
      <c r="E123" t="s">
        <v>212</v>
      </c>
      <c r="F123" s="198">
        <v>45626</v>
      </c>
      <c r="G123" s="202">
        <v>2518</v>
      </c>
      <c r="H123" s="202">
        <v>118</v>
      </c>
      <c r="I123" s="202">
        <v>2400</v>
      </c>
      <c r="J123" s="203">
        <v>0.15592557800000001</v>
      </c>
      <c r="K123" s="203">
        <v>0.84407442200000005</v>
      </c>
      <c r="L123" s="202" t="s">
        <v>469</v>
      </c>
      <c r="M123" s="204">
        <v>28.671721890000001</v>
      </c>
      <c r="N123" s="203">
        <v>0.77263699299999999</v>
      </c>
      <c r="O123" s="205">
        <v>1939</v>
      </c>
      <c r="P123" s="204">
        <v>19.834310219999999</v>
      </c>
      <c r="Q123" s="202">
        <v>0.73657043200000005</v>
      </c>
      <c r="R123" s="202">
        <v>1789</v>
      </c>
      <c r="S123" s="202">
        <v>22.806137700000001</v>
      </c>
      <c r="T123" s="202">
        <v>0.73657043200000005</v>
      </c>
      <c r="U123" s="202">
        <v>1789</v>
      </c>
      <c r="V123" s="202">
        <v>22.642737669999999</v>
      </c>
      <c r="W123" s="202">
        <v>0.73657043200000005</v>
      </c>
      <c r="X123" s="202">
        <v>1789</v>
      </c>
      <c r="Y123" s="206">
        <v>60.440447900000002</v>
      </c>
      <c r="Z123" s="202">
        <v>0.19732502800000001</v>
      </c>
      <c r="AA123" s="202">
        <v>132</v>
      </c>
      <c r="AB123" s="202">
        <v>68.681003959999998</v>
      </c>
      <c r="AC123" s="202">
        <v>0.207147568</v>
      </c>
      <c r="AD123" s="202">
        <v>159</v>
      </c>
      <c r="AE123" s="206">
        <v>0.20907911830000001</v>
      </c>
      <c r="AF123" s="202">
        <v>1.4094643E-2</v>
      </c>
      <c r="AG123" s="202">
        <v>63</v>
      </c>
      <c r="AH123" s="206">
        <v>0.77375181599999998</v>
      </c>
      <c r="AI123" s="202">
        <v>5.1334635000000003E-2</v>
      </c>
      <c r="AJ123" s="202">
        <v>193</v>
      </c>
      <c r="AK123" s="202">
        <v>59.780221820000001</v>
      </c>
      <c r="AL123" s="202">
        <v>0.207147568</v>
      </c>
      <c r="AM123" s="202">
        <v>159</v>
      </c>
      <c r="AN123" s="202">
        <v>69.172389730000006</v>
      </c>
      <c r="AO123" s="202">
        <v>0.207147568</v>
      </c>
      <c r="AP123" s="202">
        <v>159</v>
      </c>
      <c r="AQ123" s="202">
        <v>246.75779500000002</v>
      </c>
      <c r="AR123" s="202">
        <v>0.207147568</v>
      </c>
      <c r="AS123" s="202">
        <v>159</v>
      </c>
      <c r="AT123" s="202">
        <v>0.14191068000000001</v>
      </c>
      <c r="AU123" s="202">
        <v>0.47125018000000002</v>
      </c>
      <c r="AV123" s="202">
        <v>0.16085587000000001</v>
      </c>
      <c r="AW123" s="202">
        <v>2.6385056E-2</v>
      </c>
      <c r="AX123" s="202">
        <v>4.3590419999999996E-3</v>
      </c>
      <c r="AY123" s="202">
        <v>0.19523917099999999</v>
      </c>
      <c r="AZ123" s="202">
        <v>0</v>
      </c>
      <c r="BA123" s="202">
        <v>0.207147568</v>
      </c>
      <c r="BB123" s="202">
        <v>159</v>
      </c>
      <c r="BC123" s="202">
        <v>0</v>
      </c>
      <c r="BD123" s="202">
        <v>0.207147568</v>
      </c>
      <c r="BE123" s="202">
        <v>159</v>
      </c>
      <c r="BF123" s="202">
        <v>0</v>
      </c>
      <c r="BG123" s="202">
        <v>0.207147568</v>
      </c>
      <c r="BH123" s="202">
        <v>159</v>
      </c>
      <c r="BI123" s="202">
        <v>0</v>
      </c>
      <c r="BJ123" s="202">
        <v>0.207147568</v>
      </c>
      <c r="BK123" s="202">
        <v>159</v>
      </c>
      <c r="BL123" s="202">
        <v>0.21167872700000001</v>
      </c>
      <c r="BM123" s="202">
        <v>0.84407442200000005</v>
      </c>
      <c r="BN123" s="202">
        <v>2400</v>
      </c>
      <c r="BO123" s="202">
        <v>173.26931769999999</v>
      </c>
      <c r="BP123" s="202">
        <v>0.27483661300000001</v>
      </c>
      <c r="BQ123" s="202">
        <v>1049</v>
      </c>
      <c r="BR123" s="202">
        <v>2.1122256999999998E-2</v>
      </c>
      <c r="BS123" s="202">
        <v>3.5194649999999998E-3</v>
      </c>
      <c r="BT123" s="202">
        <v>0.84407442200000005</v>
      </c>
      <c r="BU123" s="202">
        <v>2400</v>
      </c>
      <c r="BV123" s="202">
        <v>0.59912705700000002</v>
      </c>
      <c r="BW123" s="202">
        <v>0.59912705700000002</v>
      </c>
      <c r="BX123" s="202">
        <v>1628</v>
      </c>
      <c r="BY123" s="202">
        <v>1.6354007448380001E-4</v>
      </c>
      <c r="BZ123" s="202">
        <v>0.99999999999987499</v>
      </c>
      <c r="CA123" s="202">
        <v>2518</v>
      </c>
      <c r="CB123" s="202">
        <v>0</v>
      </c>
      <c r="CC123" s="202">
        <v>0.99999999999987499</v>
      </c>
      <c r="CD123" s="202">
        <v>2518</v>
      </c>
      <c r="CE123" s="202">
        <v>0</v>
      </c>
      <c r="CF123" s="202">
        <v>0.56698996406029101</v>
      </c>
      <c r="CG123" s="202">
        <v>1787</v>
      </c>
      <c r="CH123" s="202">
        <v>0</v>
      </c>
      <c r="CI123" s="202">
        <v>1</v>
      </c>
      <c r="CJ123" s="202">
        <v>2518</v>
      </c>
      <c r="CK123" s="202">
        <v>59.958302109999998</v>
      </c>
      <c r="CL123" s="202">
        <v>0.18786029000000001</v>
      </c>
      <c r="CM123" s="202">
        <v>156</v>
      </c>
      <c r="CN123" s="202">
        <v>0.22915290699999999</v>
      </c>
      <c r="CO123" s="202">
        <v>0.56630293799999998</v>
      </c>
      <c r="CP123" s="202">
        <v>1784</v>
      </c>
      <c r="CQ123" s="202">
        <v>16</v>
      </c>
      <c r="CR123" s="202">
        <v>0.56698996400000001</v>
      </c>
      <c r="CS123" s="202">
        <v>1787</v>
      </c>
      <c r="CT123" s="202">
        <v>288.47551670000001</v>
      </c>
      <c r="CU123" s="202">
        <v>0.56698996400000001</v>
      </c>
      <c r="CV123" s="202">
        <v>1787</v>
      </c>
      <c r="CW123" s="202">
        <v>0.18109260599999999</v>
      </c>
      <c r="CX123" s="202">
        <v>0.27934621999999998</v>
      </c>
      <c r="CY123" s="202">
        <v>1061</v>
      </c>
      <c r="CZ123" s="202">
        <v>66234.100000000006</v>
      </c>
      <c r="DA123" s="202">
        <v>0.27948989000000002</v>
      </c>
      <c r="DB123" s="202">
        <v>1056</v>
      </c>
      <c r="DC123" s="202">
        <v>70.238429510000003</v>
      </c>
      <c r="DD123" s="202">
        <v>0.207147568</v>
      </c>
      <c r="DE123" s="202">
        <v>159</v>
      </c>
      <c r="DF123" s="202" t="s">
        <v>213</v>
      </c>
      <c r="DG123" s="202" t="s">
        <v>471</v>
      </c>
    </row>
    <row r="124" spans="1:115" hidden="1" x14ac:dyDescent="0.3">
      <c r="B124" s="124" t="str">
        <f t="shared" si="1"/>
        <v>iBoxx Global Green Select, Social &amp; Sustainability Bonds45657</v>
      </c>
      <c r="D124" s="124" t="s">
        <v>510</v>
      </c>
      <c r="E124" t="s">
        <v>212</v>
      </c>
      <c r="F124" s="196">
        <v>45657</v>
      </c>
      <c r="G124" s="202">
        <v>2521</v>
      </c>
      <c r="H124" s="202">
        <v>118</v>
      </c>
      <c r="I124" s="202">
        <v>2403</v>
      </c>
      <c r="J124" s="203">
        <v>0.15341130355559901</v>
      </c>
      <c r="K124" s="203">
        <v>0.84658869644440005</v>
      </c>
      <c r="L124" s="202" t="s">
        <v>469</v>
      </c>
      <c r="M124" s="204">
        <v>28.4611099750243</v>
      </c>
      <c r="N124" s="203">
        <v>0.77443171533368704</v>
      </c>
      <c r="O124" s="205">
        <v>1945</v>
      </c>
      <c r="P124" s="204">
        <v>19.791400662284399</v>
      </c>
      <c r="Q124" s="202">
        <v>0.73774871669930697</v>
      </c>
      <c r="R124" s="202">
        <v>1793</v>
      </c>
      <c r="S124" s="202">
        <v>22.573313863330799</v>
      </c>
      <c r="T124" s="202">
        <v>0.73774871669930697</v>
      </c>
      <c r="U124" s="202">
        <v>1793</v>
      </c>
      <c r="V124" s="202">
        <v>22.320310333066701</v>
      </c>
      <c r="W124" s="202">
        <v>0.73774871669930697</v>
      </c>
      <c r="X124" s="202">
        <v>1793</v>
      </c>
      <c r="Y124" s="206">
        <v>60.4261553965273</v>
      </c>
      <c r="Z124" s="202">
        <v>0.19503027205384901</v>
      </c>
      <c r="AA124" s="202">
        <v>132</v>
      </c>
      <c r="AB124" s="202">
        <v>68.618946385118406</v>
      </c>
      <c r="AC124" s="202">
        <v>0.204918531895011</v>
      </c>
      <c r="AD124" s="202">
        <v>159</v>
      </c>
      <c r="AE124" s="206">
        <v>0.20979445037297101</v>
      </c>
      <c r="AF124" s="202">
        <v>1.44117124746341E-2</v>
      </c>
      <c r="AG124" s="202">
        <v>64</v>
      </c>
      <c r="AH124" s="206">
        <v>0.73528029777922899</v>
      </c>
      <c r="AI124" s="202">
        <v>5.0698077140351801E-2</v>
      </c>
      <c r="AJ124" s="202">
        <v>185</v>
      </c>
      <c r="AK124" s="202">
        <v>59.751841469030602</v>
      </c>
      <c r="AL124" s="202">
        <v>0.204918531895011</v>
      </c>
      <c r="AM124" s="202">
        <v>159</v>
      </c>
      <c r="AN124" s="202">
        <v>69.132472354565493</v>
      </c>
      <c r="AO124" s="202">
        <v>0.204918531895011</v>
      </c>
      <c r="AP124" s="202">
        <v>159</v>
      </c>
      <c r="AQ124" s="202">
        <v>247.399700910571</v>
      </c>
      <c r="AR124" s="202">
        <v>0.204918531895011</v>
      </c>
      <c r="AS124" s="202">
        <v>159</v>
      </c>
      <c r="AT124" s="202">
        <v>0.145179213734805</v>
      </c>
      <c r="AU124" s="202">
        <v>0.47162084685352201</v>
      </c>
      <c r="AV124" s="202">
        <v>0.160417564206601</v>
      </c>
      <c r="AW124" s="202">
        <v>3.2090816768861698E-2</v>
      </c>
      <c r="AX124" s="202">
        <v>4.4689371680699998E-3</v>
      </c>
      <c r="AY124" s="202">
        <v>0.186222621268016</v>
      </c>
      <c r="AZ124" s="202">
        <v>0</v>
      </c>
      <c r="BA124" s="202">
        <v>0.204918531895011</v>
      </c>
      <c r="BB124" s="202">
        <v>159</v>
      </c>
      <c r="BC124" s="202">
        <v>0</v>
      </c>
      <c r="BD124" s="202">
        <v>0.204918531895011</v>
      </c>
      <c r="BE124" s="202">
        <v>159</v>
      </c>
      <c r="BF124" s="202">
        <v>0</v>
      </c>
      <c r="BG124" s="202">
        <v>0.204918531895011</v>
      </c>
      <c r="BH124" s="202">
        <v>159</v>
      </c>
      <c r="BI124" s="202">
        <v>0</v>
      </c>
      <c r="BJ124" s="202">
        <v>0.204918531895011</v>
      </c>
      <c r="BK124" s="202">
        <v>159</v>
      </c>
      <c r="BL124" s="202">
        <v>0.21229122048950699</v>
      </c>
      <c r="BM124" s="202">
        <v>0.84658869644427703</v>
      </c>
      <c r="BN124" s="202">
        <v>2403</v>
      </c>
      <c r="BO124" s="202">
        <v>173.82083855488</v>
      </c>
      <c r="BP124" s="202">
        <v>0.276991337015351</v>
      </c>
      <c r="BQ124" s="202">
        <v>1052</v>
      </c>
      <c r="BR124" s="202">
        <v>2.6898291072224099E-2</v>
      </c>
      <c r="BS124" s="202">
        <v>3.5493252998251E-3</v>
      </c>
      <c r="BT124" s="202">
        <v>0.84658869644427703</v>
      </c>
      <c r="BU124" s="202">
        <v>2403</v>
      </c>
      <c r="BV124" s="202">
        <v>0.59764661767226401</v>
      </c>
      <c r="BW124" s="202">
        <v>0.59764661767226401</v>
      </c>
      <c r="BX124" s="202">
        <v>1629</v>
      </c>
      <c r="BY124" s="202">
        <v>1.6460666869429999E-4</v>
      </c>
      <c r="BZ124" s="202">
        <v>0.99999999999987699</v>
      </c>
      <c r="CA124" s="202">
        <v>2521</v>
      </c>
      <c r="CB124" s="202">
        <v>0</v>
      </c>
      <c r="CC124" s="202">
        <v>0.99999999999987699</v>
      </c>
      <c r="CD124" s="202">
        <v>2521</v>
      </c>
      <c r="CE124" s="202">
        <v>0</v>
      </c>
      <c r="CF124" s="202">
        <v>0.57194387235389199</v>
      </c>
      <c r="CG124" s="202">
        <v>1796</v>
      </c>
      <c r="CH124" s="202">
        <v>0</v>
      </c>
      <c r="CI124" s="202">
        <v>0.99999999999987699</v>
      </c>
      <c r="CJ124" s="202">
        <v>2521</v>
      </c>
      <c r="CK124" s="202">
        <v>59.933391473583399</v>
      </c>
      <c r="CL124" s="202">
        <v>0.186110249598336</v>
      </c>
      <c r="CM124" s="202">
        <v>156</v>
      </c>
      <c r="CN124" s="202">
        <v>0.23365765447004899</v>
      </c>
      <c r="CO124" s="202">
        <v>0.56965089538249802</v>
      </c>
      <c r="CP124" s="202">
        <v>1787</v>
      </c>
      <c r="CQ124" s="202">
        <v>16</v>
      </c>
      <c r="CR124" s="202">
        <v>0.57194387235389199</v>
      </c>
      <c r="CS124" s="202">
        <v>1796</v>
      </c>
      <c r="CT124" s="202">
        <v>288.47551664999997</v>
      </c>
      <c r="CU124" s="202">
        <v>0.57194387235389199</v>
      </c>
      <c r="CV124" s="202">
        <v>1796</v>
      </c>
      <c r="CW124" s="202">
        <v>0.18379610720936199</v>
      </c>
      <c r="CX124" s="202">
        <v>0.281441921006721</v>
      </c>
      <c r="CY124" s="202">
        <v>1062</v>
      </c>
      <c r="CZ124" s="202">
        <v>66135.5</v>
      </c>
      <c r="DA124" s="202">
        <v>0.281675458512338</v>
      </c>
      <c r="DB124" s="202">
        <v>1059</v>
      </c>
      <c r="DC124" s="202">
        <v>70.1905126545103</v>
      </c>
      <c r="DD124" s="202">
        <v>0.204918531895011</v>
      </c>
      <c r="DE124" s="202">
        <v>159</v>
      </c>
      <c r="DF124" s="202" t="s">
        <v>213</v>
      </c>
      <c r="DG124" s="202" t="s">
        <v>471</v>
      </c>
    </row>
    <row r="125" spans="1:115" hidden="1" x14ac:dyDescent="0.3">
      <c r="B125" s="124" t="str">
        <f t="shared" si="1"/>
        <v>iBoxx Global Green Select, Social &amp; Sustainability Bonds45688</v>
      </c>
      <c r="D125" s="124" t="s">
        <v>510</v>
      </c>
      <c r="E125" s="183" t="s">
        <v>212</v>
      </c>
      <c r="F125" s="196">
        <v>45688</v>
      </c>
      <c r="G125" s="202">
        <v>2557</v>
      </c>
      <c r="H125" s="202">
        <v>120</v>
      </c>
      <c r="I125" s="202">
        <v>2437</v>
      </c>
      <c r="J125" s="203">
        <v>0.15417980838546799</v>
      </c>
      <c r="K125" s="203">
        <v>0.84582019161453104</v>
      </c>
      <c r="L125" s="202" t="s">
        <v>469</v>
      </c>
      <c r="M125" s="204">
        <v>28.308596637498798</v>
      </c>
      <c r="N125" s="203">
        <v>0.77627771015368197</v>
      </c>
      <c r="O125" s="205">
        <v>1974</v>
      </c>
      <c r="P125" s="204">
        <v>19.546466358514099</v>
      </c>
      <c r="Q125" s="202">
        <v>0.74156775137770203</v>
      </c>
      <c r="R125" s="202">
        <v>1822</v>
      </c>
      <c r="S125" s="202">
        <v>22.370612804654002</v>
      </c>
      <c r="T125" s="202">
        <v>0.74156775137770203</v>
      </c>
      <c r="U125" s="202">
        <v>1822</v>
      </c>
      <c r="V125" s="202">
        <v>22.094926163054399</v>
      </c>
      <c r="W125" s="202">
        <v>0.74156775137770203</v>
      </c>
      <c r="X125" s="202">
        <v>1822</v>
      </c>
      <c r="Y125" s="206">
        <v>60.277523724775598</v>
      </c>
      <c r="Z125" s="202">
        <v>0.194049467930348</v>
      </c>
      <c r="AA125" s="202">
        <v>134</v>
      </c>
      <c r="AB125" s="202">
        <v>68.678250658916099</v>
      </c>
      <c r="AC125" s="202">
        <v>0.20340572088980399</v>
      </c>
      <c r="AD125" s="202">
        <v>160</v>
      </c>
      <c r="AE125" s="202">
        <v>0.209763701034307</v>
      </c>
      <c r="AF125" s="202">
        <v>1.41507521634239E-2</v>
      </c>
      <c r="AG125" s="202">
        <v>64</v>
      </c>
      <c r="AH125" s="206">
        <v>0.69844540778446196</v>
      </c>
      <c r="AI125" s="202">
        <v>4.84469137856482E-2</v>
      </c>
      <c r="AJ125" s="202">
        <v>183</v>
      </c>
      <c r="AK125" s="202">
        <v>59.783497099431898</v>
      </c>
      <c r="AL125" s="202">
        <v>0.20340572088980399</v>
      </c>
      <c r="AM125" s="202">
        <v>160</v>
      </c>
      <c r="AN125" s="202">
        <v>68.996168052912097</v>
      </c>
      <c r="AO125" s="202">
        <v>0.20340572088980399</v>
      </c>
      <c r="AP125" s="202">
        <v>160</v>
      </c>
      <c r="AQ125" s="202">
        <v>248.19405942158301</v>
      </c>
      <c r="AR125" s="202">
        <v>0.20340572088980399</v>
      </c>
      <c r="AS125" s="202">
        <v>160</v>
      </c>
      <c r="AT125" s="202">
        <v>0.146742538225972</v>
      </c>
      <c r="AU125" s="202">
        <v>0.46724273569639801</v>
      </c>
      <c r="AV125" s="202">
        <v>0.16116947169631701</v>
      </c>
      <c r="AW125" s="202">
        <v>3.9152911934858203E-2</v>
      </c>
      <c r="AX125" s="202">
        <v>4.4629835588285999E-3</v>
      </c>
      <c r="AY125" s="202">
        <v>0.181229358887498</v>
      </c>
      <c r="AZ125" s="202">
        <v>0</v>
      </c>
      <c r="BA125" s="202">
        <v>0.20340572088980399</v>
      </c>
      <c r="BB125" s="202">
        <v>160</v>
      </c>
      <c r="BC125" s="202">
        <v>0</v>
      </c>
      <c r="BD125" s="202">
        <v>0.20340572088980399</v>
      </c>
      <c r="BE125" s="202">
        <v>160</v>
      </c>
      <c r="BF125" s="202">
        <v>0</v>
      </c>
      <c r="BG125" s="202">
        <v>0.20340572088980399</v>
      </c>
      <c r="BH125" s="202">
        <v>160</v>
      </c>
      <c r="BI125" s="202">
        <v>0</v>
      </c>
      <c r="BJ125" s="202">
        <v>0.20340572088980399</v>
      </c>
      <c r="BK125" s="202">
        <v>160</v>
      </c>
      <c r="BL125" s="202">
        <v>0.20968266395029</v>
      </c>
      <c r="BM125" s="202">
        <v>0.84582019161440503</v>
      </c>
      <c r="BN125" s="202">
        <v>2437</v>
      </c>
      <c r="BO125" s="202">
        <v>168.95449941829199</v>
      </c>
      <c r="BP125" s="202">
        <v>0.27613259345097602</v>
      </c>
      <c r="BQ125" s="202">
        <v>1071</v>
      </c>
      <c r="BR125" s="202">
        <v>1.8258880721578399E-2</v>
      </c>
      <c r="BS125" s="202">
        <v>3.5875668391862001E-3</v>
      </c>
      <c r="BT125" s="202">
        <v>0.84582019161440503</v>
      </c>
      <c r="BU125" s="202">
        <v>2437</v>
      </c>
      <c r="BV125" s="202">
        <v>0.59297487813000305</v>
      </c>
      <c r="BW125" s="202">
        <v>0.59297487813000305</v>
      </c>
      <c r="BX125" s="202">
        <v>1639</v>
      </c>
      <c r="BY125" s="202">
        <v>1.6146843421029999E-4</v>
      </c>
      <c r="BZ125" s="202">
        <v>0.99999999999987399</v>
      </c>
      <c r="CA125" s="202">
        <v>2557</v>
      </c>
      <c r="CB125" s="202">
        <v>0</v>
      </c>
      <c r="CC125" s="202">
        <v>0.99999999999987399</v>
      </c>
      <c r="CD125" s="202">
        <v>2557</v>
      </c>
      <c r="CE125" s="202">
        <v>0</v>
      </c>
      <c r="CF125" s="202">
        <v>0.57629873817143695</v>
      </c>
      <c r="CG125" s="202">
        <v>1830</v>
      </c>
      <c r="CH125" s="202">
        <v>0</v>
      </c>
      <c r="CI125" s="202">
        <v>0.99999999999987399</v>
      </c>
      <c r="CJ125" s="202">
        <v>2557</v>
      </c>
      <c r="CK125" s="202">
        <v>60.046942893551702</v>
      </c>
      <c r="CL125" s="202">
        <v>0.18409412639707901</v>
      </c>
      <c r="CM125" s="202">
        <v>157</v>
      </c>
      <c r="CN125" s="202">
        <v>0.24084025552211699</v>
      </c>
      <c r="CO125" s="202">
        <v>0.57300774102874397</v>
      </c>
      <c r="CP125" s="202">
        <v>1815</v>
      </c>
      <c r="CQ125" s="202">
        <v>16</v>
      </c>
      <c r="CR125" s="202">
        <v>0.57629873817143695</v>
      </c>
      <c r="CS125" s="202">
        <v>1830</v>
      </c>
      <c r="CT125" s="202">
        <v>288475516.64999998</v>
      </c>
      <c r="CU125" s="202">
        <v>0.57629873817143695</v>
      </c>
      <c r="CV125" s="202">
        <v>1830</v>
      </c>
      <c r="CW125" s="202">
        <v>0.183002363519703</v>
      </c>
      <c r="CX125" s="202">
        <v>0.28053635202780502</v>
      </c>
      <c r="CY125" s="202">
        <v>1081</v>
      </c>
      <c r="CZ125" s="202">
        <v>66843</v>
      </c>
      <c r="DA125" s="202">
        <v>0.28077073592930002</v>
      </c>
      <c r="DB125" s="202">
        <v>1078</v>
      </c>
      <c r="DC125" s="202">
        <v>70.078674377212906</v>
      </c>
      <c r="DD125" s="202">
        <v>0.20340572088980399</v>
      </c>
      <c r="DE125" s="202">
        <v>160</v>
      </c>
      <c r="DF125" s="202" t="s">
        <v>213</v>
      </c>
      <c r="DG125" s="202" t="s">
        <v>471</v>
      </c>
    </row>
    <row r="126" spans="1:115" s="165" customFormat="1" hidden="1" x14ac:dyDescent="0.3">
      <c r="A126" s="124"/>
      <c r="B126" s="124" t="str">
        <f t="shared" si="1"/>
        <v>iBoxx Global Green, Social &amp; Sustainability Bonds45596</v>
      </c>
      <c r="C126">
        <v>1067</v>
      </c>
      <c r="D126" t="s">
        <v>511</v>
      </c>
      <c r="E126" t="s">
        <v>214</v>
      </c>
      <c r="F126" s="198">
        <v>45596</v>
      </c>
      <c r="G126" s="202">
        <v>2811</v>
      </c>
      <c r="H126" s="202">
        <v>122</v>
      </c>
      <c r="I126" s="202">
        <v>2689</v>
      </c>
      <c r="J126" s="203">
        <v>0.138272437</v>
      </c>
      <c r="K126" s="203">
        <v>0.86172756299999997</v>
      </c>
      <c r="L126" s="202" t="s">
        <v>469</v>
      </c>
      <c r="M126" s="204">
        <v>27.972303709999998</v>
      </c>
      <c r="N126" s="203">
        <v>0.72905885599999998</v>
      </c>
      <c r="O126" s="205">
        <v>2171</v>
      </c>
      <c r="P126" s="204">
        <v>18.874108769999999</v>
      </c>
      <c r="Q126" s="202">
        <v>0.69225669700000003</v>
      </c>
      <c r="R126" s="202">
        <v>1996</v>
      </c>
      <c r="S126" s="202">
        <v>21.897921369999999</v>
      </c>
      <c r="T126" s="202">
        <v>0.69225669700000003</v>
      </c>
      <c r="U126" s="202">
        <v>1996</v>
      </c>
      <c r="V126" s="202">
        <v>21.669247110000001</v>
      </c>
      <c r="W126" s="202">
        <v>0.69225669700000003</v>
      </c>
      <c r="X126" s="202">
        <v>1996</v>
      </c>
      <c r="Y126" s="206">
        <v>60.437871889999997</v>
      </c>
      <c r="Z126" s="202">
        <v>0.173812194</v>
      </c>
      <c r="AA126" s="202">
        <v>133</v>
      </c>
      <c r="AB126" s="202">
        <v>68.600563480000005</v>
      </c>
      <c r="AC126" s="202">
        <v>0.18349589999999999</v>
      </c>
      <c r="AD126" s="202">
        <v>163</v>
      </c>
      <c r="AE126" s="206">
        <v>0.20922130310000001</v>
      </c>
      <c r="AF126" s="202">
        <v>1.4741664E-2</v>
      </c>
      <c r="AG126" s="202">
        <v>71</v>
      </c>
      <c r="AH126" s="206">
        <v>0.76604555100000005</v>
      </c>
      <c r="AI126" s="202">
        <v>4.9176298E-2</v>
      </c>
      <c r="AJ126" s="202">
        <v>213</v>
      </c>
      <c r="AK126" s="202">
        <v>59.924442999999997</v>
      </c>
      <c r="AL126" s="202">
        <v>0.18349589999999999</v>
      </c>
      <c r="AM126" s="202">
        <v>163</v>
      </c>
      <c r="AN126" s="202">
        <v>69.276377670000002</v>
      </c>
      <c r="AO126" s="202">
        <v>0.18349589999999999</v>
      </c>
      <c r="AP126" s="202">
        <v>163</v>
      </c>
      <c r="AQ126" s="202">
        <v>252.73978000000002</v>
      </c>
      <c r="AR126" s="202">
        <v>0.18349589999999999</v>
      </c>
      <c r="AS126" s="202">
        <v>163</v>
      </c>
      <c r="AT126" s="202">
        <v>0.140696443</v>
      </c>
      <c r="AU126" s="202">
        <v>0.42943854999999997</v>
      </c>
      <c r="AV126" s="202">
        <v>0.16101668299999999</v>
      </c>
      <c r="AW126" s="202">
        <v>2.5145992999999998E-2</v>
      </c>
      <c r="AX126" s="202">
        <v>3.994343E-3</v>
      </c>
      <c r="AY126" s="202">
        <v>0.23970798900000001</v>
      </c>
      <c r="AZ126" s="202">
        <v>0</v>
      </c>
      <c r="BA126" s="202">
        <v>0.18349589999999999</v>
      </c>
      <c r="BB126" s="202">
        <v>163</v>
      </c>
      <c r="BC126" s="202">
        <v>0</v>
      </c>
      <c r="BD126" s="202">
        <v>0.18349589999999999</v>
      </c>
      <c r="BE126" s="202">
        <v>163</v>
      </c>
      <c r="BF126" s="202">
        <v>0</v>
      </c>
      <c r="BG126" s="202">
        <v>0.18349589999999999</v>
      </c>
      <c r="BH126" s="202">
        <v>163</v>
      </c>
      <c r="BI126" s="202">
        <v>0</v>
      </c>
      <c r="BJ126" s="202">
        <v>0.18349589999999999</v>
      </c>
      <c r="BK126" s="202">
        <v>163</v>
      </c>
      <c r="BL126" s="202">
        <v>0.21402300399999999</v>
      </c>
      <c r="BM126" s="202">
        <v>0.86172756299999997</v>
      </c>
      <c r="BN126" s="202">
        <v>2689</v>
      </c>
      <c r="BO126" s="202">
        <v>175.91756720000001</v>
      </c>
      <c r="BP126" s="202">
        <v>0.281497795</v>
      </c>
      <c r="BQ126" s="202">
        <v>1239</v>
      </c>
      <c r="BR126" s="202">
        <v>1.9323555999999999E-2</v>
      </c>
      <c r="BS126" s="202">
        <v>6.6875809999999997E-3</v>
      </c>
      <c r="BT126" s="202">
        <v>0.86172756299999997</v>
      </c>
      <c r="BU126" s="202">
        <v>2689</v>
      </c>
      <c r="BV126" s="202">
        <v>0.64846018999999999</v>
      </c>
      <c r="BW126" s="202">
        <v>0.64846018999999999</v>
      </c>
      <c r="BX126" s="202">
        <v>1926</v>
      </c>
      <c r="BY126" s="202">
        <v>1.4189162642930001E-4</v>
      </c>
      <c r="BZ126" s="202">
        <v>0.99999999999986</v>
      </c>
      <c r="CA126" s="202">
        <v>2811</v>
      </c>
      <c r="CB126" s="202">
        <v>2.6333311294789998E-4</v>
      </c>
      <c r="CC126" s="202">
        <v>0.99999999999986</v>
      </c>
      <c r="CD126" s="202">
        <v>2811</v>
      </c>
      <c r="CE126" s="202">
        <v>0</v>
      </c>
      <c r="CF126" s="202">
        <v>0.54782399137353999</v>
      </c>
      <c r="CG126" s="202">
        <v>2020</v>
      </c>
      <c r="CH126" s="202">
        <v>0</v>
      </c>
      <c r="CI126" s="202">
        <v>1</v>
      </c>
      <c r="CJ126" s="202">
        <v>2811</v>
      </c>
      <c r="CK126" s="202">
        <v>59.870245279999999</v>
      </c>
      <c r="CL126" s="202">
        <v>0.16727703899999999</v>
      </c>
      <c r="CM126" s="202">
        <v>160</v>
      </c>
      <c r="CN126" s="202">
        <v>0.21321632099999999</v>
      </c>
      <c r="CO126" s="202">
        <v>0.546282987</v>
      </c>
      <c r="CP126" s="202">
        <v>2012</v>
      </c>
      <c r="CQ126" s="202">
        <v>17</v>
      </c>
      <c r="CR126" s="202">
        <v>0.54782399100000001</v>
      </c>
      <c r="CS126" s="202">
        <v>2020</v>
      </c>
      <c r="CT126" s="202">
        <v>288.47551670000001</v>
      </c>
      <c r="CU126" s="202">
        <v>0.54782399100000001</v>
      </c>
      <c r="CV126" s="202">
        <v>2020</v>
      </c>
      <c r="CW126" s="202">
        <v>0.18398334899999999</v>
      </c>
      <c r="CX126" s="202">
        <v>0.28495350000000003</v>
      </c>
      <c r="CY126" s="202">
        <v>1249</v>
      </c>
      <c r="CZ126" s="202">
        <v>78144.2</v>
      </c>
      <c r="DA126" s="202">
        <v>0.285864489</v>
      </c>
      <c r="DB126" s="202">
        <v>1244</v>
      </c>
      <c r="DC126" s="202">
        <v>70.308263940000003</v>
      </c>
      <c r="DD126" s="202">
        <v>0.18349589999999999</v>
      </c>
      <c r="DE126" s="202">
        <v>163</v>
      </c>
      <c r="DF126" s="202" t="s">
        <v>215</v>
      </c>
      <c r="DG126" s="202" t="s">
        <v>471</v>
      </c>
      <c r="DH126" s="124"/>
      <c r="DI126" s="124"/>
      <c r="DJ126" s="124"/>
      <c r="DK126"/>
    </row>
    <row r="127" spans="1:115" hidden="1" x14ac:dyDescent="0.3">
      <c r="B127" s="124" t="str">
        <f t="shared" si="1"/>
        <v>iBoxx Global Green, Social &amp; Sustainability Bonds45626</v>
      </c>
      <c r="C127">
        <v>1084</v>
      </c>
      <c r="D127" t="s">
        <v>511</v>
      </c>
      <c r="E127" t="s">
        <v>214</v>
      </c>
      <c r="F127" s="198">
        <v>45626</v>
      </c>
      <c r="G127" s="202">
        <v>2840</v>
      </c>
      <c r="H127" s="202">
        <v>123</v>
      </c>
      <c r="I127" s="202">
        <v>2717</v>
      </c>
      <c r="J127" s="203">
        <v>0.13934381800000001</v>
      </c>
      <c r="K127" s="203">
        <v>0.86065618200000005</v>
      </c>
      <c r="L127" s="202" t="s">
        <v>469</v>
      </c>
      <c r="M127" s="204">
        <v>28.063868119999999</v>
      </c>
      <c r="N127" s="203">
        <v>0.72483112199999999</v>
      </c>
      <c r="O127" s="205">
        <v>2185</v>
      </c>
      <c r="P127" s="204">
        <v>18.9804177</v>
      </c>
      <c r="Q127" s="202">
        <v>0.68859397300000003</v>
      </c>
      <c r="R127" s="202">
        <v>2011</v>
      </c>
      <c r="S127" s="202">
        <v>22.00357825</v>
      </c>
      <c r="T127" s="202">
        <v>0.68859397300000003</v>
      </c>
      <c r="U127" s="202">
        <v>2011</v>
      </c>
      <c r="V127" s="202">
        <v>21.79005226</v>
      </c>
      <c r="W127" s="202">
        <v>0.68859397300000003</v>
      </c>
      <c r="X127" s="202">
        <v>2011</v>
      </c>
      <c r="Y127" s="206">
        <v>60.39459445</v>
      </c>
      <c r="Z127" s="202">
        <v>0.17446251300000001</v>
      </c>
      <c r="AA127" s="202">
        <v>135</v>
      </c>
      <c r="AB127" s="202">
        <v>68.604454720000007</v>
      </c>
      <c r="AC127" s="202">
        <v>0.18385532800000001</v>
      </c>
      <c r="AD127" s="202">
        <v>164</v>
      </c>
      <c r="AE127" s="206">
        <v>0.21141424040000001</v>
      </c>
      <c r="AF127" s="202">
        <v>1.4753652000000001E-2</v>
      </c>
      <c r="AG127" s="202">
        <v>73</v>
      </c>
      <c r="AH127" s="206">
        <v>0.76364494699999996</v>
      </c>
      <c r="AI127" s="202">
        <v>4.8654537999999997E-2</v>
      </c>
      <c r="AJ127" s="202">
        <v>215</v>
      </c>
      <c r="AK127" s="202">
        <v>59.914790930000002</v>
      </c>
      <c r="AL127" s="202">
        <v>0.18385532800000001</v>
      </c>
      <c r="AM127" s="202">
        <v>164</v>
      </c>
      <c r="AN127" s="202">
        <v>69.261153989999997</v>
      </c>
      <c r="AO127" s="202">
        <v>0.18385532800000001</v>
      </c>
      <c r="AP127" s="202">
        <v>164</v>
      </c>
      <c r="AQ127" s="202">
        <v>252.63409599999997</v>
      </c>
      <c r="AR127" s="202">
        <v>0.18385532800000001</v>
      </c>
      <c r="AS127" s="202">
        <v>164</v>
      </c>
      <c r="AT127" s="202">
        <v>0.130742106</v>
      </c>
      <c r="AU127" s="202">
        <v>0.44026328399999998</v>
      </c>
      <c r="AV127" s="202">
        <v>0.157045671</v>
      </c>
      <c r="AW127" s="202">
        <v>2.5324950999999998E-2</v>
      </c>
      <c r="AX127" s="202">
        <v>4.3340000000000002E-3</v>
      </c>
      <c r="AY127" s="202">
        <v>0.24228998700000001</v>
      </c>
      <c r="AZ127" s="202">
        <v>0</v>
      </c>
      <c r="BA127" s="202">
        <v>0.18385532800000001</v>
      </c>
      <c r="BB127" s="202">
        <v>164</v>
      </c>
      <c r="BC127" s="202">
        <v>0</v>
      </c>
      <c r="BD127" s="202">
        <v>0.18385532800000001</v>
      </c>
      <c r="BE127" s="202">
        <v>164</v>
      </c>
      <c r="BF127" s="202">
        <v>0</v>
      </c>
      <c r="BG127" s="202">
        <v>0.18385532800000001</v>
      </c>
      <c r="BH127" s="202">
        <v>164</v>
      </c>
      <c r="BI127" s="202">
        <v>0</v>
      </c>
      <c r="BJ127" s="202">
        <v>0.18385532800000001</v>
      </c>
      <c r="BK127" s="202">
        <v>164</v>
      </c>
      <c r="BL127" s="202">
        <v>0.21278520400000001</v>
      </c>
      <c r="BM127" s="202">
        <v>0.86065618200000005</v>
      </c>
      <c r="BN127" s="202">
        <v>2717</v>
      </c>
      <c r="BO127" s="202">
        <v>177.05514640000001</v>
      </c>
      <c r="BP127" s="202">
        <v>0.27779558900000001</v>
      </c>
      <c r="BQ127" s="202">
        <v>1242</v>
      </c>
      <c r="BR127" s="202">
        <v>1.9388487999999999E-2</v>
      </c>
      <c r="BS127" s="202">
        <v>6.6057759999999998E-3</v>
      </c>
      <c r="BT127" s="202">
        <v>0.86065618200000005</v>
      </c>
      <c r="BU127" s="202">
        <v>2717</v>
      </c>
      <c r="BV127" s="202">
        <v>0.65164454100000002</v>
      </c>
      <c r="BW127" s="202">
        <v>0.65164454100000002</v>
      </c>
      <c r="BX127" s="202">
        <v>1950</v>
      </c>
      <c r="BY127" s="202">
        <v>1.4211504822369999E-4</v>
      </c>
      <c r="BZ127" s="202">
        <v>0.999999999999863</v>
      </c>
      <c r="CA127" s="202">
        <v>2840</v>
      </c>
      <c r="CB127" s="202">
        <v>2.6438507659189999E-4</v>
      </c>
      <c r="CC127" s="202">
        <v>0.999999999999863</v>
      </c>
      <c r="CD127" s="202">
        <v>2840</v>
      </c>
      <c r="CE127" s="202">
        <v>0</v>
      </c>
      <c r="CF127" s="202">
        <v>0.54290774605963699</v>
      </c>
      <c r="CG127" s="202">
        <v>2031</v>
      </c>
      <c r="CH127" s="202">
        <v>0</v>
      </c>
      <c r="CI127" s="202">
        <v>1</v>
      </c>
      <c r="CJ127" s="202">
        <v>2840</v>
      </c>
      <c r="CK127" s="202">
        <v>59.878458459999997</v>
      </c>
      <c r="CL127" s="202">
        <v>0.167094834</v>
      </c>
      <c r="CM127" s="202">
        <v>161</v>
      </c>
      <c r="CN127" s="202">
        <v>0.21252557599999999</v>
      </c>
      <c r="CO127" s="202">
        <v>0.54168273099999997</v>
      </c>
      <c r="CP127" s="202">
        <v>2025</v>
      </c>
      <c r="CQ127" s="202">
        <v>17</v>
      </c>
      <c r="CR127" s="202">
        <v>0.54290774600000002</v>
      </c>
      <c r="CS127" s="202">
        <v>2031</v>
      </c>
      <c r="CT127" s="202">
        <v>288.47551670000001</v>
      </c>
      <c r="CU127" s="202">
        <v>0.54290774600000002</v>
      </c>
      <c r="CV127" s="202">
        <v>2031</v>
      </c>
      <c r="CW127" s="202">
        <v>0.18127690799999999</v>
      </c>
      <c r="CX127" s="202">
        <v>0.28118271</v>
      </c>
      <c r="CY127" s="202">
        <v>1252</v>
      </c>
      <c r="CZ127" s="202">
        <v>78284.3</v>
      </c>
      <c r="DA127" s="202">
        <v>0.28206797900000002</v>
      </c>
      <c r="DB127" s="202">
        <v>1247</v>
      </c>
      <c r="DC127" s="202">
        <v>70.291072830000005</v>
      </c>
      <c r="DD127" s="202">
        <v>0.18385532800000001</v>
      </c>
      <c r="DE127" s="202">
        <v>164</v>
      </c>
      <c r="DF127" s="202" t="s">
        <v>215</v>
      </c>
      <c r="DG127" s="202" t="s">
        <v>471</v>
      </c>
    </row>
    <row r="128" spans="1:115" hidden="1" x14ac:dyDescent="0.3">
      <c r="B128" s="124" t="str">
        <f t="shared" si="1"/>
        <v>iBoxx Global Green, Social &amp; Sustainability Bonds45657</v>
      </c>
      <c r="D128" s="124" t="s">
        <v>511</v>
      </c>
      <c r="E128" t="s">
        <v>214</v>
      </c>
      <c r="F128" s="196">
        <v>45657</v>
      </c>
      <c r="G128" s="202">
        <v>2841</v>
      </c>
      <c r="H128" s="202">
        <v>123</v>
      </c>
      <c r="I128" s="202">
        <v>2718</v>
      </c>
      <c r="J128" s="203">
        <v>0.13726480510952699</v>
      </c>
      <c r="K128" s="203">
        <v>0.86273519489047201</v>
      </c>
      <c r="L128" s="202" t="s">
        <v>469</v>
      </c>
      <c r="M128" s="204">
        <v>27.878727617933801</v>
      </c>
      <c r="N128" s="203">
        <v>0.72705871027898505</v>
      </c>
      <c r="O128" s="205">
        <v>2189</v>
      </c>
      <c r="P128" s="204">
        <v>18.960115745839101</v>
      </c>
      <c r="Q128" s="202">
        <v>0.69009503135164596</v>
      </c>
      <c r="R128" s="202">
        <v>2013</v>
      </c>
      <c r="S128" s="202">
        <v>21.795915266520801</v>
      </c>
      <c r="T128" s="202">
        <v>0.69009503135164596</v>
      </c>
      <c r="U128" s="202">
        <v>2013</v>
      </c>
      <c r="V128" s="202">
        <v>21.482130254932098</v>
      </c>
      <c r="W128" s="202">
        <v>0.69009503135164596</v>
      </c>
      <c r="X128" s="202">
        <v>2013</v>
      </c>
      <c r="Y128" s="206">
        <v>60.387986341181197</v>
      </c>
      <c r="Z128" s="202">
        <v>0.17259526591469901</v>
      </c>
      <c r="AA128" s="202">
        <v>135</v>
      </c>
      <c r="AB128" s="202">
        <v>68.540177002044402</v>
      </c>
      <c r="AC128" s="202">
        <v>0.182063209507904</v>
      </c>
      <c r="AD128" s="202">
        <v>164</v>
      </c>
      <c r="AE128" s="206">
        <v>0.20879660244043499</v>
      </c>
      <c r="AF128" s="202">
        <v>1.5288604319428301E-2</v>
      </c>
      <c r="AG128" s="202">
        <v>75</v>
      </c>
      <c r="AH128" s="206">
        <v>0.735492617012792</v>
      </c>
      <c r="AI128" s="202">
        <v>4.7092289967091798E-2</v>
      </c>
      <c r="AJ128" s="202">
        <v>199</v>
      </c>
      <c r="AK128" s="202">
        <v>59.888234294725997</v>
      </c>
      <c r="AL128" s="202">
        <v>0.182063209507904</v>
      </c>
      <c r="AM128" s="202">
        <v>164</v>
      </c>
      <c r="AN128" s="202">
        <v>69.221978500178395</v>
      </c>
      <c r="AO128" s="202">
        <v>0.182063209507904</v>
      </c>
      <c r="AP128" s="202">
        <v>164</v>
      </c>
      <c r="AQ128" s="202">
        <v>253.33871264093</v>
      </c>
      <c r="AR128" s="202">
        <v>0.182063209507904</v>
      </c>
      <c r="AS128" s="202">
        <v>164</v>
      </c>
      <c r="AT128" s="202">
        <v>0.133905003629429</v>
      </c>
      <c r="AU128" s="202">
        <v>0.443455342158318</v>
      </c>
      <c r="AV128" s="202">
        <v>0.15461268040539899</v>
      </c>
      <c r="AW128" s="202">
        <v>2.99749345432988E-2</v>
      </c>
      <c r="AX128" s="202">
        <v>4.4383786312211003E-3</v>
      </c>
      <c r="AY128" s="202">
        <v>0.23361366063219299</v>
      </c>
      <c r="AZ128" s="202">
        <v>0</v>
      </c>
      <c r="BA128" s="202">
        <v>0.182063209507904</v>
      </c>
      <c r="BB128" s="202">
        <v>164</v>
      </c>
      <c r="BC128" s="202">
        <v>0</v>
      </c>
      <c r="BD128" s="202">
        <v>0.182063209507904</v>
      </c>
      <c r="BE128" s="202">
        <v>164</v>
      </c>
      <c r="BF128" s="202">
        <v>0</v>
      </c>
      <c r="BG128" s="202">
        <v>0.182063209507904</v>
      </c>
      <c r="BH128" s="202">
        <v>164</v>
      </c>
      <c r="BI128" s="202">
        <v>0</v>
      </c>
      <c r="BJ128" s="202">
        <v>0.182063209507904</v>
      </c>
      <c r="BK128" s="202">
        <v>164</v>
      </c>
      <c r="BL128" s="202">
        <v>0.21347835450513</v>
      </c>
      <c r="BM128" s="202">
        <v>0.86273519489033301</v>
      </c>
      <c r="BN128" s="202">
        <v>2718</v>
      </c>
      <c r="BO128" s="202">
        <v>176.12972915865299</v>
      </c>
      <c r="BP128" s="202">
        <v>0.27994600544619502</v>
      </c>
      <c r="BQ128" s="202">
        <v>1243</v>
      </c>
      <c r="BR128" s="202">
        <v>2.6391429479905901E-2</v>
      </c>
      <c r="BS128" s="202">
        <v>6.6439117976214998E-3</v>
      </c>
      <c r="BT128" s="202">
        <v>0.86273519489033301</v>
      </c>
      <c r="BU128" s="202">
        <v>2718</v>
      </c>
      <c r="BV128" s="202">
        <v>0.65005320391541699</v>
      </c>
      <c r="BW128" s="202">
        <v>0.65005320391541699</v>
      </c>
      <c r="BX128" s="202">
        <v>1949</v>
      </c>
      <c r="BY128" s="202">
        <v>1.4316662628870001E-4</v>
      </c>
      <c r="BZ128" s="202">
        <v>0.99999999999986</v>
      </c>
      <c r="CA128" s="202">
        <v>2841</v>
      </c>
      <c r="CB128" s="202">
        <v>2.6421022412580002E-4</v>
      </c>
      <c r="CC128" s="202">
        <v>0.99999999999986</v>
      </c>
      <c r="CD128" s="202">
        <v>2841</v>
      </c>
      <c r="CE128" s="202">
        <v>0</v>
      </c>
      <c r="CF128" s="202">
        <v>0.54773706341428896</v>
      </c>
      <c r="CG128" s="202">
        <v>2038</v>
      </c>
      <c r="CH128" s="202">
        <v>0</v>
      </c>
      <c r="CI128" s="202">
        <v>0.99999999999986</v>
      </c>
      <c r="CJ128" s="202">
        <v>2841</v>
      </c>
      <c r="CK128" s="202">
        <v>59.851878123041601</v>
      </c>
      <c r="CL128" s="202">
        <v>0.165704708700735</v>
      </c>
      <c r="CM128" s="202">
        <v>161</v>
      </c>
      <c r="CN128" s="202">
        <v>0.21680188461952199</v>
      </c>
      <c r="CO128" s="202">
        <v>0.54511527571430196</v>
      </c>
      <c r="CP128" s="202">
        <v>2026</v>
      </c>
      <c r="CQ128" s="202">
        <v>17</v>
      </c>
      <c r="CR128" s="202">
        <v>0.54773706341428896</v>
      </c>
      <c r="CS128" s="202">
        <v>2038</v>
      </c>
      <c r="CT128" s="202">
        <v>288.47551664999997</v>
      </c>
      <c r="CU128" s="202">
        <v>0.54773706341428896</v>
      </c>
      <c r="CV128" s="202">
        <v>2038</v>
      </c>
      <c r="CW128" s="202">
        <v>0.18383240961455899</v>
      </c>
      <c r="CX128" s="202">
        <v>0.28327968605621501</v>
      </c>
      <c r="CY128" s="202">
        <v>1251</v>
      </c>
      <c r="CZ128" s="202">
        <v>77847.899999999994</v>
      </c>
      <c r="DA128" s="202">
        <v>0.28424610395407401</v>
      </c>
      <c r="DB128" s="202">
        <v>1248</v>
      </c>
      <c r="DC128" s="202">
        <v>70.243603404272903</v>
      </c>
      <c r="DD128" s="202">
        <v>0.182063209507904</v>
      </c>
      <c r="DE128" s="202">
        <v>164</v>
      </c>
      <c r="DF128" s="202" t="s">
        <v>215</v>
      </c>
      <c r="DG128" s="202" t="s">
        <v>471</v>
      </c>
    </row>
    <row r="129" spans="1:115" hidden="1" x14ac:dyDescent="0.3">
      <c r="B129" s="124" t="str">
        <f t="shared" si="1"/>
        <v>iBoxx Global Green, Social &amp; Sustainability Bonds45688</v>
      </c>
      <c r="D129" s="124" t="s">
        <v>511</v>
      </c>
      <c r="E129" s="183" t="s">
        <v>214</v>
      </c>
      <c r="F129" s="196">
        <v>45688</v>
      </c>
      <c r="G129" s="202">
        <v>2878</v>
      </c>
      <c r="H129" s="202">
        <v>125</v>
      </c>
      <c r="I129" s="202">
        <v>2753</v>
      </c>
      <c r="J129" s="203">
        <v>0.137442020053164</v>
      </c>
      <c r="K129" s="203">
        <v>0.86255797994683503</v>
      </c>
      <c r="L129" s="202" t="s">
        <v>469</v>
      </c>
      <c r="M129" s="204">
        <v>27.745635657604598</v>
      </c>
      <c r="N129" s="203">
        <v>0.72543477700895498</v>
      </c>
      <c r="O129" s="205">
        <v>2218</v>
      </c>
      <c r="P129" s="204">
        <v>18.755946918593398</v>
      </c>
      <c r="Q129" s="202">
        <v>0.69034700357151102</v>
      </c>
      <c r="R129" s="202">
        <v>2041</v>
      </c>
      <c r="S129" s="202">
        <v>21.619170519858699</v>
      </c>
      <c r="T129" s="202">
        <v>0.69034700357151102</v>
      </c>
      <c r="U129" s="202">
        <v>2041</v>
      </c>
      <c r="V129" s="202">
        <v>21.289729315972099</v>
      </c>
      <c r="W129" s="202">
        <v>0.69034700357151102</v>
      </c>
      <c r="X129" s="202">
        <v>2041</v>
      </c>
      <c r="Y129" s="206">
        <v>60.242294990987297</v>
      </c>
      <c r="Z129" s="202">
        <v>0.171163119435188</v>
      </c>
      <c r="AA129" s="202">
        <v>137</v>
      </c>
      <c r="AB129" s="202">
        <v>68.599180946863399</v>
      </c>
      <c r="AC129" s="202">
        <v>0.180124372855309</v>
      </c>
      <c r="AD129" s="202">
        <v>165</v>
      </c>
      <c r="AE129" s="202">
        <v>0.20832318888930301</v>
      </c>
      <c r="AF129" s="202">
        <v>1.50166491685033E-2</v>
      </c>
      <c r="AG129" s="202">
        <v>75</v>
      </c>
      <c r="AH129" s="206">
        <v>0.70123884688025195</v>
      </c>
      <c r="AI129" s="202">
        <v>4.4938866839639699E-2</v>
      </c>
      <c r="AJ129" s="202">
        <v>197</v>
      </c>
      <c r="AK129" s="202">
        <v>59.917737418762599</v>
      </c>
      <c r="AL129" s="202">
        <v>0.180124372855309</v>
      </c>
      <c r="AM129" s="202">
        <v>165</v>
      </c>
      <c r="AN129" s="202">
        <v>69.087538354899294</v>
      </c>
      <c r="AO129" s="202">
        <v>0.180124372855309</v>
      </c>
      <c r="AP129" s="202">
        <v>165</v>
      </c>
      <c r="AQ129" s="202">
        <v>254.05834018509501</v>
      </c>
      <c r="AR129" s="202">
        <v>0.180124372855309</v>
      </c>
      <c r="AS129" s="202">
        <v>165</v>
      </c>
      <c r="AT129" s="202">
        <v>0.13487766972839499</v>
      </c>
      <c r="AU129" s="202">
        <v>0.43797161195794099</v>
      </c>
      <c r="AV129" s="202">
        <v>0.15403641018188699</v>
      </c>
      <c r="AW129" s="202">
        <v>3.5760824270501E-2</v>
      </c>
      <c r="AX129" s="202">
        <v>4.6022841323040001E-3</v>
      </c>
      <c r="AY129" s="202">
        <v>0.23275119972882799</v>
      </c>
      <c r="AZ129" s="202">
        <v>0</v>
      </c>
      <c r="BA129" s="202">
        <v>0.180124372855309</v>
      </c>
      <c r="BB129" s="202">
        <v>165</v>
      </c>
      <c r="BC129" s="202">
        <v>0</v>
      </c>
      <c r="BD129" s="202">
        <v>0.180124372855309</v>
      </c>
      <c r="BE129" s="202">
        <v>165</v>
      </c>
      <c r="BF129" s="202">
        <v>0</v>
      </c>
      <c r="BG129" s="202">
        <v>0.180124372855309</v>
      </c>
      <c r="BH129" s="202">
        <v>165</v>
      </c>
      <c r="BI129" s="202">
        <v>0</v>
      </c>
      <c r="BJ129" s="202">
        <v>0.180124372855309</v>
      </c>
      <c r="BK129" s="202">
        <v>165</v>
      </c>
      <c r="BL129" s="202">
        <v>0.21011003287245</v>
      </c>
      <c r="BM129" s="202">
        <v>0.86255797994669203</v>
      </c>
      <c r="BN129" s="202">
        <v>2753</v>
      </c>
      <c r="BO129" s="202">
        <v>172.18471709646701</v>
      </c>
      <c r="BP129" s="202">
        <v>0.27746193534805402</v>
      </c>
      <c r="BQ129" s="202">
        <v>1261</v>
      </c>
      <c r="BR129" s="202">
        <v>1.9591946421104098E-2</v>
      </c>
      <c r="BS129" s="202">
        <v>6.9987320586206003E-3</v>
      </c>
      <c r="BT129" s="202">
        <v>0.86255797994669203</v>
      </c>
      <c r="BU129" s="202">
        <v>2753</v>
      </c>
      <c r="BV129" s="202">
        <v>0.64708038983609895</v>
      </c>
      <c r="BW129" s="202">
        <v>0.64708038983609895</v>
      </c>
      <c r="BX129" s="202">
        <v>1960</v>
      </c>
      <c r="BY129" s="202">
        <v>1.4000456923500001E-4</v>
      </c>
      <c r="BZ129" s="202">
        <v>0.999999999999857</v>
      </c>
      <c r="CA129" s="202">
        <v>2878</v>
      </c>
      <c r="CB129" s="202">
        <v>2.5840258763159998E-4</v>
      </c>
      <c r="CC129" s="202">
        <v>0.999999999999857</v>
      </c>
      <c r="CD129" s="202">
        <v>2878</v>
      </c>
      <c r="CE129" s="202">
        <v>0</v>
      </c>
      <c r="CF129" s="202">
        <v>0.54889870991199396</v>
      </c>
      <c r="CG129" s="202">
        <v>2072</v>
      </c>
      <c r="CH129" s="202">
        <v>0</v>
      </c>
      <c r="CI129" s="202">
        <v>0.999999999999857</v>
      </c>
      <c r="CJ129" s="202">
        <v>2878</v>
      </c>
      <c r="CK129" s="202">
        <v>59.963533770255303</v>
      </c>
      <c r="CL129" s="202">
        <v>0.16337985259399601</v>
      </c>
      <c r="CM129" s="202">
        <v>162</v>
      </c>
      <c r="CN129" s="202">
        <v>0.22189191032880801</v>
      </c>
      <c r="CO129" s="202">
        <v>0.54542811054905405</v>
      </c>
      <c r="CP129" s="202">
        <v>2054</v>
      </c>
      <c r="CQ129" s="202">
        <v>17</v>
      </c>
      <c r="CR129" s="202">
        <v>0.54889870991199396</v>
      </c>
      <c r="CS129" s="202">
        <v>2072</v>
      </c>
      <c r="CT129" s="202">
        <v>288475516.64999998</v>
      </c>
      <c r="CU129" s="202">
        <v>0.54889870991199396</v>
      </c>
      <c r="CV129" s="202">
        <v>2072</v>
      </c>
      <c r="CW129" s="202">
        <v>0.18218897283181901</v>
      </c>
      <c r="CX129" s="202">
        <v>0.28075469414125698</v>
      </c>
      <c r="CY129" s="202">
        <v>1269</v>
      </c>
      <c r="CZ129" s="202">
        <v>78433.399999999994</v>
      </c>
      <c r="DA129" s="202">
        <v>0.28171167151815402</v>
      </c>
      <c r="DB129" s="202">
        <v>1266</v>
      </c>
      <c r="DC129" s="202">
        <v>70.133471300894499</v>
      </c>
      <c r="DD129" s="202">
        <v>0.180124372855309</v>
      </c>
      <c r="DE129" s="202">
        <v>165</v>
      </c>
      <c r="DF129" s="202" t="s">
        <v>215</v>
      </c>
      <c r="DG129" s="202" t="s">
        <v>471</v>
      </c>
    </row>
    <row r="130" spans="1:115" hidden="1" x14ac:dyDescent="0.3">
      <c r="B130" s="124" t="str">
        <f t="shared" si="1"/>
        <v>iBoxx Global Sustainability-Linked Bonds45596</v>
      </c>
      <c r="C130">
        <v>8162</v>
      </c>
      <c r="D130" t="s">
        <v>512</v>
      </c>
      <c r="E130" t="s">
        <v>216</v>
      </c>
      <c r="F130" s="198">
        <v>45596</v>
      </c>
      <c r="G130" s="202">
        <v>228</v>
      </c>
      <c r="H130" s="202">
        <v>5</v>
      </c>
      <c r="I130" s="202">
        <v>223</v>
      </c>
      <c r="J130" s="203">
        <v>5.3004411000000001E-2</v>
      </c>
      <c r="K130" s="203">
        <v>0.94699558900000003</v>
      </c>
      <c r="L130" s="202" t="s">
        <v>469</v>
      </c>
      <c r="M130" s="204">
        <v>21.789265960000002</v>
      </c>
      <c r="N130" s="203">
        <v>0.90270614500000002</v>
      </c>
      <c r="O130" s="205">
        <v>201</v>
      </c>
      <c r="P130" s="204">
        <v>9.9811525069999991</v>
      </c>
      <c r="Q130" s="202">
        <v>0.82070920000000003</v>
      </c>
      <c r="R130" s="202">
        <v>172</v>
      </c>
      <c r="S130" s="202">
        <v>11.35257212</v>
      </c>
      <c r="T130" s="202">
        <v>0.82070920000000003</v>
      </c>
      <c r="U130" s="202">
        <v>172</v>
      </c>
      <c r="V130" s="202">
        <v>8.3560526569999993</v>
      </c>
      <c r="W130" s="202">
        <v>0.82070920000000003</v>
      </c>
      <c r="X130" s="202">
        <v>172</v>
      </c>
      <c r="Y130" s="206">
        <v>36.474321930000002</v>
      </c>
      <c r="Z130" s="202">
        <v>5.3004411000000001E-2</v>
      </c>
      <c r="AA130" s="202">
        <v>5</v>
      </c>
      <c r="AB130" s="202">
        <v>69.763090439999999</v>
      </c>
      <c r="AC130" s="202">
        <v>5.3004411000000001E-2</v>
      </c>
      <c r="AD130" s="202">
        <v>5</v>
      </c>
      <c r="AE130" s="206">
        <v>0.1131307881</v>
      </c>
      <c r="AF130" s="202">
        <v>3.1865918E-2</v>
      </c>
      <c r="AG130" s="202">
        <v>6</v>
      </c>
      <c r="AH130" s="206">
        <v>0.56370820600000004</v>
      </c>
      <c r="AI130" s="202">
        <v>0.30339042500000002</v>
      </c>
      <c r="AJ130" s="202">
        <v>62</v>
      </c>
      <c r="AK130" s="202">
        <v>60.144837780000003</v>
      </c>
      <c r="AL130" s="202">
        <v>5.3004411000000001E-2</v>
      </c>
      <c r="AM130" s="202">
        <v>5</v>
      </c>
      <c r="AN130" s="202">
        <v>63.682996119999999</v>
      </c>
      <c r="AO130" s="202">
        <v>5.3004411000000001E-2</v>
      </c>
      <c r="AP130" s="202">
        <v>5</v>
      </c>
      <c r="AQ130" s="202">
        <v>517.98471700000005</v>
      </c>
      <c r="AR130" s="202">
        <v>5.3004411000000001E-2</v>
      </c>
      <c r="AS130" s="202">
        <v>5</v>
      </c>
      <c r="AT130" s="202">
        <v>8.9753754000000005E-2</v>
      </c>
      <c r="AU130" s="202">
        <v>0.53446685599999999</v>
      </c>
      <c r="AV130" s="202">
        <v>0.234617362</v>
      </c>
      <c r="AW130" s="202">
        <v>4.6313987000000001E-2</v>
      </c>
      <c r="AX130" s="202">
        <v>2.2023619000000001E-2</v>
      </c>
      <c r="AY130" s="202">
        <v>7.2824422E-2</v>
      </c>
      <c r="AZ130" s="202">
        <v>0</v>
      </c>
      <c r="BA130" s="202">
        <v>5.3004411000000001E-2</v>
      </c>
      <c r="BB130" s="202">
        <v>5</v>
      </c>
      <c r="BC130" s="202">
        <v>0</v>
      </c>
      <c r="BD130" s="202">
        <v>5.3004411000000001E-2</v>
      </c>
      <c r="BE130" s="202">
        <v>5</v>
      </c>
      <c r="BF130" s="202">
        <v>0</v>
      </c>
      <c r="BG130" s="202">
        <v>5.3004411000000001E-2</v>
      </c>
      <c r="BH130" s="202">
        <v>5</v>
      </c>
      <c r="BI130" s="202">
        <v>0</v>
      </c>
      <c r="BJ130" s="202">
        <v>5.3004411000000001E-2</v>
      </c>
      <c r="BK130" s="202">
        <v>5</v>
      </c>
      <c r="BL130" s="202">
        <v>0.79774248999999997</v>
      </c>
      <c r="BM130" s="202">
        <v>0.94699558900000003</v>
      </c>
      <c r="BN130" s="202">
        <v>223</v>
      </c>
      <c r="BO130" s="202">
        <v>276.7062032</v>
      </c>
      <c r="BP130" s="202">
        <v>0.73328209099999997</v>
      </c>
      <c r="BQ130" s="202">
        <v>166</v>
      </c>
      <c r="BR130" s="202">
        <v>1.1869447999999999E-2</v>
      </c>
      <c r="BS130" s="202">
        <v>5.7043215000000001E-2</v>
      </c>
      <c r="BT130" s="202">
        <v>0.94699558900000003</v>
      </c>
      <c r="BU130" s="202">
        <v>223</v>
      </c>
      <c r="BV130" s="202">
        <v>5.5285880000000001E-3</v>
      </c>
      <c r="BW130" s="202">
        <v>5.5285880000000001E-3</v>
      </c>
      <c r="BX130" s="202">
        <v>2</v>
      </c>
      <c r="BY130" s="202">
        <v>3.2148665560321E-3</v>
      </c>
      <c r="BZ130" s="202">
        <v>0.99999999999999101</v>
      </c>
      <c r="CA130" s="202">
        <v>228</v>
      </c>
      <c r="CB130" s="202">
        <v>0</v>
      </c>
      <c r="CC130" s="202">
        <v>0.99999999999999101</v>
      </c>
      <c r="CD130" s="202">
        <v>228</v>
      </c>
      <c r="CE130" s="202">
        <v>0</v>
      </c>
      <c r="CF130" s="202">
        <v>0.84970173383855296</v>
      </c>
      <c r="CG130" s="202">
        <v>196</v>
      </c>
      <c r="CH130" s="202">
        <v>0</v>
      </c>
      <c r="CI130" s="202">
        <v>1</v>
      </c>
      <c r="CJ130" s="202">
        <v>228</v>
      </c>
      <c r="CK130" s="202">
        <v>88.624323889999999</v>
      </c>
      <c r="CL130" s="202">
        <v>5.3004411000000001E-2</v>
      </c>
      <c r="CM130" s="202">
        <v>5</v>
      </c>
      <c r="CN130" s="202">
        <v>0.120184609</v>
      </c>
      <c r="CO130" s="202">
        <v>0.84970173400000004</v>
      </c>
      <c r="CP130" s="202">
        <v>196</v>
      </c>
      <c r="CQ130" s="202">
        <v>0</v>
      </c>
      <c r="CR130" s="202">
        <v>0.84970173400000004</v>
      </c>
      <c r="CS130" s="202">
        <v>196</v>
      </c>
      <c r="CT130" s="202">
        <v>0.20516129999999999</v>
      </c>
      <c r="CU130" s="202">
        <v>0.84970173400000004</v>
      </c>
      <c r="CV130" s="202">
        <v>196</v>
      </c>
      <c r="CW130" s="202">
        <v>0.53244808700000001</v>
      </c>
      <c r="CX130" s="202">
        <v>0.750821081</v>
      </c>
      <c r="CY130" s="202">
        <v>169</v>
      </c>
      <c r="CZ130" s="202">
        <v>10397.700000000001</v>
      </c>
      <c r="DA130" s="202">
        <v>0.72074745100000004</v>
      </c>
      <c r="DB130" s="202">
        <v>163</v>
      </c>
      <c r="DC130" s="202">
        <v>70.099802890000007</v>
      </c>
      <c r="DD130" s="202">
        <v>5.3004411000000001E-2</v>
      </c>
      <c r="DE130" s="202">
        <v>5</v>
      </c>
      <c r="DF130" s="202" t="s">
        <v>217</v>
      </c>
      <c r="DG130" s="202" t="s">
        <v>471</v>
      </c>
    </row>
    <row r="131" spans="1:115" hidden="1" x14ac:dyDescent="0.3">
      <c r="B131" s="124" t="str">
        <f t="shared" si="1"/>
        <v>iBoxx Global Sustainability-Linked Bonds45626</v>
      </c>
      <c r="C131">
        <v>9988</v>
      </c>
      <c r="D131" t="s">
        <v>512</v>
      </c>
      <c r="E131" t="s">
        <v>216</v>
      </c>
      <c r="F131" s="198">
        <v>45626</v>
      </c>
      <c r="G131" s="202">
        <v>227</v>
      </c>
      <c r="H131" s="202">
        <v>5</v>
      </c>
      <c r="I131" s="202">
        <v>222</v>
      </c>
      <c r="J131" s="203">
        <v>5.4147517999999999E-2</v>
      </c>
      <c r="K131" s="203">
        <v>0.94585248200000005</v>
      </c>
      <c r="L131" s="202" t="s">
        <v>469</v>
      </c>
      <c r="M131" s="204">
        <v>21.85133931</v>
      </c>
      <c r="N131" s="203">
        <v>0.902995039</v>
      </c>
      <c r="O131" s="205">
        <v>200</v>
      </c>
      <c r="P131" s="204">
        <v>10.066286939999999</v>
      </c>
      <c r="Q131" s="202">
        <v>0.82000361099999997</v>
      </c>
      <c r="R131" s="202">
        <v>171</v>
      </c>
      <c r="S131" s="202">
        <v>11.416911689999999</v>
      </c>
      <c r="T131" s="202">
        <v>0.82000361099999997</v>
      </c>
      <c r="U131" s="202">
        <v>171</v>
      </c>
      <c r="V131" s="202">
        <v>8.4490627230000008</v>
      </c>
      <c r="W131" s="202">
        <v>0.82000361099999997</v>
      </c>
      <c r="X131" s="202">
        <v>171</v>
      </c>
      <c r="Y131" s="206">
        <v>38.695809650000001</v>
      </c>
      <c r="Z131" s="202">
        <v>5.4147517999999999E-2</v>
      </c>
      <c r="AA131" s="202">
        <v>5</v>
      </c>
      <c r="AB131" s="202">
        <v>69.757358319999994</v>
      </c>
      <c r="AC131" s="202">
        <v>5.4147517999999999E-2</v>
      </c>
      <c r="AD131" s="202">
        <v>5</v>
      </c>
      <c r="AE131" s="206">
        <v>0.11287095280000001</v>
      </c>
      <c r="AF131" s="202">
        <v>3.1861647999999999E-2</v>
      </c>
      <c r="AG131" s="202">
        <v>6</v>
      </c>
      <c r="AH131" s="206">
        <v>0.57114936900000002</v>
      </c>
      <c r="AI131" s="202">
        <v>0.299050704</v>
      </c>
      <c r="AJ131" s="202">
        <v>61</v>
      </c>
      <c r="AK131" s="202">
        <v>60.125691310000001</v>
      </c>
      <c r="AL131" s="202">
        <v>5.4147517999999999E-2</v>
      </c>
      <c r="AM131" s="202">
        <v>5</v>
      </c>
      <c r="AN131" s="202">
        <v>63.681577009999998</v>
      </c>
      <c r="AO131" s="202">
        <v>5.4147517999999999E-2</v>
      </c>
      <c r="AP131" s="202">
        <v>5</v>
      </c>
      <c r="AQ131" s="202">
        <v>517.82088899999997</v>
      </c>
      <c r="AR131" s="202">
        <v>5.4147517999999999E-2</v>
      </c>
      <c r="AS131" s="202">
        <v>5</v>
      </c>
      <c r="AT131" s="202">
        <v>8.5865256000000001E-2</v>
      </c>
      <c r="AU131" s="202">
        <v>0.5298157</v>
      </c>
      <c r="AV131" s="202">
        <v>0.243110312</v>
      </c>
      <c r="AW131" s="202">
        <v>4.1804371E-2</v>
      </c>
      <c r="AX131" s="202">
        <v>2.7024836999999999E-2</v>
      </c>
      <c r="AY131" s="202">
        <v>7.2379524000000001E-2</v>
      </c>
      <c r="AZ131" s="202">
        <v>0</v>
      </c>
      <c r="BA131" s="202">
        <v>5.4147517999999999E-2</v>
      </c>
      <c r="BB131" s="202">
        <v>5</v>
      </c>
      <c r="BC131" s="202">
        <v>0</v>
      </c>
      <c r="BD131" s="202">
        <v>5.4147517999999999E-2</v>
      </c>
      <c r="BE131" s="202">
        <v>5</v>
      </c>
      <c r="BF131" s="202">
        <v>0</v>
      </c>
      <c r="BG131" s="202">
        <v>5.4147517999999999E-2</v>
      </c>
      <c r="BH131" s="202">
        <v>5</v>
      </c>
      <c r="BI131" s="202">
        <v>0</v>
      </c>
      <c r="BJ131" s="202">
        <v>5.4147517999999999E-2</v>
      </c>
      <c r="BK131" s="202">
        <v>5</v>
      </c>
      <c r="BL131" s="202">
        <v>0.79580885899999998</v>
      </c>
      <c r="BM131" s="202">
        <v>0.94585248200000005</v>
      </c>
      <c r="BN131" s="202">
        <v>222</v>
      </c>
      <c r="BO131" s="202">
        <v>275.09792570000002</v>
      </c>
      <c r="BP131" s="202">
        <v>0.73114358599999996</v>
      </c>
      <c r="BQ131" s="202">
        <v>165</v>
      </c>
      <c r="BR131" s="202">
        <v>1.1878216E-2</v>
      </c>
      <c r="BS131" s="202">
        <v>5.7458242999999999E-2</v>
      </c>
      <c r="BT131" s="202">
        <v>0.94585248200000005</v>
      </c>
      <c r="BU131" s="202">
        <v>222</v>
      </c>
      <c r="BV131" s="202">
        <v>5.6830869999999999E-3</v>
      </c>
      <c r="BW131" s="202">
        <v>5.6830869999999999E-3</v>
      </c>
      <c r="BX131" s="202">
        <v>2</v>
      </c>
      <c r="BY131" s="202">
        <v>3.3006233778766002E-3</v>
      </c>
      <c r="BZ131" s="202">
        <v>0.99999999999998901</v>
      </c>
      <c r="CA131" s="202">
        <v>227</v>
      </c>
      <c r="CB131" s="202">
        <v>0</v>
      </c>
      <c r="CC131" s="202">
        <v>0.99999999999998901</v>
      </c>
      <c r="CD131" s="202">
        <v>227</v>
      </c>
      <c r="CE131" s="202">
        <v>0</v>
      </c>
      <c r="CF131" s="202">
        <v>0.84884752084357296</v>
      </c>
      <c r="CG131" s="202">
        <v>195</v>
      </c>
      <c r="CH131" s="202">
        <v>0</v>
      </c>
      <c r="CI131" s="202">
        <v>1</v>
      </c>
      <c r="CJ131" s="202">
        <v>227</v>
      </c>
      <c r="CK131" s="202">
        <v>88.624764319999997</v>
      </c>
      <c r="CL131" s="202">
        <v>5.4147517999999999E-2</v>
      </c>
      <c r="CM131" s="202">
        <v>5</v>
      </c>
      <c r="CN131" s="202">
        <v>0.121286534</v>
      </c>
      <c r="CO131" s="202">
        <v>0.84884752100000005</v>
      </c>
      <c r="CP131" s="202">
        <v>195</v>
      </c>
      <c r="CQ131" s="202">
        <v>0</v>
      </c>
      <c r="CR131" s="202">
        <v>0.84884752100000005</v>
      </c>
      <c r="CS131" s="202">
        <v>195</v>
      </c>
      <c r="CT131" s="202">
        <v>0.20516129999999999</v>
      </c>
      <c r="CU131" s="202">
        <v>0.84884752100000005</v>
      </c>
      <c r="CV131" s="202">
        <v>195</v>
      </c>
      <c r="CW131" s="202">
        <v>0.52845187800000004</v>
      </c>
      <c r="CX131" s="202">
        <v>0.74866219300000003</v>
      </c>
      <c r="CY131" s="202">
        <v>168</v>
      </c>
      <c r="CZ131" s="202">
        <v>10331</v>
      </c>
      <c r="DA131" s="202">
        <v>0.71872089699999997</v>
      </c>
      <c r="DB131" s="202">
        <v>162</v>
      </c>
      <c r="DC131" s="202">
        <v>70.08843134</v>
      </c>
      <c r="DD131" s="202">
        <v>5.4147517999999999E-2</v>
      </c>
      <c r="DE131" s="202">
        <v>5</v>
      </c>
      <c r="DF131" s="202" t="s">
        <v>217</v>
      </c>
      <c r="DG131" s="202" t="s">
        <v>471</v>
      </c>
    </row>
    <row r="132" spans="1:115" hidden="1" x14ac:dyDescent="0.3">
      <c r="B132" s="124" t="str">
        <f t="shared" ref="B132:B195" si="2">E132&amp;F132</f>
        <v>iBoxx Global Sustainability-Linked Bonds45657</v>
      </c>
      <c r="D132" s="124" t="s">
        <v>512</v>
      </c>
      <c r="E132" t="s">
        <v>216</v>
      </c>
      <c r="F132" s="196">
        <v>45657</v>
      </c>
      <c r="G132" s="202">
        <v>226</v>
      </c>
      <c r="H132" s="202">
        <v>5</v>
      </c>
      <c r="I132" s="202">
        <v>221</v>
      </c>
      <c r="J132" s="203">
        <v>5.3902290900627599E-2</v>
      </c>
      <c r="K132" s="203">
        <v>0.94609770909937196</v>
      </c>
      <c r="L132" s="202" t="s">
        <v>469</v>
      </c>
      <c r="M132" s="204">
        <v>21.9861733825424</v>
      </c>
      <c r="N132" s="203">
        <v>0.90141859733667995</v>
      </c>
      <c r="O132" s="205">
        <v>199</v>
      </c>
      <c r="P132" s="204">
        <v>10.2126432014255</v>
      </c>
      <c r="Q132" s="202">
        <v>0.81712603052976795</v>
      </c>
      <c r="R132" s="202">
        <v>170</v>
      </c>
      <c r="S132" s="202">
        <v>11.425670084603199</v>
      </c>
      <c r="T132" s="202">
        <v>0.81712603052976795</v>
      </c>
      <c r="U132" s="202">
        <v>170</v>
      </c>
      <c r="V132" s="202">
        <v>8.4600357702691102</v>
      </c>
      <c r="W132" s="202">
        <v>0.81712603052976795</v>
      </c>
      <c r="X132" s="202">
        <v>170</v>
      </c>
      <c r="Y132" s="206">
        <v>38.645225844530401</v>
      </c>
      <c r="Z132" s="202">
        <v>5.3902290900627599E-2</v>
      </c>
      <c r="AA132" s="202">
        <v>5</v>
      </c>
      <c r="AB132" s="202">
        <v>69.780317862114998</v>
      </c>
      <c r="AC132" s="202">
        <v>5.3902290900627599E-2</v>
      </c>
      <c r="AD132" s="202">
        <v>5</v>
      </c>
      <c r="AE132" s="206">
        <v>0.110306107320033</v>
      </c>
      <c r="AF132" s="202">
        <v>3.2048439415012703E-2</v>
      </c>
      <c r="AG132" s="202">
        <v>6</v>
      </c>
      <c r="AH132" s="206">
        <v>0.42031698619517699</v>
      </c>
      <c r="AI132" s="202">
        <v>0.27585382660081498</v>
      </c>
      <c r="AJ132" s="202">
        <v>56</v>
      </c>
      <c r="AK132" s="202">
        <v>60.202380958035</v>
      </c>
      <c r="AL132" s="202">
        <v>5.3902290900627599E-2</v>
      </c>
      <c r="AM132" s="202">
        <v>5</v>
      </c>
      <c r="AN132" s="202">
        <v>63.687261134889901</v>
      </c>
      <c r="AO132" s="202">
        <v>5.3902290900627599E-2</v>
      </c>
      <c r="AP132" s="202">
        <v>5</v>
      </c>
      <c r="AQ132" s="202">
        <v>518.47709019249805</v>
      </c>
      <c r="AR132" s="202">
        <v>5.3902290900627599E-2</v>
      </c>
      <c r="AS132" s="202">
        <v>5</v>
      </c>
      <c r="AT132" s="202">
        <v>7.4043974502091894E-2</v>
      </c>
      <c r="AU132" s="202">
        <v>0.539134566441831</v>
      </c>
      <c r="AV132" s="202">
        <v>0.246050118657344</v>
      </c>
      <c r="AW132" s="202">
        <v>3.9777121565928303E-2</v>
      </c>
      <c r="AX132" s="202">
        <v>2.7391650124075798E-2</v>
      </c>
      <c r="AY132" s="202">
        <v>7.3602568708716898E-2</v>
      </c>
      <c r="AZ132" s="202">
        <v>0</v>
      </c>
      <c r="BA132" s="202">
        <v>5.3902290900627599E-2</v>
      </c>
      <c r="BB132" s="202">
        <v>5</v>
      </c>
      <c r="BC132" s="202">
        <v>0</v>
      </c>
      <c r="BD132" s="202">
        <v>5.3902290900627599E-2</v>
      </c>
      <c r="BE132" s="202">
        <v>5</v>
      </c>
      <c r="BF132" s="202">
        <v>0</v>
      </c>
      <c r="BG132" s="202">
        <v>5.3902290900627599E-2</v>
      </c>
      <c r="BH132" s="202">
        <v>5</v>
      </c>
      <c r="BI132" s="202">
        <v>0</v>
      </c>
      <c r="BJ132" s="202">
        <v>5.3902290900627599E-2</v>
      </c>
      <c r="BK132" s="202">
        <v>5</v>
      </c>
      <c r="BL132" s="202">
        <v>0.79375416768647</v>
      </c>
      <c r="BM132" s="202">
        <v>0.94609770909936097</v>
      </c>
      <c r="BN132" s="202">
        <v>221</v>
      </c>
      <c r="BO132" s="202">
        <v>274.363378644433</v>
      </c>
      <c r="BP132" s="202">
        <v>0.72911416750666003</v>
      </c>
      <c r="BQ132" s="202">
        <v>164</v>
      </c>
      <c r="BR132" s="202">
        <v>4.5946624501877198E-2</v>
      </c>
      <c r="BS132" s="202">
        <v>5.8135364616048499E-2</v>
      </c>
      <c r="BT132" s="202">
        <v>0.94609770909936097</v>
      </c>
      <c r="BU132" s="202">
        <v>221</v>
      </c>
      <c r="BV132" s="202">
        <v>5.5904071743268996E-3</v>
      </c>
      <c r="BW132" s="202">
        <v>5.5904071743268996E-3</v>
      </c>
      <c r="BX132" s="202">
        <v>2</v>
      </c>
      <c r="BY132" s="202">
        <v>3.3665342845058E-3</v>
      </c>
      <c r="BZ132" s="202">
        <v>0.99999999999998901</v>
      </c>
      <c r="CA132" s="202">
        <v>226</v>
      </c>
      <c r="CB132" s="202">
        <v>0</v>
      </c>
      <c r="CC132" s="202">
        <v>0.99999999999998901</v>
      </c>
      <c r="CD132" s="202">
        <v>226</v>
      </c>
      <c r="CE132" s="202">
        <v>0</v>
      </c>
      <c r="CF132" s="202">
        <v>0.84751630643605202</v>
      </c>
      <c r="CG132" s="202">
        <v>194</v>
      </c>
      <c r="CH132" s="202">
        <v>0</v>
      </c>
      <c r="CI132" s="202">
        <v>0.99999999999998901</v>
      </c>
      <c r="CJ132" s="202">
        <v>226</v>
      </c>
      <c r="CK132" s="202">
        <v>88.623000201565304</v>
      </c>
      <c r="CL132" s="202">
        <v>5.3902290900627599E-2</v>
      </c>
      <c r="CM132" s="202">
        <v>5</v>
      </c>
      <c r="CN132" s="202">
        <v>0.12666454618881801</v>
      </c>
      <c r="CO132" s="202">
        <v>0.84751630643605202</v>
      </c>
      <c r="CP132" s="202">
        <v>194</v>
      </c>
      <c r="CQ132" s="202">
        <v>0</v>
      </c>
      <c r="CR132" s="202">
        <v>0.84751630643605202</v>
      </c>
      <c r="CS132" s="202">
        <v>194</v>
      </c>
      <c r="CT132" s="202">
        <v>0.20516129999999999</v>
      </c>
      <c r="CU132" s="202">
        <v>0.84751630643605202</v>
      </c>
      <c r="CV132" s="202">
        <v>194</v>
      </c>
      <c r="CW132" s="202">
        <v>0.52369180884662903</v>
      </c>
      <c r="CX132" s="202">
        <v>0.74676300488390801</v>
      </c>
      <c r="CY132" s="202">
        <v>167</v>
      </c>
      <c r="CZ132" s="202">
        <v>10228.9</v>
      </c>
      <c r="DA132" s="202">
        <v>0.71663590153805101</v>
      </c>
      <c r="DB132" s="202">
        <v>161</v>
      </c>
      <c r="DC132" s="202">
        <v>70.133979185013402</v>
      </c>
      <c r="DD132" s="202">
        <v>5.3902290900627599E-2</v>
      </c>
      <c r="DE132" s="202">
        <v>5</v>
      </c>
      <c r="DF132" s="202" t="s">
        <v>217</v>
      </c>
      <c r="DG132" s="202" t="s">
        <v>471</v>
      </c>
    </row>
    <row r="133" spans="1:115" hidden="1" x14ac:dyDescent="0.3">
      <c r="B133" s="124" t="str">
        <f t="shared" si="2"/>
        <v>iBoxx Global Sustainability-Linked Bonds45688</v>
      </c>
      <c r="D133" s="124" t="s">
        <v>512</v>
      </c>
      <c r="E133" s="183" t="s">
        <v>216</v>
      </c>
      <c r="F133" s="196">
        <v>45688</v>
      </c>
      <c r="G133" s="202">
        <v>226</v>
      </c>
      <c r="H133" s="202">
        <v>5</v>
      </c>
      <c r="I133" s="202">
        <v>221</v>
      </c>
      <c r="J133" s="203">
        <v>5.3337223731688199E-2</v>
      </c>
      <c r="K133" s="203">
        <v>0.94666277626831097</v>
      </c>
      <c r="L133" s="202" t="s">
        <v>469</v>
      </c>
      <c r="M133" s="204">
        <v>22.069561303328499</v>
      </c>
      <c r="N133" s="203">
        <v>0.90714309997422105</v>
      </c>
      <c r="O133" s="205">
        <v>200</v>
      </c>
      <c r="P133" s="204">
        <v>10.2803689853419</v>
      </c>
      <c r="Q133" s="202">
        <v>0.82332969166088998</v>
      </c>
      <c r="R133" s="202">
        <v>171</v>
      </c>
      <c r="S133" s="202">
        <v>11.331635191275399</v>
      </c>
      <c r="T133" s="202">
        <v>0.82332969166088998</v>
      </c>
      <c r="U133" s="202">
        <v>171</v>
      </c>
      <c r="V133" s="202">
        <v>8.4305290695396895</v>
      </c>
      <c r="W133" s="202">
        <v>0.82332969166088998</v>
      </c>
      <c r="X133" s="202">
        <v>171</v>
      </c>
      <c r="Y133" s="206">
        <v>38.659967647343599</v>
      </c>
      <c r="Z133" s="202">
        <v>5.3337223731688199E-2</v>
      </c>
      <c r="AA133" s="202">
        <v>5</v>
      </c>
      <c r="AB133" s="202">
        <v>69.794863487345296</v>
      </c>
      <c r="AC133" s="202">
        <v>5.3337223731688199E-2</v>
      </c>
      <c r="AD133" s="202">
        <v>5</v>
      </c>
      <c r="AE133" s="202">
        <v>0.11012957734223799</v>
      </c>
      <c r="AF133" s="202">
        <v>3.2058442567134297E-2</v>
      </c>
      <c r="AG133" s="202">
        <v>6</v>
      </c>
      <c r="AH133" s="206">
        <v>0.42044924628731001</v>
      </c>
      <c r="AI133" s="202">
        <v>0.27565282916210698</v>
      </c>
      <c r="AJ133" s="202">
        <v>56</v>
      </c>
      <c r="AK133" s="202">
        <v>60.250966365109697</v>
      </c>
      <c r="AL133" s="202">
        <v>5.3337223731688199E-2</v>
      </c>
      <c r="AM133" s="202">
        <v>5</v>
      </c>
      <c r="AN133" s="202">
        <v>63.690862211619198</v>
      </c>
      <c r="AO133" s="202">
        <v>5.3337223731688199E-2</v>
      </c>
      <c r="AP133" s="202">
        <v>5</v>
      </c>
      <c r="AQ133" s="202">
        <v>518.89281536730903</v>
      </c>
      <c r="AR133" s="202">
        <v>5.3337223731688199E-2</v>
      </c>
      <c r="AS133" s="202">
        <v>5</v>
      </c>
      <c r="AT133" s="202">
        <v>7.4164456031870093E-2</v>
      </c>
      <c r="AU133" s="202">
        <v>0.53816922385696297</v>
      </c>
      <c r="AV133" s="202">
        <v>0.24724759933846799</v>
      </c>
      <c r="AW133" s="202">
        <v>3.75369116324345E-2</v>
      </c>
      <c r="AX133" s="202">
        <v>3.5294222838265402E-2</v>
      </c>
      <c r="AY133" s="202">
        <v>6.7587586301988203E-2</v>
      </c>
      <c r="AZ133" s="202">
        <v>0</v>
      </c>
      <c r="BA133" s="202">
        <v>5.3337223731688199E-2</v>
      </c>
      <c r="BB133" s="202">
        <v>5</v>
      </c>
      <c r="BC133" s="202">
        <v>0</v>
      </c>
      <c r="BD133" s="202">
        <v>5.3337223731688199E-2</v>
      </c>
      <c r="BE133" s="202">
        <v>5</v>
      </c>
      <c r="BF133" s="202">
        <v>0</v>
      </c>
      <c r="BG133" s="202">
        <v>5.3337223731688199E-2</v>
      </c>
      <c r="BH133" s="202">
        <v>5</v>
      </c>
      <c r="BI133" s="202">
        <v>0</v>
      </c>
      <c r="BJ133" s="202">
        <v>5.3337223731688199E-2</v>
      </c>
      <c r="BK133" s="202">
        <v>5</v>
      </c>
      <c r="BL133" s="202">
        <v>0.79470631591243301</v>
      </c>
      <c r="BM133" s="202">
        <v>0.94666277626830098</v>
      </c>
      <c r="BN133" s="202">
        <v>221</v>
      </c>
      <c r="BO133" s="202">
        <v>257.74423082834699</v>
      </c>
      <c r="BP133" s="202">
        <v>0.73512936120533501</v>
      </c>
      <c r="BQ133" s="202">
        <v>165</v>
      </c>
      <c r="BR133" s="202">
        <v>4.36299182326862E-2</v>
      </c>
      <c r="BS133" s="202">
        <v>5.8509944371079897E-2</v>
      </c>
      <c r="BT133" s="202">
        <v>0.94666277626830098</v>
      </c>
      <c r="BU133" s="202">
        <v>221</v>
      </c>
      <c r="BV133" s="202">
        <v>5.6060346280586999E-3</v>
      </c>
      <c r="BW133" s="202">
        <v>5.6060346280586999E-3</v>
      </c>
      <c r="BX133" s="202">
        <v>2</v>
      </c>
      <c r="BY133" s="202">
        <v>3.3766810847586002E-3</v>
      </c>
      <c r="BZ133" s="202">
        <v>0.99999999999998901</v>
      </c>
      <c r="CA133" s="202">
        <v>226</v>
      </c>
      <c r="CB133" s="202">
        <v>0</v>
      </c>
      <c r="CC133" s="202">
        <v>0.99999999999998901</v>
      </c>
      <c r="CD133" s="202">
        <v>226</v>
      </c>
      <c r="CE133" s="202">
        <v>0</v>
      </c>
      <c r="CF133" s="202">
        <v>0.85380587624253201</v>
      </c>
      <c r="CG133" s="202">
        <v>195</v>
      </c>
      <c r="CH133" s="202">
        <v>0</v>
      </c>
      <c r="CI133" s="202">
        <v>0.99999999999998901</v>
      </c>
      <c r="CJ133" s="202">
        <v>226</v>
      </c>
      <c r="CK133" s="202">
        <v>88.621882574900397</v>
      </c>
      <c r="CL133" s="202">
        <v>5.3337223731688199E-2</v>
      </c>
      <c r="CM133" s="202">
        <v>5</v>
      </c>
      <c r="CN133" s="202">
        <v>0.122472448331885</v>
      </c>
      <c r="CO133" s="202">
        <v>0.85380587624253201</v>
      </c>
      <c r="CP133" s="202">
        <v>195</v>
      </c>
      <c r="CQ133" s="202">
        <v>0</v>
      </c>
      <c r="CR133" s="202">
        <v>0.85380587624253201</v>
      </c>
      <c r="CS133" s="202">
        <v>195</v>
      </c>
      <c r="CT133" s="202">
        <v>2942348.6599999899</v>
      </c>
      <c r="CU133" s="202">
        <v>0.85380587624253201</v>
      </c>
      <c r="CV133" s="202">
        <v>195</v>
      </c>
      <c r="CW133" s="202">
        <v>0.524797542323305</v>
      </c>
      <c r="CX133" s="202">
        <v>0.75263999843211205</v>
      </c>
      <c r="CY133" s="202">
        <v>168</v>
      </c>
      <c r="CZ133" s="202">
        <v>10307.9</v>
      </c>
      <c r="DA133" s="202">
        <v>0.72250001836470501</v>
      </c>
      <c r="DB133" s="202">
        <v>162</v>
      </c>
      <c r="DC133" s="202">
        <v>70.162835240714202</v>
      </c>
      <c r="DD133" s="202">
        <v>5.3337223731688199E-2</v>
      </c>
      <c r="DE133" s="202">
        <v>5</v>
      </c>
      <c r="DF133" s="202" t="s">
        <v>217</v>
      </c>
      <c r="DG133" s="202" t="s">
        <v>471</v>
      </c>
    </row>
    <row r="134" spans="1:115" hidden="1" x14ac:dyDescent="0.3">
      <c r="B134" s="124" t="str">
        <f t="shared" si="2"/>
        <v>iBoxx JUST Capital USD High Yield Benchmark45596</v>
      </c>
      <c r="C134">
        <v>2</v>
      </c>
      <c r="D134" t="s">
        <v>513</v>
      </c>
      <c r="E134" t="s">
        <v>218</v>
      </c>
      <c r="F134" s="198">
        <v>45596</v>
      </c>
      <c r="G134" s="202">
        <v>212</v>
      </c>
      <c r="H134" s="202">
        <v>0</v>
      </c>
      <c r="I134" s="202">
        <v>212</v>
      </c>
      <c r="J134" s="203">
        <v>0</v>
      </c>
      <c r="K134" s="203">
        <v>1</v>
      </c>
      <c r="L134" s="202" t="s">
        <v>476</v>
      </c>
      <c r="M134" s="204">
        <v>21.12690023</v>
      </c>
      <c r="N134" s="203">
        <v>0.80947025100000003</v>
      </c>
      <c r="O134" s="205">
        <v>189</v>
      </c>
      <c r="P134" s="204">
        <v>7.4144221430000004</v>
      </c>
      <c r="Q134" s="202">
        <v>0.80947025100000003</v>
      </c>
      <c r="R134" s="202">
        <v>189</v>
      </c>
      <c r="S134" s="202">
        <v>8.7414233840000009</v>
      </c>
      <c r="T134" s="202">
        <v>0.80947025100000003</v>
      </c>
      <c r="U134" s="202">
        <v>189</v>
      </c>
      <c r="V134" s="202">
        <v>4.9710547009999999</v>
      </c>
      <c r="W134" s="202">
        <v>0.80947025100000003</v>
      </c>
      <c r="X134" s="202">
        <v>189</v>
      </c>
      <c r="Y134" s="206" t="s">
        <v>470</v>
      </c>
      <c r="Z134" s="202" t="s">
        <v>470</v>
      </c>
      <c r="AA134" s="202" t="s">
        <v>470</v>
      </c>
      <c r="AB134" s="202" t="s">
        <v>470</v>
      </c>
      <c r="AC134" s="202" t="s">
        <v>470</v>
      </c>
      <c r="AD134" s="202" t="s">
        <v>470</v>
      </c>
      <c r="AE134" s="206" t="s">
        <v>470</v>
      </c>
      <c r="AF134" s="202">
        <v>0</v>
      </c>
      <c r="AG134" s="202">
        <v>0</v>
      </c>
      <c r="AH134" s="206">
        <v>0.93273682800000002</v>
      </c>
      <c r="AI134" s="202">
        <v>8.1076477999999993E-2</v>
      </c>
      <c r="AJ134" s="202">
        <v>23</v>
      </c>
      <c r="AK134" s="202" t="s">
        <v>470</v>
      </c>
      <c r="AL134" s="202" t="s">
        <v>470</v>
      </c>
      <c r="AM134" s="202" t="s">
        <v>470</v>
      </c>
      <c r="AN134" s="202" t="s">
        <v>470</v>
      </c>
      <c r="AO134" s="202" t="s">
        <v>470</v>
      </c>
      <c r="AP134" s="202" t="s">
        <v>470</v>
      </c>
      <c r="AQ134" s="202" t="s">
        <v>470</v>
      </c>
      <c r="AR134" s="202" t="s">
        <v>470</v>
      </c>
      <c r="AS134" s="202" t="s">
        <v>470</v>
      </c>
      <c r="AT134" s="202">
        <v>4.0283332999999998E-2</v>
      </c>
      <c r="AU134" s="202">
        <v>0.35493913900000001</v>
      </c>
      <c r="AV134" s="202">
        <v>0.33708072100000003</v>
      </c>
      <c r="AW134" s="202">
        <v>9.2920535999999998E-2</v>
      </c>
      <c r="AX134" s="202">
        <v>6.2835210000000002E-3</v>
      </c>
      <c r="AY134" s="202">
        <v>0.16849275</v>
      </c>
      <c r="AZ134" s="202"/>
      <c r="BA134" s="202"/>
      <c r="BB134" s="202"/>
      <c r="BC134" s="202"/>
      <c r="BD134" s="202"/>
      <c r="BE134" s="202"/>
      <c r="BF134" s="202"/>
      <c r="BG134" s="202"/>
      <c r="BH134" s="202"/>
      <c r="BI134" s="202"/>
      <c r="BJ134" s="202"/>
      <c r="BK134" s="202"/>
      <c r="BL134" s="202">
        <v>0.55825712299999997</v>
      </c>
      <c r="BM134" s="202">
        <v>1</v>
      </c>
      <c r="BN134" s="202">
        <v>212</v>
      </c>
      <c r="BO134" s="202">
        <v>394.37162039999998</v>
      </c>
      <c r="BP134" s="202">
        <v>0.80947025100000003</v>
      </c>
      <c r="BQ134" s="202">
        <v>189</v>
      </c>
      <c r="BR134" s="202">
        <v>2.5806318000000002E-2</v>
      </c>
      <c r="BS134" s="202">
        <v>3.4047556999999999E-2</v>
      </c>
      <c r="BT134" s="202">
        <v>1</v>
      </c>
      <c r="BU134" s="202">
        <v>212</v>
      </c>
      <c r="BV134" s="202">
        <v>5.7630559999999999E-3</v>
      </c>
      <c r="BW134" s="202">
        <v>5.7630559999999999E-3</v>
      </c>
      <c r="BX134" s="202">
        <v>1</v>
      </c>
      <c r="BY134" s="202">
        <v>2.2232811270924001E-3</v>
      </c>
      <c r="BZ134" s="202">
        <v>0.99999999999999101</v>
      </c>
      <c r="CA134" s="202">
        <v>212</v>
      </c>
      <c r="CB134" s="202">
        <v>0</v>
      </c>
      <c r="CC134" s="202">
        <v>0.99999999999999101</v>
      </c>
      <c r="CD134" s="202">
        <v>212</v>
      </c>
      <c r="CE134" s="202">
        <v>0</v>
      </c>
      <c r="CF134" s="202">
        <v>0.80947025102583303</v>
      </c>
      <c r="CG134" s="202">
        <v>189</v>
      </c>
      <c r="CH134" s="202" t="s">
        <v>470</v>
      </c>
      <c r="CI134" s="202" t="s">
        <v>470</v>
      </c>
      <c r="CJ134" s="202" t="s">
        <v>470</v>
      </c>
      <c r="CK134" s="202" t="s">
        <v>470</v>
      </c>
      <c r="CL134" s="202" t="s">
        <v>470</v>
      </c>
      <c r="CM134" s="202" t="s">
        <v>470</v>
      </c>
      <c r="CN134" s="202">
        <v>0.32581817099999999</v>
      </c>
      <c r="CO134" s="202">
        <v>0.80947025100000003</v>
      </c>
      <c r="CP134" s="202">
        <v>189</v>
      </c>
      <c r="CQ134" s="202">
        <v>0</v>
      </c>
      <c r="CR134" s="202">
        <v>0.80947025100000003</v>
      </c>
      <c r="CS134" s="202">
        <v>189</v>
      </c>
      <c r="CT134" s="202">
        <v>0</v>
      </c>
      <c r="CU134" s="202">
        <v>0.80947025100000003</v>
      </c>
      <c r="CV134" s="202">
        <v>189</v>
      </c>
      <c r="CW134" s="202">
        <v>0.486236269</v>
      </c>
      <c r="CX134" s="202">
        <v>0.78468265800000003</v>
      </c>
      <c r="CY134" s="202">
        <v>181</v>
      </c>
      <c r="CZ134" s="202">
        <v>15551</v>
      </c>
      <c r="DA134" s="202">
        <v>0.80947025100000003</v>
      </c>
      <c r="DB134" s="202">
        <v>189</v>
      </c>
      <c r="DC134" s="202" t="s">
        <v>470</v>
      </c>
      <c r="DD134" s="202" t="s">
        <v>470</v>
      </c>
      <c r="DE134" s="202" t="s">
        <v>470</v>
      </c>
      <c r="DF134" s="202" t="s">
        <v>219</v>
      </c>
      <c r="DG134" s="202" t="s">
        <v>471</v>
      </c>
    </row>
    <row r="135" spans="1:115" hidden="1" x14ac:dyDescent="0.3">
      <c r="B135" s="124" t="str">
        <f t="shared" si="2"/>
        <v>iBoxx JUST Capital USD High Yield Benchmark45626</v>
      </c>
      <c r="C135">
        <v>3</v>
      </c>
      <c r="D135" t="s">
        <v>513</v>
      </c>
      <c r="E135" t="s">
        <v>218</v>
      </c>
      <c r="F135" s="198">
        <v>45626</v>
      </c>
      <c r="G135" s="202">
        <v>211</v>
      </c>
      <c r="H135" s="202">
        <v>0</v>
      </c>
      <c r="I135" s="202">
        <v>211</v>
      </c>
      <c r="J135" s="203">
        <v>0</v>
      </c>
      <c r="K135" s="203">
        <v>1</v>
      </c>
      <c r="L135" s="202" t="s">
        <v>476</v>
      </c>
      <c r="M135" s="204">
        <v>21.147203709999999</v>
      </c>
      <c r="N135" s="203">
        <v>0.80759694400000004</v>
      </c>
      <c r="O135" s="205">
        <v>188</v>
      </c>
      <c r="P135" s="204">
        <v>7.4192285470000003</v>
      </c>
      <c r="Q135" s="202">
        <v>0.80759694400000004</v>
      </c>
      <c r="R135" s="202">
        <v>188</v>
      </c>
      <c r="S135" s="202">
        <v>8.7460093739999998</v>
      </c>
      <c r="T135" s="202">
        <v>0.80759694400000004</v>
      </c>
      <c r="U135" s="202">
        <v>188</v>
      </c>
      <c r="V135" s="202">
        <v>4.9819657919999996</v>
      </c>
      <c r="W135" s="202">
        <v>0.80759694400000004</v>
      </c>
      <c r="X135" s="202">
        <v>188</v>
      </c>
      <c r="Y135" s="206" t="s">
        <v>470</v>
      </c>
      <c r="Z135" s="202" t="s">
        <v>470</v>
      </c>
      <c r="AA135" s="202" t="s">
        <v>470</v>
      </c>
      <c r="AB135" s="202" t="s">
        <v>470</v>
      </c>
      <c r="AC135" s="202" t="s">
        <v>470</v>
      </c>
      <c r="AD135" s="202" t="s">
        <v>470</v>
      </c>
      <c r="AE135" s="206" t="s">
        <v>470</v>
      </c>
      <c r="AF135" s="202">
        <v>0</v>
      </c>
      <c r="AG135" s="202">
        <v>0</v>
      </c>
      <c r="AH135" s="206">
        <v>0.78025143900000005</v>
      </c>
      <c r="AI135" s="202">
        <v>8.0506533000000005E-2</v>
      </c>
      <c r="AJ135" s="202">
        <v>22</v>
      </c>
      <c r="AK135" s="202" t="s">
        <v>470</v>
      </c>
      <c r="AL135" s="202" t="s">
        <v>470</v>
      </c>
      <c r="AM135" s="202" t="s">
        <v>470</v>
      </c>
      <c r="AN135" s="202" t="s">
        <v>470</v>
      </c>
      <c r="AO135" s="202" t="s">
        <v>470</v>
      </c>
      <c r="AP135" s="202" t="s">
        <v>470</v>
      </c>
      <c r="AQ135" s="202" t="s">
        <v>470</v>
      </c>
      <c r="AR135" s="202" t="s">
        <v>470</v>
      </c>
      <c r="AS135" s="202" t="s">
        <v>470</v>
      </c>
      <c r="AT135" s="202">
        <v>4.0180744999999997E-2</v>
      </c>
      <c r="AU135" s="202">
        <v>0.35470489100000002</v>
      </c>
      <c r="AV135" s="202">
        <v>0.33319641100000003</v>
      </c>
      <c r="AW135" s="202">
        <v>9.5235594000000007E-2</v>
      </c>
      <c r="AX135" s="202">
        <v>6.2988640000000004E-3</v>
      </c>
      <c r="AY135" s="202">
        <v>0.170383494</v>
      </c>
      <c r="AZ135" s="202"/>
      <c r="BA135" s="202"/>
      <c r="BB135" s="202"/>
      <c r="BC135" s="202"/>
      <c r="BD135" s="202"/>
      <c r="BE135" s="202"/>
      <c r="BF135" s="202"/>
      <c r="BG135" s="202"/>
      <c r="BH135" s="202"/>
      <c r="BI135" s="202"/>
      <c r="BJ135" s="202"/>
      <c r="BK135" s="202"/>
      <c r="BL135" s="202">
        <v>0.55645713299999999</v>
      </c>
      <c r="BM135" s="202">
        <v>1</v>
      </c>
      <c r="BN135" s="202">
        <v>211</v>
      </c>
      <c r="BO135" s="202">
        <v>397.86152010000001</v>
      </c>
      <c r="BP135" s="202">
        <v>0.80759694400000004</v>
      </c>
      <c r="BQ135" s="202">
        <v>188</v>
      </c>
      <c r="BR135" s="202">
        <v>2.5461477E-2</v>
      </c>
      <c r="BS135" s="202">
        <v>3.3827722999999997E-2</v>
      </c>
      <c r="BT135" s="202">
        <v>1</v>
      </c>
      <c r="BU135" s="202">
        <v>211</v>
      </c>
      <c r="BV135" s="202">
        <v>5.7668909999999997E-3</v>
      </c>
      <c r="BW135" s="202">
        <v>5.7668909999999997E-3</v>
      </c>
      <c r="BX135" s="202">
        <v>1</v>
      </c>
      <c r="BY135" s="202">
        <v>2.179145697436E-3</v>
      </c>
      <c r="BZ135" s="202">
        <v>0.99999999999999001</v>
      </c>
      <c r="CA135" s="202">
        <v>211</v>
      </c>
      <c r="CB135" s="202">
        <v>0</v>
      </c>
      <c r="CC135" s="202">
        <v>0.99999999999999001</v>
      </c>
      <c r="CD135" s="202">
        <v>211</v>
      </c>
      <c r="CE135" s="202">
        <v>0</v>
      </c>
      <c r="CF135" s="202">
        <v>0.80759694395074999</v>
      </c>
      <c r="CG135" s="202">
        <v>188</v>
      </c>
      <c r="CH135" s="202" t="s">
        <v>470</v>
      </c>
      <c r="CI135" s="202" t="s">
        <v>470</v>
      </c>
      <c r="CJ135" s="202" t="s">
        <v>470</v>
      </c>
      <c r="CK135" s="202" t="s">
        <v>470</v>
      </c>
      <c r="CL135" s="202" t="s">
        <v>470</v>
      </c>
      <c r="CM135" s="202" t="s">
        <v>470</v>
      </c>
      <c r="CN135" s="202">
        <v>0.32471292000000002</v>
      </c>
      <c r="CO135" s="202">
        <v>0.80759694400000004</v>
      </c>
      <c r="CP135" s="202">
        <v>188</v>
      </c>
      <c r="CQ135" s="202">
        <v>0</v>
      </c>
      <c r="CR135" s="202">
        <v>0.80759694400000004</v>
      </c>
      <c r="CS135" s="202">
        <v>188</v>
      </c>
      <c r="CT135" s="202">
        <v>0</v>
      </c>
      <c r="CU135" s="202">
        <v>0.80759694400000004</v>
      </c>
      <c r="CV135" s="202">
        <v>188</v>
      </c>
      <c r="CW135" s="202">
        <v>0.48594172000000002</v>
      </c>
      <c r="CX135" s="202">
        <v>0.78294766199999999</v>
      </c>
      <c r="CY135" s="202">
        <v>180</v>
      </c>
      <c r="CZ135" s="202">
        <v>15461</v>
      </c>
      <c r="DA135" s="202">
        <v>0.80759694400000004</v>
      </c>
      <c r="DB135" s="202">
        <v>188</v>
      </c>
      <c r="DC135" s="202" t="s">
        <v>470</v>
      </c>
      <c r="DD135" s="202" t="s">
        <v>470</v>
      </c>
      <c r="DE135" s="202" t="s">
        <v>470</v>
      </c>
      <c r="DF135" s="202" t="s">
        <v>219</v>
      </c>
      <c r="DG135" s="202" t="s">
        <v>471</v>
      </c>
    </row>
    <row r="136" spans="1:115" hidden="1" x14ac:dyDescent="0.3">
      <c r="B136" s="124" t="str">
        <f t="shared" si="2"/>
        <v>iBoxx JUST Capital USD High Yield Benchmark45657</v>
      </c>
      <c r="D136" s="124" t="s">
        <v>513</v>
      </c>
      <c r="E136" s="183" t="s">
        <v>218</v>
      </c>
      <c r="F136" s="196">
        <v>45657</v>
      </c>
      <c r="G136" s="202">
        <v>216</v>
      </c>
      <c r="H136" s="202">
        <v>0</v>
      </c>
      <c r="I136" s="202">
        <v>216</v>
      </c>
      <c r="J136" s="203">
        <v>0</v>
      </c>
      <c r="K136" s="203">
        <v>1</v>
      </c>
      <c r="L136" s="202" t="s">
        <v>476</v>
      </c>
      <c r="M136" s="204">
        <v>21.0383874389656</v>
      </c>
      <c r="N136" s="203">
        <v>0.81361033352652601</v>
      </c>
      <c r="O136" s="205">
        <v>193</v>
      </c>
      <c r="P136" s="204">
        <v>7.2722486644586999</v>
      </c>
      <c r="Q136" s="202">
        <v>0.81361033352652601</v>
      </c>
      <c r="R136" s="202">
        <v>193</v>
      </c>
      <c r="S136" s="202">
        <v>8.8143315777065094</v>
      </c>
      <c r="T136" s="202">
        <v>0.81361033352652601</v>
      </c>
      <c r="U136" s="202">
        <v>193</v>
      </c>
      <c r="V136" s="202">
        <v>4.95180719680046</v>
      </c>
      <c r="W136" s="202">
        <v>0.81361033352652601</v>
      </c>
      <c r="X136" s="202">
        <v>193</v>
      </c>
      <c r="Y136" s="206" t="s">
        <v>470</v>
      </c>
      <c r="Z136" s="202" t="s">
        <v>470</v>
      </c>
      <c r="AA136" s="202" t="s">
        <v>470</v>
      </c>
      <c r="AB136" s="202" t="s">
        <v>470</v>
      </c>
      <c r="AC136" s="202" t="s">
        <v>470</v>
      </c>
      <c r="AD136" s="202" t="s">
        <v>470</v>
      </c>
      <c r="AE136" s="206">
        <v>0</v>
      </c>
      <c r="AF136" s="202" t="s">
        <v>470</v>
      </c>
      <c r="AG136" s="202" t="s">
        <v>470</v>
      </c>
      <c r="AH136" s="206">
        <v>1.0478137407619601</v>
      </c>
      <c r="AI136" s="202">
        <v>3.8891515928953797E-2</v>
      </c>
      <c r="AJ136" s="202">
        <v>11</v>
      </c>
      <c r="AK136" s="202" t="s">
        <v>470</v>
      </c>
      <c r="AL136" s="202" t="s">
        <v>470</v>
      </c>
      <c r="AM136" s="202" t="s">
        <v>470</v>
      </c>
      <c r="AN136" s="202" t="s">
        <v>470</v>
      </c>
      <c r="AO136" s="202" t="s">
        <v>470</v>
      </c>
      <c r="AP136" s="202" t="s">
        <v>470</v>
      </c>
      <c r="AQ136" s="202" t="s">
        <v>470</v>
      </c>
      <c r="AR136" s="202" t="s">
        <v>470</v>
      </c>
      <c r="AS136" s="202" t="s">
        <v>470</v>
      </c>
      <c r="AT136" s="202">
        <v>3.9187130611620699E-2</v>
      </c>
      <c r="AU136" s="202">
        <v>0.36899689418584197</v>
      </c>
      <c r="AV136" s="202">
        <v>0.32856721924726301</v>
      </c>
      <c r="AW136" s="202">
        <v>9.2269427427478401E-2</v>
      </c>
      <c r="AX136" s="202">
        <v>6.1890250145558E-3</v>
      </c>
      <c r="AY136" s="202">
        <v>0.16479030351323001</v>
      </c>
      <c r="AZ136" s="202" t="s">
        <v>470</v>
      </c>
      <c r="BA136" s="202" t="s">
        <v>470</v>
      </c>
      <c r="BB136" s="202" t="s">
        <v>470</v>
      </c>
      <c r="BC136" s="202" t="s">
        <v>470</v>
      </c>
      <c r="BD136" s="202" t="s">
        <v>470</v>
      </c>
      <c r="BE136" s="202" t="s">
        <v>470</v>
      </c>
      <c r="BF136" s="202" t="s">
        <v>470</v>
      </c>
      <c r="BG136" s="202" t="s">
        <v>470</v>
      </c>
      <c r="BH136" s="202" t="s">
        <v>470</v>
      </c>
      <c r="BI136" s="202" t="s">
        <v>470</v>
      </c>
      <c r="BJ136" s="202" t="s">
        <v>470</v>
      </c>
      <c r="BK136" s="202" t="s">
        <v>470</v>
      </c>
      <c r="BL136" s="202">
        <v>0.56668992738053003</v>
      </c>
      <c r="BM136" s="202">
        <v>0.99999999999999101</v>
      </c>
      <c r="BN136" s="202">
        <v>216</v>
      </c>
      <c r="BO136" s="202">
        <v>387.07003827040899</v>
      </c>
      <c r="BP136" s="202">
        <v>0.81361033352652601</v>
      </c>
      <c r="BQ136" s="202">
        <v>193</v>
      </c>
      <c r="BR136" s="202">
        <v>6.2584575187556293E-2</v>
      </c>
      <c r="BS136" s="202">
        <v>3.2823063078473998E-2</v>
      </c>
      <c r="BT136" s="202">
        <v>0.99999999999999101</v>
      </c>
      <c r="BU136" s="202">
        <v>216</v>
      </c>
      <c r="BV136" s="202">
        <v>5.6330876613130002E-3</v>
      </c>
      <c r="BW136" s="202">
        <v>5.6330876613130002E-3</v>
      </c>
      <c r="BX136" s="202">
        <v>1</v>
      </c>
      <c r="BY136" s="202">
        <v>2.1510708383552001E-3</v>
      </c>
      <c r="BZ136" s="202">
        <v>0.99999999999999101</v>
      </c>
      <c r="CA136" s="202">
        <v>216</v>
      </c>
      <c r="CB136" s="202">
        <v>0</v>
      </c>
      <c r="CC136" s="202">
        <v>0.99999999999999101</v>
      </c>
      <c r="CD136" s="202">
        <v>216</v>
      </c>
      <c r="CE136" s="202">
        <v>0</v>
      </c>
      <c r="CF136" s="202">
        <v>0.81361033352652601</v>
      </c>
      <c r="CG136" s="202">
        <v>193</v>
      </c>
      <c r="CH136" s="202" t="s">
        <v>470</v>
      </c>
      <c r="CI136" s="202" t="s">
        <v>470</v>
      </c>
      <c r="CJ136" s="202" t="s">
        <v>470</v>
      </c>
      <c r="CK136" s="202" t="s">
        <v>470</v>
      </c>
      <c r="CL136" s="202" t="s">
        <v>470</v>
      </c>
      <c r="CM136" s="202" t="s">
        <v>470</v>
      </c>
      <c r="CN136" s="202">
        <v>0.32397695453769898</v>
      </c>
      <c r="CO136" s="202">
        <v>0.81361033352652601</v>
      </c>
      <c r="CP136" s="202">
        <v>193</v>
      </c>
      <c r="CQ136" s="202">
        <v>0</v>
      </c>
      <c r="CR136" s="202">
        <v>0.81361033352652601</v>
      </c>
      <c r="CS136" s="202">
        <v>193</v>
      </c>
      <c r="CT136" s="202">
        <v>0</v>
      </c>
      <c r="CU136" s="202">
        <v>0.81361033352652601</v>
      </c>
      <c r="CV136" s="202">
        <v>193</v>
      </c>
      <c r="CW136" s="202">
        <v>0.50183350972514396</v>
      </c>
      <c r="CX136" s="202">
        <v>0.81361033352652601</v>
      </c>
      <c r="CY136" s="202">
        <v>193</v>
      </c>
      <c r="CZ136" s="202">
        <v>15819.9</v>
      </c>
      <c r="DA136" s="202">
        <v>0.81361033352652601</v>
      </c>
      <c r="DB136" s="202">
        <v>193</v>
      </c>
      <c r="DC136" s="202" t="s">
        <v>470</v>
      </c>
      <c r="DD136" s="202" t="s">
        <v>470</v>
      </c>
      <c r="DE136" s="202" t="s">
        <v>470</v>
      </c>
      <c r="DF136" s="202" t="s">
        <v>219</v>
      </c>
      <c r="DG136" s="202" t="s">
        <v>471</v>
      </c>
    </row>
    <row r="137" spans="1:115" hidden="1" x14ac:dyDescent="0.3">
      <c r="B137" s="124" t="str">
        <f t="shared" si="2"/>
        <v>iBoxx JUST Capital USD High Yield Benchmark45688</v>
      </c>
      <c r="D137" s="124" t="s">
        <v>513</v>
      </c>
      <c r="E137" s="183" t="s">
        <v>218</v>
      </c>
      <c r="F137" s="196">
        <v>45688</v>
      </c>
      <c r="G137" s="202">
        <v>217</v>
      </c>
      <c r="H137" s="202">
        <v>0</v>
      </c>
      <c r="I137" s="202">
        <v>217</v>
      </c>
      <c r="J137" s="203">
        <v>0</v>
      </c>
      <c r="K137" s="203">
        <v>1</v>
      </c>
      <c r="L137" s="202" t="s">
        <v>476</v>
      </c>
      <c r="M137" s="204">
        <v>20.861265644824002</v>
      </c>
      <c r="N137" s="203">
        <v>0.81393843177832603</v>
      </c>
      <c r="O137" s="205">
        <v>194</v>
      </c>
      <c r="P137" s="204">
        <v>7.1855217772349</v>
      </c>
      <c r="Q137" s="202">
        <v>0.81393843177832603</v>
      </c>
      <c r="R137" s="202">
        <v>194</v>
      </c>
      <c r="S137" s="202">
        <v>8.7220458315514602</v>
      </c>
      <c r="T137" s="202">
        <v>0.81393843177832603</v>
      </c>
      <c r="U137" s="202">
        <v>194</v>
      </c>
      <c r="V137" s="202">
        <v>4.9536980360376903</v>
      </c>
      <c r="W137" s="202">
        <v>0.81393843177832603</v>
      </c>
      <c r="X137" s="202">
        <v>194</v>
      </c>
      <c r="Y137" s="206" t="s">
        <v>470</v>
      </c>
      <c r="Z137" s="202" t="s">
        <v>470</v>
      </c>
      <c r="AA137" s="202" t="s">
        <v>470</v>
      </c>
      <c r="AB137" s="202" t="s">
        <v>470</v>
      </c>
      <c r="AC137" s="202" t="s">
        <v>470</v>
      </c>
      <c r="AD137" s="202" t="s">
        <v>470</v>
      </c>
      <c r="AE137" s="202">
        <v>0</v>
      </c>
      <c r="AF137" s="202" t="s">
        <v>470</v>
      </c>
      <c r="AG137" s="202" t="s">
        <v>470</v>
      </c>
      <c r="AH137" s="206">
        <v>1.04879531832177</v>
      </c>
      <c r="AI137" s="202">
        <v>3.9072100388934203E-2</v>
      </c>
      <c r="AJ137" s="202">
        <v>11</v>
      </c>
      <c r="AK137" s="202" t="s">
        <v>470</v>
      </c>
      <c r="AL137" s="202" t="s">
        <v>470</v>
      </c>
      <c r="AM137" s="202" t="s">
        <v>470</v>
      </c>
      <c r="AN137" s="202" t="s">
        <v>470</v>
      </c>
      <c r="AO137" s="202" t="s">
        <v>470</v>
      </c>
      <c r="AP137" s="202" t="s">
        <v>470</v>
      </c>
      <c r="AQ137" s="202" t="s">
        <v>470</v>
      </c>
      <c r="AR137" s="202" t="s">
        <v>470</v>
      </c>
      <c r="AS137" s="202" t="s">
        <v>470</v>
      </c>
      <c r="AT137" s="202">
        <v>3.9193703902353598E-2</v>
      </c>
      <c r="AU137" s="202">
        <v>0.37108401989182299</v>
      </c>
      <c r="AV137" s="202">
        <v>0.32696671842304798</v>
      </c>
      <c r="AW137" s="202">
        <v>9.2204734352414996E-2</v>
      </c>
      <c r="AX137" s="202">
        <v>6.0438909608086996E-3</v>
      </c>
      <c r="AY137" s="202">
        <v>0.16450693246954201</v>
      </c>
      <c r="AZ137" s="202" t="s">
        <v>470</v>
      </c>
      <c r="BA137" s="202" t="s">
        <v>470</v>
      </c>
      <c r="BB137" s="202" t="s">
        <v>470</v>
      </c>
      <c r="BC137" s="202" t="s">
        <v>470</v>
      </c>
      <c r="BD137" s="202" t="s">
        <v>470</v>
      </c>
      <c r="BE137" s="202" t="s">
        <v>470</v>
      </c>
      <c r="BF137" s="202" t="s">
        <v>470</v>
      </c>
      <c r="BG137" s="202" t="s">
        <v>470</v>
      </c>
      <c r="BH137" s="202" t="s">
        <v>470</v>
      </c>
      <c r="BI137" s="202" t="s">
        <v>470</v>
      </c>
      <c r="BJ137" s="202" t="s">
        <v>470</v>
      </c>
      <c r="BK137" s="202" t="s">
        <v>470</v>
      </c>
      <c r="BL137" s="202">
        <v>0.56663892687363304</v>
      </c>
      <c r="BM137" s="202">
        <v>0.99999999999999101</v>
      </c>
      <c r="BN137" s="202">
        <v>217</v>
      </c>
      <c r="BO137" s="202">
        <v>385.64727494500602</v>
      </c>
      <c r="BP137" s="202">
        <v>0.81393843177832603</v>
      </c>
      <c r="BQ137" s="202">
        <v>194</v>
      </c>
      <c r="BR137" s="202">
        <v>6.0923981393216899E-2</v>
      </c>
      <c r="BS137" s="202">
        <v>3.2883052790755797E-2</v>
      </c>
      <c r="BT137" s="202">
        <v>0.99999999999999101</v>
      </c>
      <c r="BU137" s="202">
        <v>217</v>
      </c>
      <c r="BV137" s="202">
        <v>5.3126031998573997E-3</v>
      </c>
      <c r="BW137" s="202">
        <v>5.3126031998573997E-3</v>
      </c>
      <c r="BX137" s="202">
        <v>1</v>
      </c>
      <c r="BY137" s="202">
        <v>2.1560906220053E-3</v>
      </c>
      <c r="BZ137" s="202">
        <v>0.99999999999999101</v>
      </c>
      <c r="CA137" s="202">
        <v>217</v>
      </c>
      <c r="CB137" s="202">
        <v>0</v>
      </c>
      <c r="CC137" s="202">
        <v>0.99999999999999101</v>
      </c>
      <c r="CD137" s="202">
        <v>217</v>
      </c>
      <c r="CE137" s="202">
        <v>0</v>
      </c>
      <c r="CF137" s="202">
        <v>0.81393843177832603</v>
      </c>
      <c r="CG137" s="202">
        <v>194</v>
      </c>
      <c r="CH137" s="202" t="s">
        <v>470</v>
      </c>
      <c r="CI137" s="202" t="s">
        <v>470</v>
      </c>
      <c r="CJ137" s="202" t="s">
        <v>470</v>
      </c>
      <c r="CK137" s="202" t="s">
        <v>470</v>
      </c>
      <c r="CL137" s="202" t="s">
        <v>470</v>
      </c>
      <c r="CM137" s="202" t="s">
        <v>470</v>
      </c>
      <c r="CN137" s="202">
        <v>0.29273750452533498</v>
      </c>
      <c r="CO137" s="202">
        <v>0.81393843177832603</v>
      </c>
      <c r="CP137" s="202">
        <v>194</v>
      </c>
      <c r="CQ137" s="202">
        <v>0</v>
      </c>
      <c r="CR137" s="202">
        <v>0.81393843177832603</v>
      </c>
      <c r="CS137" s="202">
        <v>194</v>
      </c>
      <c r="CT137" s="202">
        <v>0</v>
      </c>
      <c r="CU137" s="202">
        <v>0.81393843177832603</v>
      </c>
      <c r="CV137" s="202">
        <v>194</v>
      </c>
      <c r="CW137" s="202">
        <v>0.50139497962312796</v>
      </c>
      <c r="CX137" s="202">
        <v>0.81393843177832603</v>
      </c>
      <c r="CY137" s="202">
        <v>194</v>
      </c>
      <c r="CZ137" s="202">
        <v>15883.5</v>
      </c>
      <c r="DA137" s="202">
        <v>0.81393843177832603</v>
      </c>
      <c r="DB137" s="202">
        <v>194</v>
      </c>
      <c r="DC137" s="202" t="s">
        <v>470</v>
      </c>
      <c r="DD137" s="202" t="s">
        <v>470</v>
      </c>
      <c r="DE137" s="202" t="s">
        <v>470</v>
      </c>
      <c r="DF137" s="202" t="s">
        <v>219</v>
      </c>
      <c r="DG137" s="202" t="s">
        <v>471</v>
      </c>
    </row>
    <row r="138" spans="1:115" s="165" customFormat="1" hidden="1" x14ac:dyDescent="0.3">
      <c r="A138" s="124"/>
      <c r="B138" s="124" t="str">
        <f t="shared" si="2"/>
        <v>iBoxx JUST Capital USD Investment Grade Benchmark45596</v>
      </c>
      <c r="C138">
        <v>0</v>
      </c>
      <c r="D138" t="s">
        <v>514</v>
      </c>
      <c r="E138" t="s">
        <v>220</v>
      </c>
      <c r="F138" s="198">
        <v>45596</v>
      </c>
      <c r="G138" s="202">
        <v>3849</v>
      </c>
      <c r="H138" s="202">
        <v>0</v>
      </c>
      <c r="I138" s="202">
        <v>3849</v>
      </c>
      <c r="J138" s="203">
        <v>0</v>
      </c>
      <c r="K138" s="203">
        <v>1</v>
      </c>
      <c r="L138" s="202" t="s">
        <v>476</v>
      </c>
      <c r="M138" s="204">
        <v>21.601113009999999</v>
      </c>
      <c r="N138" s="203">
        <v>0.95220810899999997</v>
      </c>
      <c r="O138" s="205">
        <v>3579</v>
      </c>
      <c r="P138" s="204">
        <v>4.6478819629999997</v>
      </c>
      <c r="Q138" s="202">
        <v>0.94908579100000001</v>
      </c>
      <c r="R138" s="202">
        <v>3568</v>
      </c>
      <c r="S138" s="202">
        <v>10.36845589</v>
      </c>
      <c r="T138" s="202">
        <v>0.94908579100000001</v>
      </c>
      <c r="U138" s="202">
        <v>3568</v>
      </c>
      <c r="V138" s="202">
        <v>6.575726102</v>
      </c>
      <c r="W138" s="202">
        <v>0.94908579100000001</v>
      </c>
      <c r="X138" s="202">
        <v>3568</v>
      </c>
      <c r="Y138" s="206" t="s">
        <v>470</v>
      </c>
      <c r="Z138" s="202" t="s">
        <v>470</v>
      </c>
      <c r="AA138" s="202" t="s">
        <v>470</v>
      </c>
      <c r="AB138" s="202" t="s">
        <v>470</v>
      </c>
      <c r="AC138" s="202" t="s">
        <v>470</v>
      </c>
      <c r="AD138" s="202" t="s">
        <v>470</v>
      </c>
      <c r="AE138" s="206">
        <v>0.1057383102</v>
      </c>
      <c r="AF138" s="202">
        <v>6.7335629999999997E-3</v>
      </c>
      <c r="AG138" s="202">
        <v>29</v>
      </c>
      <c r="AH138" s="206">
        <v>0.43064427199999999</v>
      </c>
      <c r="AI138" s="202">
        <v>0.10110802200000001</v>
      </c>
      <c r="AJ138" s="202">
        <v>500</v>
      </c>
      <c r="AK138" s="202" t="s">
        <v>470</v>
      </c>
      <c r="AL138" s="202" t="s">
        <v>470</v>
      </c>
      <c r="AM138" s="202" t="s">
        <v>470</v>
      </c>
      <c r="AN138" s="202" t="s">
        <v>470</v>
      </c>
      <c r="AO138" s="202" t="s">
        <v>470</v>
      </c>
      <c r="AP138" s="202" t="s">
        <v>470</v>
      </c>
      <c r="AQ138" s="202" t="s">
        <v>470</v>
      </c>
      <c r="AR138" s="202" t="s">
        <v>470</v>
      </c>
      <c r="AS138" s="202" t="s">
        <v>470</v>
      </c>
      <c r="AT138" s="202">
        <v>1.1956313E-2</v>
      </c>
      <c r="AU138" s="202">
        <v>0.38029248300000001</v>
      </c>
      <c r="AV138" s="202">
        <v>0.52631620899999998</v>
      </c>
      <c r="AW138" s="202">
        <v>5.5396246000000003E-2</v>
      </c>
      <c r="AX138" s="202">
        <v>1.0440576999999999E-2</v>
      </c>
      <c r="AY138" s="202">
        <v>1.5598172E-2</v>
      </c>
      <c r="AZ138" s="202"/>
      <c r="BA138" s="202"/>
      <c r="BB138" s="202"/>
      <c r="BC138" s="202"/>
      <c r="BD138" s="202"/>
      <c r="BE138" s="202"/>
      <c r="BF138" s="202"/>
      <c r="BG138" s="202"/>
      <c r="BH138" s="202"/>
      <c r="BI138" s="202"/>
      <c r="BJ138" s="202"/>
      <c r="BK138" s="202"/>
      <c r="BL138" s="202">
        <v>0.48725416999999999</v>
      </c>
      <c r="BM138" s="202">
        <v>1</v>
      </c>
      <c r="BN138" s="202">
        <v>3849</v>
      </c>
      <c r="BO138" s="202">
        <v>54.758825719999997</v>
      </c>
      <c r="BP138" s="202">
        <v>0.94014123000000005</v>
      </c>
      <c r="BQ138" s="202">
        <v>3533</v>
      </c>
      <c r="BR138" s="202">
        <v>2.1022624E-2</v>
      </c>
      <c r="BS138" s="202">
        <v>6.2029692999999997E-2</v>
      </c>
      <c r="BT138" s="202">
        <v>1</v>
      </c>
      <c r="BU138" s="202">
        <v>3849</v>
      </c>
      <c r="BV138" s="202">
        <v>1.6283433E-2</v>
      </c>
      <c r="BW138" s="202">
        <v>1.6283433E-2</v>
      </c>
      <c r="BX138" s="202">
        <v>88</v>
      </c>
      <c r="BY138" s="202">
        <v>3.41794600489621E-2</v>
      </c>
      <c r="BZ138" s="202">
        <v>0.99999999999980704</v>
      </c>
      <c r="CA138" s="202">
        <v>3849</v>
      </c>
      <c r="CB138" s="202">
        <v>2.6745293437458999E-3</v>
      </c>
      <c r="CC138" s="202">
        <v>0.99999999999980704</v>
      </c>
      <c r="CD138" s="202">
        <v>3849</v>
      </c>
      <c r="CE138" s="202">
        <v>0</v>
      </c>
      <c r="CF138" s="202">
        <v>0.95220810869193495</v>
      </c>
      <c r="CG138" s="202">
        <v>3579</v>
      </c>
      <c r="CH138" s="202" t="s">
        <v>470</v>
      </c>
      <c r="CI138" s="202" t="s">
        <v>470</v>
      </c>
      <c r="CJ138" s="202" t="s">
        <v>470</v>
      </c>
      <c r="CK138" s="202" t="s">
        <v>470</v>
      </c>
      <c r="CL138" s="202" t="s">
        <v>470</v>
      </c>
      <c r="CM138" s="202" t="s">
        <v>470</v>
      </c>
      <c r="CN138" s="202">
        <v>0.23436738700000001</v>
      </c>
      <c r="CO138" s="202">
        <v>0.95220810899999997</v>
      </c>
      <c r="CP138" s="202">
        <v>3579</v>
      </c>
      <c r="CQ138" s="202">
        <v>4</v>
      </c>
      <c r="CR138" s="202">
        <v>0.95220810899999997</v>
      </c>
      <c r="CS138" s="202">
        <v>3579</v>
      </c>
      <c r="CT138" s="202">
        <v>473.21100749999999</v>
      </c>
      <c r="CU138" s="202">
        <v>0.95220810899999997</v>
      </c>
      <c r="CV138" s="202">
        <v>3579</v>
      </c>
      <c r="CW138" s="202">
        <v>0.53492502600000003</v>
      </c>
      <c r="CX138" s="202">
        <v>0.92973361700000001</v>
      </c>
      <c r="CY138" s="202">
        <v>3492</v>
      </c>
      <c r="CZ138" s="202">
        <v>295923.7</v>
      </c>
      <c r="DA138" s="202">
        <v>0.94014123000000005</v>
      </c>
      <c r="DB138" s="202">
        <v>3533</v>
      </c>
      <c r="DC138" s="202" t="s">
        <v>470</v>
      </c>
      <c r="DD138" s="202" t="s">
        <v>470</v>
      </c>
      <c r="DE138" s="202" t="s">
        <v>470</v>
      </c>
      <c r="DF138" s="202" t="s">
        <v>221</v>
      </c>
      <c r="DG138" s="202" t="s">
        <v>471</v>
      </c>
      <c r="DH138" s="124"/>
      <c r="DI138" s="124"/>
      <c r="DJ138" s="124"/>
      <c r="DK138"/>
    </row>
    <row r="139" spans="1:115" ht="15" hidden="1" customHeight="1" x14ac:dyDescent="0.3">
      <c r="B139" s="124" t="str">
        <f t="shared" si="2"/>
        <v>iBoxx JUST Capital USD Investment Grade Benchmark45626</v>
      </c>
      <c r="C139">
        <v>1</v>
      </c>
      <c r="D139" t="s">
        <v>514</v>
      </c>
      <c r="E139" t="s">
        <v>220</v>
      </c>
      <c r="F139" s="198">
        <v>45626</v>
      </c>
      <c r="G139" s="202">
        <v>3860</v>
      </c>
      <c r="H139" s="202">
        <v>0</v>
      </c>
      <c r="I139" s="202">
        <v>3860</v>
      </c>
      <c r="J139" s="203">
        <v>0</v>
      </c>
      <c r="K139" s="203">
        <v>1</v>
      </c>
      <c r="L139" s="202" t="s">
        <v>476</v>
      </c>
      <c r="M139" s="204">
        <v>21.606502599999999</v>
      </c>
      <c r="N139" s="203">
        <v>0.95196740300000005</v>
      </c>
      <c r="O139" s="205">
        <v>3590</v>
      </c>
      <c r="P139" s="204">
        <v>4.6422351580000001</v>
      </c>
      <c r="Q139" s="202">
        <v>0.94885018200000004</v>
      </c>
      <c r="R139" s="202">
        <v>3579</v>
      </c>
      <c r="S139" s="202">
        <v>10.3755136</v>
      </c>
      <c r="T139" s="202">
        <v>0.94885018200000004</v>
      </c>
      <c r="U139" s="202">
        <v>3579</v>
      </c>
      <c r="V139" s="202">
        <v>6.5795749040000002</v>
      </c>
      <c r="W139" s="202">
        <v>0.94885018200000004</v>
      </c>
      <c r="X139" s="202">
        <v>3579</v>
      </c>
      <c r="Y139" s="206" t="s">
        <v>470</v>
      </c>
      <c r="Z139" s="202" t="s">
        <v>470</v>
      </c>
      <c r="AA139" s="202" t="s">
        <v>470</v>
      </c>
      <c r="AB139" s="202" t="s">
        <v>470</v>
      </c>
      <c r="AC139" s="202" t="s">
        <v>470</v>
      </c>
      <c r="AD139" s="202" t="s">
        <v>470</v>
      </c>
      <c r="AE139" s="206">
        <v>0.10443470489999999</v>
      </c>
      <c r="AF139" s="202">
        <v>6.505551E-3</v>
      </c>
      <c r="AG139" s="202">
        <v>28</v>
      </c>
      <c r="AH139" s="206">
        <v>0.43229890999999998</v>
      </c>
      <c r="AI139" s="202">
        <v>0.100455418</v>
      </c>
      <c r="AJ139" s="202">
        <v>499</v>
      </c>
      <c r="AK139" s="202" t="s">
        <v>470</v>
      </c>
      <c r="AL139" s="202" t="s">
        <v>470</v>
      </c>
      <c r="AM139" s="202" t="s">
        <v>470</v>
      </c>
      <c r="AN139" s="202" t="s">
        <v>470</v>
      </c>
      <c r="AO139" s="202" t="s">
        <v>470</v>
      </c>
      <c r="AP139" s="202" t="s">
        <v>470</v>
      </c>
      <c r="AQ139" s="202" t="s">
        <v>470</v>
      </c>
      <c r="AR139" s="202" t="s">
        <v>470</v>
      </c>
      <c r="AS139" s="202" t="s">
        <v>470</v>
      </c>
      <c r="AT139" s="202">
        <v>1.1575775999999999E-2</v>
      </c>
      <c r="AU139" s="202">
        <v>0.38356925200000003</v>
      </c>
      <c r="AV139" s="202">
        <v>0.52422223199999995</v>
      </c>
      <c r="AW139" s="202">
        <v>5.5448561E-2</v>
      </c>
      <c r="AX139" s="202">
        <v>9.5249789999999994E-3</v>
      </c>
      <c r="AY139" s="202">
        <v>1.5659200000000002E-2</v>
      </c>
      <c r="AZ139" s="202"/>
      <c r="BA139" s="202"/>
      <c r="BB139" s="202"/>
      <c r="BC139" s="202"/>
      <c r="BD139" s="202"/>
      <c r="BE139" s="202"/>
      <c r="BF139" s="202"/>
      <c r="BG139" s="202"/>
      <c r="BH139" s="202"/>
      <c r="BI139" s="202"/>
      <c r="BJ139" s="202"/>
      <c r="BK139" s="202"/>
      <c r="BL139" s="202">
        <v>0.48676982200000002</v>
      </c>
      <c r="BM139" s="202">
        <v>1</v>
      </c>
      <c r="BN139" s="202">
        <v>3860</v>
      </c>
      <c r="BO139" s="202">
        <v>55.143195149999997</v>
      </c>
      <c r="BP139" s="202">
        <v>0.93988815599999997</v>
      </c>
      <c r="BQ139" s="202">
        <v>3544</v>
      </c>
      <c r="BR139" s="202">
        <v>2.0706519E-2</v>
      </c>
      <c r="BS139" s="202">
        <v>6.1469762999999997E-2</v>
      </c>
      <c r="BT139" s="202">
        <v>1</v>
      </c>
      <c r="BU139" s="202">
        <v>3860</v>
      </c>
      <c r="BV139" s="202">
        <v>1.6271431999999999E-2</v>
      </c>
      <c r="BW139" s="202">
        <v>1.6271431999999999E-2</v>
      </c>
      <c r="BX139" s="202">
        <v>88</v>
      </c>
      <c r="BY139" s="202">
        <v>3.3863180193191997E-2</v>
      </c>
      <c r="BZ139" s="202">
        <v>0.99999999999980804</v>
      </c>
      <c r="CA139" s="202">
        <v>3860</v>
      </c>
      <c r="CB139" s="202">
        <v>2.6480041191926998E-3</v>
      </c>
      <c r="CC139" s="202">
        <v>0.99999999999980804</v>
      </c>
      <c r="CD139" s="202">
        <v>3860</v>
      </c>
      <c r="CE139" s="202">
        <v>0</v>
      </c>
      <c r="CF139" s="202">
        <v>0.95196740327957097</v>
      </c>
      <c r="CG139" s="202">
        <v>3590</v>
      </c>
      <c r="CH139" s="202" t="s">
        <v>470</v>
      </c>
      <c r="CI139" s="202" t="s">
        <v>470</v>
      </c>
      <c r="CJ139" s="202" t="s">
        <v>470</v>
      </c>
      <c r="CK139" s="202" t="s">
        <v>470</v>
      </c>
      <c r="CL139" s="202" t="s">
        <v>470</v>
      </c>
      <c r="CM139" s="202" t="s">
        <v>470</v>
      </c>
      <c r="CN139" s="202">
        <v>0.236427954</v>
      </c>
      <c r="CO139" s="202">
        <v>0.95196740300000005</v>
      </c>
      <c r="CP139" s="202">
        <v>3590</v>
      </c>
      <c r="CQ139" s="202">
        <v>4</v>
      </c>
      <c r="CR139" s="202">
        <v>0.95196740300000005</v>
      </c>
      <c r="CS139" s="202">
        <v>3590</v>
      </c>
      <c r="CT139" s="202">
        <v>473.21100749999999</v>
      </c>
      <c r="CU139" s="202">
        <v>0.95196740300000005</v>
      </c>
      <c r="CV139" s="202">
        <v>3590</v>
      </c>
      <c r="CW139" s="202">
        <v>0.53492303399999996</v>
      </c>
      <c r="CX139" s="202">
        <v>0.92941254100000004</v>
      </c>
      <c r="CY139" s="202">
        <v>3503</v>
      </c>
      <c r="CZ139" s="202">
        <v>296616.59999999998</v>
      </c>
      <c r="DA139" s="202">
        <v>0.93988815599999997</v>
      </c>
      <c r="DB139" s="202">
        <v>3544</v>
      </c>
      <c r="DC139" s="202" t="s">
        <v>470</v>
      </c>
      <c r="DD139" s="202" t="s">
        <v>470</v>
      </c>
      <c r="DE139" s="202" t="s">
        <v>470</v>
      </c>
      <c r="DF139" s="202" t="s">
        <v>221</v>
      </c>
      <c r="DG139" s="202" t="s">
        <v>471</v>
      </c>
    </row>
    <row r="140" spans="1:115" hidden="1" x14ac:dyDescent="0.3">
      <c r="B140" s="124" t="str">
        <f t="shared" si="2"/>
        <v>iBoxx JUST Capital USD Investment Grade Benchmark45657</v>
      </c>
      <c r="D140" s="124" t="s">
        <v>514</v>
      </c>
      <c r="E140" t="s">
        <v>220</v>
      </c>
      <c r="F140" s="196">
        <v>45657</v>
      </c>
      <c r="G140" s="202">
        <v>3848</v>
      </c>
      <c r="H140" s="202">
        <v>0</v>
      </c>
      <c r="I140" s="202">
        <v>3848</v>
      </c>
      <c r="J140" s="203">
        <v>0</v>
      </c>
      <c r="K140" s="203">
        <v>1</v>
      </c>
      <c r="L140" s="202" t="s">
        <v>476</v>
      </c>
      <c r="M140" s="204">
        <v>21.623577687884602</v>
      </c>
      <c r="N140" s="203">
        <v>0.95279947602883897</v>
      </c>
      <c r="O140" s="205">
        <v>3578</v>
      </c>
      <c r="P140" s="204">
        <v>4.6741363226354604</v>
      </c>
      <c r="Q140" s="202">
        <v>0.94874732762914105</v>
      </c>
      <c r="R140" s="202">
        <v>3565</v>
      </c>
      <c r="S140" s="202">
        <v>10.3696638153829</v>
      </c>
      <c r="T140" s="202">
        <v>0.94874732762914105</v>
      </c>
      <c r="U140" s="202">
        <v>3565</v>
      </c>
      <c r="V140" s="202">
        <v>6.5632854409942398</v>
      </c>
      <c r="W140" s="202">
        <v>0.94874732762914105</v>
      </c>
      <c r="X140" s="202">
        <v>3565</v>
      </c>
      <c r="Y140" s="206" t="s">
        <v>470</v>
      </c>
      <c r="Z140" s="202" t="s">
        <v>470</v>
      </c>
      <c r="AA140" s="202" t="s">
        <v>470</v>
      </c>
      <c r="AB140" s="202" t="s">
        <v>470</v>
      </c>
      <c r="AC140" s="202" t="s">
        <v>470</v>
      </c>
      <c r="AD140" s="202" t="s">
        <v>470</v>
      </c>
      <c r="AE140" s="206">
        <v>0.104692512447771</v>
      </c>
      <c r="AF140" s="202">
        <v>6.50308312303259E-3</v>
      </c>
      <c r="AG140" s="202">
        <v>28</v>
      </c>
      <c r="AH140" s="206">
        <v>0.318248443001792</v>
      </c>
      <c r="AI140" s="202">
        <v>8.3304735031538596E-2</v>
      </c>
      <c r="AJ140" s="202">
        <v>404</v>
      </c>
      <c r="AK140" s="202" t="s">
        <v>470</v>
      </c>
      <c r="AL140" s="202" t="s">
        <v>470</v>
      </c>
      <c r="AM140" s="202" t="s">
        <v>470</v>
      </c>
      <c r="AN140" s="202" t="s">
        <v>470</v>
      </c>
      <c r="AO140" s="202" t="s">
        <v>470</v>
      </c>
      <c r="AP140" s="202" t="s">
        <v>470</v>
      </c>
      <c r="AQ140" s="202" t="s">
        <v>470</v>
      </c>
      <c r="AR140" s="202" t="s">
        <v>470</v>
      </c>
      <c r="AS140" s="202" t="s">
        <v>470</v>
      </c>
      <c r="AT140" s="202">
        <v>1.25574607931087E-2</v>
      </c>
      <c r="AU140" s="202">
        <v>0.38107327700115501</v>
      </c>
      <c r="AV140" s="202">
        <v>0.51807787227481805</v>
      </c>
      <c r="AW140" s="202">
        <v>6.3175842152441097E-2</v>
      </c>
      <c r="AX140" s="202">
        <v>9.5138319810252007E-3</v>
      </c>
      <c r="AY140" s="202">
        <v>1.5601715797259301E-2</v>
      </c>
      <c r="AZ140" s="202" t="s">
        <v>470</v>
      </c>
      <c r="BA140" s="202" t="s">
        <v>470</v>
      </c>
      <c r="BB140" s="202" t="s">
        <v>470</v>
      </c>
      <c r="BC140" s="202" t="s">
        <v>470</v>
      </c>
      <c r="BD140" s="202" t="s">
        <v>470</v>
      </c>
      <c r="BE140" s="202" t="s">
        <v>470</v>
      </c>
      <c r="BF140" s="202" t="s">
        <v>470</v>
      </c>
      <c r="BG140" s="202" t="s">
        <v>470</v>
      </c>
      <c r="BH140" s="202" t="s">
        <v>470</v>
      </c>
      <c r="BI140" s="202" t="s">
        <v>470</v>
      </c>
      <c r="BJ140" s="202" t="s">
        <v>470</v>
      </c>
      <c r="BK140" s="202" t="s">
        <v>470</v>
      </c>
      <c r="BL140" s="202">
        <v>0.48493228395161497</v>
      </c>
      <c r="BM140" s="202">
        <v>0.99999999999980704</v>
      </c>
      <c r="BN140" s="202">
        <v>3848</v>
      </c>
      <c r="BO140" s="202">
        <v>55.913052724804103</v>
      </c>
      <c r="BP140" s="202">
        <v>0.93979935158424399</v>
      </c>
      <c r="BQ140" s="202">
        <v>3531</v>
      </c>
      <c r="BR140" s="202">
        <v>3.0241419752750499E-2</v>
      </c>
      <c r="BS140" s="202">
        <v>6.1584631427089101E-2</v>
      </c>
      <c r="BT140" s="202">
        <v>0.99999999999980704</v>
      </c>
      <c r="BU140" s="202">
        <v>3848</v>
      </c>
      <c r="BV140" s="202">
        <v>1.6195617293485402E-2</v>
      </c>
      <c r="BW140" s="202">
        <v>1.6195617293485402E-2</v>
      </c>
      <c r="BX140" s="202">
        <v>87</v>
      </c>
      <c r="BY140" s="202">
        <v>3.4317108417040297E-2</v>
      </c>
      <c r="BZ140" s="202">
        <v>0.99999999999980704</v>
      </c>
      <c r="CA140" s="202">
        <v>3848</v>
      </c>
      <c r="CB140" s="202">
        <v>2.6827296423779E-3</v>
      </c>
      <c r="CC140" s="202">
        <v>0.99999999999980704</v>
      </c>
      <c r="CD140" s="202">
        <v>3848</v>
      </c>
      <c r="CE140" s="202">
        <v>0</v>
      </c>
      <c r="CF140" s="202">
        <v>0.95336412887981803</v>
      </c>
      <c r="CG140" s="202">
        <v>3581</v>
      </c>
      <c r="CH140" s="202" t="s">
        <v>470</v>
      </c>
      <c r="CI140" s="202" t="s">
        <v>470</v>
      </c>
      <c r="CJ140" s="202" t="s">
        <v>470</v>
      </c>
      <c r="CK140" s="202" t="s">
        <v>470</v>
      </c>
      <c r="CL140" s="202" t="s">
        <v>470</v>
      </c>
      <c r="CM140" s="202" t="s">
        <v>470</v>
      </c>
      <c r="CN140" s="202">
        <v>0.23749357257481499</v>
      </c>
      <c r="CO140" s="202">
        <v>0.95279947602883897</v>
      </c>
      <c r="CP140" s="202">
        <v>3578</v>
      </c>
      <c r="CQ140" s="202">
        <v>4</v>
      </c>
      <c r="CR140" s="202">
        <v>0.95336412887981803</v>
      </c>
      <c r="CS140" s="202">
        <v>3581</v>
      </c>
      <c r="CT140" s="202">
        <v>473.21100749999999</v>
      </c>
      <c r="CU140" s="202">
        <v>0.95336412887981803</v>
      </c>
      <c r="CV140" s="202">
        <v>3581</v>
      </c>
      <c r="CW140" s="202">
        <v>0.53493676433135395</v>
      </c>
      <c r="CX140" s="202">
        <v>0.92947570026636295</v>
      </c>
      <c r="CY140" s="202">
        <v>3490</v>
      </c>
      <c r="CZ140" s="202">
        <v>292722.7</v>
      </c>
      <c r="DA140" s="202">
        <v>0.93979935158424399</v>
      </c>
      <c r="DB140" s="202">
        <v>3531</v>
      </c>
      <c r="DC140" s="202" t="s">
        <v>470</v>
      </c>
      <c r="DD140" s="202" t="s">
        <v>470</v>
      </c>
      <c r="DE140" s="202" t="s">
        <v>470</v>
      </c>
      <c r="DF140" s="202" t="s">
        <v>221</v>
      </c>
      <c r="DG140" s="202" t="s">
        <v>471</v>
      </c>
    </row>
    <row r="141" spans="1:115" hidden="1" x14ac:dyDescent="0.3">
      <c r="B141" s="124" t="str">
        <f t="shared" si="2"/>
        <v>iBoxx JUST Capital USD Investment Grade Benchmark45688</v>
      </c>
      <c r="D141" s="124" t="s">
        <v>514</v>
      </c>
      <c r="E141" s="183" t="s">
        <v>220</v>
      </c>
      <c r="F141" s="196">
        <v>45688</v>
      </c>
      <c r="G141" s="202">
        <v>3865</v>
      </c>
      <c r="H141" s="202">
        <v>0</v>
      </c>
      <c r="I141" s="202">
        <v>3865</v>
      </c>
      <c r="J141" s="203">
        <v>0</v>
      </c>
      <c r="K141" s="203">
        <v>1</v>
      </c>
      <c r="L141" s="202" t="s">
        <v>476</v>
      </c>
      <c r="M141" s="204">
        <v>21.6426160156322</v>
      </c>
      <c r="N141" s="203">
        <v>0.95306195121024795</v>
      </c>
      <c r="O141" s="205">
        <v>3596</v>
      </c>
      <c r="P141" s="204">
        <v>4.7274605773689702</v>
      </c>
      <c r="Q141" s="202">
        <v>0.94903196440298698</v>
      </c>
      <c r="R141" s="202">
        <v>3583</v>
      </c>
      <c r="S141" s="202">
        <v>10.3329863470702</v>
      </c>
      <c r="T141" s="202">
        <v>0.94903196440298698</v>
      </c>
      <c r="U141" s="202">
        <v>3583</v>
      </c>
      <c r="V141" s="202">
        <v>6.5658743388134102</v>
      </c>
      <c r="W141" s="202">
        <v>0.94903196440298698</v>
      </c>
      <c r="X141" s="202">
        <v>3583</v>
      </c>
      <c r="Y141" s="206" t="s">
        <v>470</v>
      </c>
      <c r="Z141" s="202" t="s">
        <v>470</v>
      </c>
      <c r="AA141" s="202" t="s">
        <v>470</v>
      </c>
      <c r="AB141" s="202" t="s">
        <v>470</v>
      </c>
      <c r="AC141" s="202" t="s">
        <v>470</v>
      </c>
      <c r="AD141" s="202" t="s">
        <v>470</v>
      </c>
      <c r="AE141" s="202">
        <v>0.104585447215993</v>
      </c>
      <c r="AF141" s="202">
        <v>6.4497270505113899E-3</v>
      </c>
      <c r="AG141" s="202">
        <v>28</v>
      </c>
      <c r="AH141" s="206">
        <v>0.31147142795461702</v>
      </c>
      <c r="AI141" s="202">
        <v>8.1670309945544195E-2</v>
      </c>
      <c r="AJ141" s="202">
        <v>401</v>
      </c>
      <c r="AK141" s="202" t="s">
        <v>470</v>
      </c>
      <c r="AL141" s="202" t="s">
        <v>470</v>
      </c>
      <c r="AM141" s="202" t="s">
        <v>470</v>
      </c>
      <c r="AN141" s="202" t="s">
        <v>470</v>
      </c>
      <c r="AO141" s="202" t="s">
        <v>470</v>
      </c>
      <c r="AP141" s="202" t="s">
        <v>470</v>
      </c>
      <c r="AQ141" s="202" t="s">
        <v>470</v>
      </c>
      <c r="AR141" s="202" t="s">
        <v>470</v>
      </c>
      <c r="AS141" s="202" t="s">
        <v>470</v>
      </c>
      <c r="AT141" s="202">
        <v>1.2158541040887301E-2</v>
      </c>
      <c r="AU141" s="202">
        <v>0.37517445056856402</v>
      </c>
      <c r="AV141" s="202">
        <v>0.53315315013573195</v>
      </c>
      <c r="AW141" s="202">
        <v>5.43257074787864E-2</v>
      </c>
      <c r="AX141" s="202">
        <v>9.3718911774953E-3</v>
      </c>
      <c r="AY141" s="202">
        <v>1.58162595983448E-2</v>
      </c>
      <c r="AZ141" s="202" t="s">
        <v>470</v>
      </c>
      <c r="BA141" s="202" t="s">
        <v>470</v>
      </c>
      <c r="BB141" s="202" t="s">
        <v>470</v>
      </c>
      <c r="BC141" s="202" t="s">
        <v>470</v>
      </c>
      <c r="BD141" s="202" t="s">
        <v>470</v>
      </c>
      <c r="BE141" s="202" t="s">
        <v>470</v>
      </c>
      <c r="BF141" s="202" t="s">
        <v>470</v>
      </c>
      <c r="BG141" s="202" t="s">
        <v>470</v>
      </c>
      <c r="BH141" s="202" t="s">
        <v>470</v>
      </c>
      <c r="BI141" s="202" t="s">
        <v>470</v>
      </c>
      <c r="BJ141" s="202" t="s">
        <v>470</v>
      </c>
      <c r="BK141" s="202" t="s">
        <v>470</v>
      </c>
      <c r="BL141" s="202">
        <v>0.48250715268659899</v>
      </c>
      <c r="BM141" s="202">
        <v>0.99999999999981004</v>
      </c>
      <c r="BN141" s="202">
        <v>3865</v>
      </c>
      <c r="BO141" s="202">
        <v>54.853917501700799</v>
      </c>
      <c r="BP141" s="202">
        <v>0.94003291586015003</v>
      </c>
      <c r="BQ141" s="202">
        <v>3548</v>
      </c>
      <c r="BR141" s="202">
        <v>7.6805930622479202E-2</v>
      </c>
      <c r="BS141" s="202">
        <v>6.0395663860508403E-2</v>
      </c>
      <c r="BT141" s="202">
        <v>0.99999999999981004</v>
      </c>
      <c r="BU141" s="202">
        <v>3865</v>
      </c>
      <c r="BV141" s="202">
        <v>1.5548720239851399E-2</v>
      </c>
      <c r="BW141" s="202">
        <v>1.5548720239851399E-2</v>
      </c>
      <c r="BX141" s="202">
        <v>85</v>
      </c>
      <c r="BY141" s="202">
        <v>3.3860915435072199E-2</v>
      </c>
      <c r="BZ141" s="202">
        <v>0.99999999999981004</v>
      </c>
      <c r="CA141" s="202">
        <v>3865</v>
      </c>
      <c r="CB141" s="202">
        <v>2.6506585682548002E-3</v>
      </c>
      <c r="CC141" s="202">
        <v>0.99999999999981004</v>
      </c>
      <c r="CD141" s="202">
        <v>3865</v>
      </c>
      <c r="CE141" s="202">
        <v>0</v>
      </c>
      <c r="CF141" s="202">
        <v>0.95438557941520297</v>
      </c>
      <c r="CG141" s="202">
        <v>3602</v>
      </c>
      <c r="CH141" s="202" t="s">
        <v>470</v>
      </c>
      <c r="CI141" s="202" t="s">
        <v>470</v>
      </c>
      <c r="CJ141" s="202" t="s">
        <v>470</v>
      </c>
      <c r="CK141" s="202" t="s">
        <v>470</v>
      </c>
      <c r="CL141" s="202" t="s">
        <v>470</v>
      </c>
      <c r="CM141" s="202" t="s">
        <v>470</v>
      </c>
      <c r="CN141" s="202">
        <v>0.23952520987540801</v>
      </c>
      <c r="CO141" s="202">
        <v>0.95306195121024795</v>
      </c>
      <c r="CP141" s="202">
        <v>3596</v>
      </c>
      <c r="CQ141" s="202">
        <v>4</v>
      </c>
      <c r="CR141" s="202">
        <v>0.95438557941520297</v>
      </c>
      <c r="CS141" s="202">
        <v>3602</v>
      </c>
      <c r="CT141" s="202">
        <v>473211007.5</v>
      </c>
      <c r="CU141" s="202">
        <v>0.95438557941520297</v>
      </c>
      <c r="CV141" s="202">
        <v>3602</v>
      </c>
      <c r="CW141" s="202">
        <v>0.52828264574844497</v>
      </c>
      <c r="CX141" s="202">
        <v>0.91323358646094799</v>
      </c>
      <c r="CY141" s="202">
        <v>3448</v>
      </c>
      <c r="CZ141" s="202">
        <v>291108.90000000002</v>
      </c>
      <c r="DA141" s="202">
        <v>0.94003291586015003</v>
      </c>
      <c r="DB141" s="202">
        <v>3548</v>
      </c>
      <c r="DC141" s="202" t="s">
        <v>470</v>
      </c>
      <c r="DD141" s="202" t="s">
        <v>470</v>
      </c>
      <c r="DE141" s="202" t="s">
        <v>470</v>
      </c>
      <c r="DF141" s="202" t="s">
        <v>221</v>
      </c>
      <c r="DG141" s="202" t="s">
        <v>471</v>
      </c>
    </row>
    <row r="142" spans="1:115" hidden="1" x14ac:dyDescent="0.3">
      <c r="B142" s="124" t="str">
        <f t="shared" si="2"/>
        <v>iBoxx MSCI ESG Advanced USD Liquid Investment Grade45596</v>
      </c>
      <c r="C142" s="183">
        <v>1</v>
      </c>
      <c r="D142" s="183" t="s">
        <v>515</v>
      </c>
      <c r="E142" s="183" t="s">
        <v>222</v>
      </c>
      <c r="F142" s="199">
        <v>45596</v>
      </c>
      <c r="G142" s="202">
        <v>1812</v>
      </c>
      <c r="H142" s="202">
        <v>0</v>
      </c>
      <c r="I142" s="202">
        <v>1812</v>
      </c>
      <c r="J142" s="203">
        <v>0</v>
      </c>
      <c r="K142" s="203">
        <v>1</v>
      </c>
      <c r="L142" s="202" t="s">
        <v>476</v>
      </c>
      <c r="M142" s="204">
        <v>6.8835481209999996</v>
      </c>
      <c r="N142" s="203">
        <v>1</v>
      </c>
      <c r="O142" s="205">
        <v>1812</v>
      </c>
      <c r="P142" s="204">
        <v>7.6769638630000001</v>
      </c>
      <c r="Q142" s="202">
        <v>1</v>
      </c>
      <c r="R142" s="202">
        <v>1812</v>
      </c>
      <c r="S142" s="202">
        <v>4.9914585049999998</v>
      </c>
      <c r="T142" s="202">
        <v>1</v>
      </c>
      <c r="U142" s="202">
        <v>1812</v>
      </c>
      <c r="V142" s="202">
        <v>5.6607957659999997</v>
      </c>
      <c r="W142" s="202">
        <v>1</v>
      </c>
      <c r="X142" s="202">
        <v>1812</v>
      </c>
      <c r="Y142" s="206" t="s">
        <v>470</v>
      </c>
      <c r="Z142" s="202" t="s">
        <v>470</v>
      </c>
      <c r="AA142" s="202" t="s">
        <v>470</v>
      </c>
      <c r="AB142" s="202" t="s">
        <v>470</v>
      </c>
      <c r="AC142" s="202" t="s">
        <v>470</v>
      </c>
      <c r="AD142" s="202" t="s">
        <v>470</v>
      </c>
      <c r="AE142" s="206">
        <v>0.17583879450000001</v>
      </c>
      <c r="AF142" s="202">
        <v>0.82375672600000005</v>
      </c>
      <c r="AG142" s="202">
        <v>1503</v>
      </c>
      <c r="AH142" s="206">
        <v>4.3777231350000001</v>
      </c>
      <c r="AI142" s="202">
        <v>0.36877064399999998</v>
      </c>
      <c r="AJ142" s="202">
        <v>678</v>
      </c>
      <c r="AK142" s="202" t="s">
        <v>470</v>
      </c>
      <c r="AL142" s="202" t="s">
        <v>470</v>
      </c>
      <c r="AM142" s="202" t="s">
        <v>470</v>
      </c>
      <c r="AN142" s="202" t="s">
        <v>470</v>
      </c>
      <c r="AO142" s="202" t="s">
        <v>470</v>
      </c>
      <c r="AP142" s="202" t="s">
        <v>470</v>
      </c>
      <c r="AQ142" s="202" t="s">
        <v>470</v>
      </c>
      <c r="AR142" s="202" t="s">
        <v>470</v>
      </c>
      <c r="AS142" s="202" t="s">
        <v>470</v>
      </c>
      <c r="AT142" s="202"/>
      <c r="AU142" s="202"/>
      <c r="AV142" s="202"/>
      <c r="AW142" s="202"/>
      <c r="AX142" s="202"/>
      <c r="AY142" s="202"/>
      <c r="AZ142" s="202"/>
      <c r="BA142" s="202"/>
      <c r="BB142" s="202"/>
      <c r="BC142" s="202"/>
      <c r="BD142" s="202"/>
      <c r="BE142" s="202"/>
      <c r="BF142" s="202"/>
      <c r="BG142" s="202"/>
      <c r="BH142" s="202"/>
      <c r="BI142" s="202"/>
      <c r="BJ142" s="202"/>
      <c r="BK142" s="202"/>
      <c r="BL142" s="202">
        <v>0.30889064199999999</v>
      </c>
      <c r="BM142" s="202">
        <v>1</v>
      </c>
      <c r="BN142" s="202">
        <v>1812</v>
      </c>
      <c r="BO142" s="202">
        <v>10.07898086</v>
      </c>
      <c r="BP142" s="202">
        <v>1</v>
      </c>
      <c r="BQ142" s="202">
        <v>1812</v>
      </c>
      <c r="BR142" s="202">
        <v>0.88962680699999996</v>
      </c>
      <c r="BS142" s="202">
        <v>9.6003770000000002E-3</v>
      </c>
      <c r="BT142" s="202">
        <v>1</v>
      </c>
      <c r="BU142" s="202">
        <v>1812</v>
      </c>
      <c r="BV142" s="202">
        <v>1.0858E-2</v>
      </c>
      <c r="BW142" s="202">
        <v>1.0858E-2</v>
      </c>
      <c r="BX142" s="202">
        <v>29</v>
      </c>
      <c r="BY142" s="202">
        <v>0</v>
      </c>
      <c r="BZ142" s="202">
        <v>1</v>
      </c>
      <c r="CA142" s="202">
        <v>1812</v>
      </c>
      <c r="CB142" s="202">
        <v>0</v>
      </c>
      <c r="CC142" s="202">
        <v>1</v>
      </c>
      <c r="CD142" s="202">
        <v>1812</v>
      </c>
      <c r="CE142" s="202">
        <v>0</v>
      </c>
      <c r="CF142" s="202">
        <v>1</v>
      </c>
      <c r="CG142" s="202">
        <v>1812</v>
      </c>
      <c r="CH142" s="202" t="s">
        <v>470</v>
      </c>
      <c r="CI142" s="202" t="s">
        <v>470</v>
      </c>
      <c r="CJ142" s="202" t="s">
        <v>470</v>
      </c>
      <c r="CK142" s="202" t="s">
        <v>470</v>
      </c>
      <c r="CL142" s="202" t="s">
        <v>470</v>
      </c>
      <c r="CM142" s="202" t="s">
        <v>470</v>
      </c>
      <c r="CN142" s="202">
        <v>0.471595072</v>
      </c>
      <c r="CO142" s="202">
        <v>1</v>
      </c>
      <c r="CP142" s="202">
        <v>1812</v>
      </c>
      <c r="CQ142" s="202">
        <v>30</v>
      </c>
      <c r="CR142" s="202">
        <v>5.1219046999999997E-2</v>
      </c>
      <c r="CS142" s="202">
        <v>66</v>
      </c>
      <c r="CT142" s="202">
        <v>15588.261172</v>
      </c>
      <c r="CU142" s="202">
        <v>5.1219046999999997E-2</v>
      </c>
      <c r="CV142" s="202">
        <v>66</v>
      </c>
      <c r="CW142" s="202">
        <v>0.61535398060000002</v>
      </c>
      <c r="CX142" s="202">
        <v>1</v>
      </c>
      <c r="CY142" s="202">
        <v>1812</v>
      </c>
      <c r="CZ142" s="202"/>
      <c r="DA142" s="202"/>
      <c r="DB142" s="202"/>
      <c r="DC142" s="202" t="s">
        <v>470</v>
      </c>
      <c r="DD142" s="202" t="s">
        <v>470</v>
      </c>
      <c r="DE142" s="202" t="s">
        <v>470</v>
      </c>
      <c r="DF142" s="202" t="s">
        <v>223</v>
      </c>
      <c r="DG142" s="202" t="s">
        <v>420</v>
      </c>
    </row>
    <row r="143" spans="1:115" hidden="1" x14ac:dyDescent="0.3">
      <c r="B143" s="124" t="str">
        <f t="shared" si="2"/>
        <v>iBoxx MSCI ESG Advanced USD Liquid Investment Grade45626</v>
      </c>
      <c r="C143" s="183">
        <v>1</v>
      </c>
      <c r="D143" s="183" t="s">
        <v>515</v>
      </c>
      <c r="E143" s="183" t="s">
        <v>222</v>
      </c>
      <c r="F143" s="199">
        <v>45626</v>
      </c>
      <c r="G143" s="202">
        <v>1819</v>
      </c>
      <c r="H143" s="202">
        <v>0</v>
      </c>
      <c r="I143" s="202">
        <v>1819</v>
      </c>
      <c r="J143" s="203">
        <v>0</v>
      </c>
      <c r="K143" s="203">
        <v>1</v>
      </c>
      <c r="L143" s="202" t="s">
        <v>476</v>
      </c>
      <c r="M143" s="204">
        <v>6.9300104410000003</v>
      </c>
      <c r="N143" s="203">
        <v>1</v>
      </c>
      <c r="O143" s="205">
        <v>1819</v>
      </c>
      <c r="P143" s="204">
        <v>7.6689275879999999</v>
      </c>
      <c r="Q143" s="202">
        <v>1</v>
      </c>
      <c r="R143" s="202">
        <v>1819</v>
      </c>
      <c r="S143" s="202">
        <v>4.9825687089999997</v>
      </c>
      <c r="T143" s="202">
        <v>1</v>
      </c>
      <c r="U143" s="202">
        <v>1819</v>
      </c>
      <c r="V143" s="202">
        <v>5.711280532</v>
      </c>
      <c r="W143" s="202">
        <v>1</v>
      </c>
      <c r="X143" s="202">
        <v>1819</v>
      </c>
      <c r="Y143" s="206" t="s">
        <v>470</v>
      </c>
      <c r="Z143" s="202" t="s">
        <v>470</v>
      </c>
      <c r="AA143" s="202" t="s">
        <v>470</v>
      </c>
      <c r="AB143" s="202" t="s">
        <v>470</v>
      </c>
      <c r="AC143" s="202" t="s">
        <v>470</v>
      </c>
      <c r="AD143" s="202" t="s">
        <v>470</v>
      </c>
      <c r="AE143" s="206">
        <v>0.1745227764</v>
      </c>
      <c r="AF143" s="202">
        <v>0.83204076900000001</v>
      </c>
      <c r="AG143" s="202">
        <v>1522</v>
      </c>
      <c r="AH143" s="206">
        <v>4.461828948</v>
      </c>
      <c r="AI143" s="202">
        <v>0.37068982700000003</v>
      </c>
      <c r="AJ143" s="202">
        <v>684</v>
      </c>
      <c r="AK143" s="202" t="s">
        <v>470</v>
      </c>
      <c r="AL143" s="202" t="s">
        <v>470</v>
      </c>
      <c r="AM143" s="202" t="s">
        <v>470</v>
      </c>
      <c r="AN143" s="202" t="s">
        <v>470</v>
      </c>
      <c r="AO143" s="202" t="s">
        <v>470</v>
      </c>
      <c r="AP143" s="202" t="s">
        <v>470</v>
      </c>
      <c r="AQ143" s="202" t="s">
        <v>470</v>
      </c>
      <c r="AR143" s="202" t="s">
        <v>470</v>
      </c>
      <c r="AS143" s="202" t="s">
        <v>470</v>
      </c>
      <c r="AT143" s="202"/>
      <c r="AU143" s="202"/>
      <c r="AV143" s="202"/>
      <c r="AW143" s="202"/>
      <c r="AX143" s="202"/>
      <c r="AY143" s="202"/>
      <c r="AZ143" s="202"/>
      <c r="BA143" s="202"/>
      <c r="BB143" s="202"/>
      <c r="BC143" s="202"/>
      <c r="BD143" s="202"/>
      <c r="BE143" s="202"/>
      <c r="BF143" s="202"/>
      <c r="BG143" s="202"/>
      <c r="BH143" s="202"/>
      <c r="BI143" s="202"/>
      <c r="BJ143" s="202"/>
      <c r="BK143" s="202"/>
      <c r="BL143" s="202">
        <v>0.31094645199999998</v>
      </c>
      <c r="BM143" s="202">
        <v>1</v>
      </c>
      <c r="BN143" s="202">
        <v>1819</v>
      </c>
      <c r="BO143" s="202">
        <v>10.10889287</v>
      </c>
      <c r="BP143" s="202">
        <v>1</v>
      </c>
      <c r="BQ143" s="202">
        <v>1819</v>
      </c>
      <c r="BR143" s="202">
        <v>0.89132558100000003</v>
      </c>
      <c r="BS143" s="202">
        <v>9.5455750000000006E-3</v>
      </c>
      <c r="BT143" s="202">
        <v>1</v>
      </c>
      <c r="BU143" s="202">
        <v>1819</v>
      </c>
      <c r="BV143" s="202">
        <v>1.0846346999999999E-2</v>
      </c>
      <c r="BW143" s="202">
        <v>1.0846346999999999E-2</v>
      </c>
      <c r="BX143" s="202">
        <v>29</v>
      </c>
      <c r="BY143" s="202">
        <v>0</v>
      </c>
      <c r="BZ143" s="202">
        <v>1</v>
      </c>
      <c r="CA143" s="202">
        <v>1819</v>
      </c>
      <c r="CB143" s="202">
        <v>0</v>
      </c>
      <c r="CC143" s="202">
        <v>1</v>
      </c>
      <c r="CD143" s="202">
        <v>1819</v>
      </c>
      <c r="CE143" s="202">
        <v>0</v>
      </c>
      <c r="CF143" s="202">
        <v>1</v>
      </c>
      <c r="CG143" s="202">
        <v>1819</v>
      </c>
      <c r="CH143" s="202" t="s">
        <v>470</v>
      </c>
      <c r="CI143" s="202" t="s">
        <v>470</v>
      </c>
      <c r="CJ143" s="202" t="s">
        <v>470</v>
      </c>
      <c r="CK143" s="202" t="s">
        <v>470</v>
      </c>
      <c r="CL143" s="202" t="s">
        <v>470</v>
      </c>
      <c r="CM143" s="202" t="s">
        <v>470</v>
      </c>
      <c r="CN143" s="202">
        <v>0.47125851200000002</v>
      </c>
      <c r="CO143" s="202">
        <v>1</v>
      </c>
      <c r="CP143" s="202">
        <v>1819</v>
      </c>
      <c r="CQ143" s="202">
        <v>31</v>
      </c>
      <c r="CR143" s="202">
        <v>5.2199837999999998E-2</v>
      </c>
      <c r="CS143" s="202">
        <v>69</v>
      </c>
      <c r="CT143" s="202">
        <v>15597.078058999999</v>
      </c>
      <c r="CU143" s="202">
        <v>5.2199837999999998E-2</v>
      </c>
      <c r="CV143" s="202">
        <v>69</v>
      </c>
      <c r="CW143" s="202">
        <v>0.61188328419999993</v>
      </c>
      <c r="CX143" s="202">
        <v>1</v>
      </c>
      <c r="CY143" s="202">
        <v>1819</v>
      </c>
      <c r="CZ143" s="202"/>
      <c r="DA143" s="202"/>
      <c r="DB143" s="202"/>
      <c r="DC143" s="202" t="s">
        <v>470</v>
      </c>
      <c r="DD143" s="202" t="s">
        <v>470</v>
      </c>
      <c r="DE143" s="202" t="s">
        <v>470</v>
      </c>
      <c r="DF143" s="202" t="s">
        <v>223</v>
      </c>
      <c r="DG143" s="202" t="s">
        <v>420</v>
      </c>
    </row>
    <row r="144" spans="1:115" hidden="1" x14ac:dyDescent="0.3">
      <c r="B144" s="124" t="str">
        <f t="shared" si="2"/>
        <v>iBoxx MSCI ESG Advanced USD Liquid Investment Grade45657</v>
      </c>
      <c r="D144" s="124" t="s">
        <v>515</v>
      </c>
      <c r="E144" s="184" t="s">
        <v>222</v>
      </c>
      <c r="F144" s="196">
        <v>45657</v>
      </c>
      <c r="G144" s="202">
        <v>1817</v>
      </c>
      <c r="H144" s="202">
        <v>0</v>
      </c>
      <c r="I144" s="202">
        <v>1817</v>
      </c>
      <c r="J144" s="203">
        <v>0</v>
      </c>
      <c r="K144" s="203">
        <v>1</v>
      </c>
      <c r="L144" s="202" t="s">
        <v>476</v>
      </c>
      <c r="M144" s="204">
        <v>6.9172431490991499</v>
      </c>
      <c r="N144" s="203">
        <v>0.99999999999991096</v>
      </c>
      <c r="O144" s="205">
        <v>1817</v>
      </c>
      <c r="P144" s="204">
        <v>7.6735361947802501</v>
      </c>
      <c r="Q144" s="202">
        <v>0.99999999999991096</v>
      </c>
      <c r="R144" s="202">
        <v>1817</v>
      </c>
      <c r="S144" s="202">
        <v>4.9712832664962603</v>
      </c>
      <c r="T144" s="202">
        <v>0.99999999999991096</v>
      </c>
      <c r="U144" s="202">
        <v>1817</v>
      </c>
      <c r="V144" s="202">
        <v>5.7372259434259698</v>
      </c>
      <c r="W144" s="202">
        <v>0.99999999999991096</v>
      </c>
      <c r="X144" s="202">
        <v>1817</v>
      </c>
      <c r="Y144" s="206" t="s">
        <v>470</v>
      </c>
      <c r="Z144" s="202" t="s">
        <v>470</v>
      </c>
      <c r="AA144" s="202" t="s">
        <v>470</v>
      </c>
      <c r="AB144" s="202" t="s">
        <v>470</v>
      </c>
      <c r="AC144" s="202" t="s">
        <v>470</v>
      </c>
      <c r="AD144" s="202" t="s">
        <v>470</v>
      </c>
      <c r="AE144" s="202">
        <v>0.17458250659678601</v>
      </c>
      <c r="AF144" s="202">
        <v>0.83158487239535595</v>
      </c>
      <c r="AG144" s="202">
        <v>1519</v>
      </c>
      <c r="AH144" s="206">
        <v>4.4548212638921996</v>
      </c>
      <c r="AI144" s="202">
        <v>0.370216150000031</v>
      </c>
      <c r="AJ144" s="202">
        <v>683</v>
      </c>
      <c r="AK144" s="202" t="s">
        <v>470</v>
      </c>
      <c r="AL144" s="202" t="s">
        <v>470</v>
      </c>
      <c r="AM144" s="202" t="s">
        <v>470</v>
      </c>
      <c r="AN144" s="202" t="s">
        <v>470</v>
      </c>
      <c r="AO144" s="202" t="s">
        <v>470</v>
      </c>
      <c r="AP144" s="202" t="s">
        <v>470</v>
      </c>
      <c r="AQ144" s="202" t="s">
        <v>470</v>
      </c>
      <c r="AR144" s="202" t="s">
        <v>470</v>
      </c>
      <c r="AS144" s="202" t="s">
        <v>470</v>
      </c>
      <c r="AT144" s="202"/>
      <c r="AU144" s="202"/>
      <c r="AV144" s="202"/>
      <c r="AW144" s="202"/>
      <c r="AX144" s="202"/>
      <c r="AY144" s="202"/>
      <c r="AZ144" s="202"/>
      <c r="BA144" s="202"/>
      <c r="BB144" s="202"/>
      <c r="BC144" s="202"/>
      <c r="BD144" s="202"/>
      <c r="BE144" s="202"/>
      <c r="BF144" s="202"/>
      <c r="BG144" s="202"/>
      <c r="BH144" s="202"/>
      <c r="BI144" s="202"/>
      <c r="BJ144" s="202"/>
      <c r="BK144" s="202"/>
      <c r="BL144" s="202">
        <v>0.30995136026498099</v>
      </c>
      <c r="BM144" s="202">
        <v>0.99999999999991096</v>
      </c>
      <c r="BN144" s="202">
        <v>1817</v>
      </c>
      <c r="BO144" s="202">
        <v>9.89334700524374</v>
      </c>
      <c r="BP144" s="202">
        <v>0.99999999999991096</v>
      </c>
      <c r="BQ144" s="202">
        <v>1817</v>
      </c>
      <c r="BR144" s="202">
        <v>0.91982737108291501</v>
      </c>
      <c r="BS144" s="202">
        <v>9.5600101537829992E-3</v>
      </c>
      <c r="BT144" s="202">
        <v>0.99999999999991096</v>
      </c>
      <c r="BU144" s="202">
        <v>1817</v>
      </c>
      <c r="BV144" s="202">
        <v>1.10542392435113E-2</v>
      </c>
      <c r="BW144" s="202">
        <v>1.10542392435113E-2</v>
      </c>
      <c r="BX144" s="202">
        <v>29</v>
      </c>
      <c r="BY144" s="202">
        <v>0</v>
      </c>
      <c r="BZ144" s="202">
        <v>0.99999999999991096</v>
      </c>
      <c r="CA144" s="202">
        <v>1817</v>
      </c>
      <c r="CB144" s="202">
        <v>0</v>
      </c>
      <c r="CC144" s="202">
        <v>0.99999999999991096</v>
      </c>
      <c r="CD144" s="202">
        <v>1817</v>
      </c>
      <c r="CE144" s="202">
        <v>0</v>
      </c>
      <c r="CF144" s="202">
        <v>0.99999999999991096</v>
      </c>
      <c r="CG144" s="202">
        <v>1817</v>
      </c>
      <c r="CH144" s="202" t="s">
        <v>470</v>
      </c>
      <c r="CI144" s="202" t="s">
        <v>470</v>
      </c>
      <c r="CJ144" s="202" t="s">
        <v>470</v>
      </c>
      <c r="CK144" s="202" t="s">
        <v>470</v>
      </c>
      <c r="CL144" s="202" t="s">
        <v>470</v>
      </c>
      <c r="CM144" s="202" t="s">
        <v>470</v>
      </c>
      <c r="CN144" s="202">
        <v>0.47103314114467199</v>
      </c>
      <c r="CO144" s="202">
        <v>0.99999999999991096</v>
      </c>
      <c r="CP144" s="202">
        <v>1817</v>
      </c>
      <c r="CQ144" s="202">
        <v>31</v>
      </c>
      <c r="CR144" s="202">
        <v>5.2154049972255499E-2</v>
      </c>
      <c r="CS144" s="202">
        <v>69</v>
      </c>
      <c r="CT144" s="202">
        <v>15597.07805914</v>
      </c>
      <c r="CU144" s="202">
        <v>5.2154049972255499E-2</v>
      </c>
      <c r="CV144" s="202">
        <v>69</v>
      </c>
      <c r="CW144" s="202">
        <v>0.59656945732919198</v>
      </c>
      <c r="CX144" s="202">
        <v>0.99694063698142099</v>
      </c>
      <c r="CY144" s="202">
        <v>1810</v>
      </c>
      <c r="CZ144" s="202"/>
      <c r="DA144" s="202"/>
      <c r="DB144" s="202"/>
      <c r="DC144" s="202" t="s">
        <v>470</v>
      </c>
      <c r="DD144" s="202" t="s">
        <v>470</v>
      </c>
      <c r="DE144" s="202" t="s">
        <v>470</v>
      </c>
      <c r="DF144" s="202" t="s">
        <v>223</v>
      </c>
      <c r="DG144" s="202" t="s">
        <v>420</v>
      </c>
    </row>
    <row r="145" spans="2:111" hidden="1" x14ac:dyDescent="0.3">
      <c r="B145" s="124" t="str">
        <f t="shared" si="2"/>
        <v>iBoxx MSCI ESG Advanced USD Liquid Investment Grade45688</v>
      </c>
      <c r="D145" s="124" t="s">
        <v>515</v>
      </c>
      <c r="E145" s="183" t="s">
        <v>222</v>
      </c>
      <c r="F145" s="196">
        <v>45688</v>
      </c>
      <c r="G145" s="202">
        <v>1827</v>
      </c>
      <c r="H145" s="202">
        <v>0</v>
      </c>
      <c r="I145" s="202">
        <v>1827</v>
      </c>
      <c r="J145" s="203">
        <v>0</v>
      </c>
      <c r="K145" s="203">
        <v>1</v>
      </c>
      <c r="L145" s="202" t="s">
        <v>476</v>
      </c>
      <c r="M145" s="204">
        <v>6.9623615144916204</v>
      </c>
      <c r="N145" s="203">
        <v>0.987389399222245</v>
      </c>
      <c r="O145" s="205">
        <v>1802</v>
      </c>
      <c r="P145" s="204">
        <v>7.84836031021936</v>
      </c>
      <c r="Q145" s="202">
        <v>0.987389399222245</v>
      </c>
      <c r="R145" s="202">
        <v>1802</v>
      </c>
      <c r="S145" s="202">
        <v>4.9641070228752202</v>
      </c>
      <c r="T145" s="202">
        <v>0.987389399222245</v>
      </c>
      <c r="U145" s="202">
        <v>1802</v>
      </c>
      <c r="V145" s="202">
        <v>5.6329160213935898</v>
      </c>
      <c r="W145" s="202">
        <v>0.987389399222245</v>
      </c>
      <c r="X145" s="202">
        <v>1802</v>
      </c>
      <c r="Y145" s="206" t="s">
        <v>470</v>
      </c>
      <c r="Z145" s="202" t="s">
        <v>470</v>
      </c>
      <c r="AA145" s="202" t="s">
        <v>470</v>
      </c>
      <c r="AB145" s="202" t="s">
        <v>470</v>
      </c>
      <c r="AC145" s="202" t="s">
        <v>470</v>
      </c>
      <c r="AD145" s="202" t="s">
        <v>470</v>
      </c>
      <c r="AE145" s="202">
        <v>0.21468800681877601</v>
      </c>
      <c r="AF145" s="202">
        <v>0.24542381717146</v>
      </c>
      <c r="AG145" s="202">
        <v>383</v>
      </c>
      <c r="AH145" s="206">
        <v>5.5703869936332904</v>
      </c>
      <c r="AI145" s="202">
        <v>0.332345914351733</v>
      </c>
      <c r="AJ145" s="202">
        <v>621</v>
      </c>
      <c r="AK145" s="202" t="s">
        <v>470</v>
      </c>
      <c r="AL145" s="202" t="s">
        <v>470</v>
      </c>
      <c r="AM145" s="202" t="s">
        <v>470</v>
      </c>
      <c r="AN145" s="202" t="s">
        <v>470</v>
      </c>
      <c r="AO145" s="202" t="s">
        <v>470</v>
      </c>
      <c r="AP145" s="202" t="s">
        <v>470</v>
      </c>
      <c r="AQ145" s="202" t="s">
        <v>470</v>
      </c>
      <c r="AR145" s="202" t="s">
        <v>470</v>
      </c>
      <c r="AS145" s="202" t="s">
        <v>470</v>
      </c>
      <c r="AT145" s="202"/>
      <c r="AU145" s="202"/>
      <c r="AV145" s="202"/>
      <c r="AW145" s="202"/>
      <c r="AX145" s="202"/>
      <c r="AY145" s="202"/>
      <c r="AZ145" s="202"/>
      <c r="BA145" s="202"/>
      <c r="BB145" s="202"/>
      <c r="BC145" s="202"/>
      <c r="BD145" s="202"/>
      <c r="BE145" s="202"/>
      <c r="BF145" s="202"/>
      <c r="BG145" s="202"/>
      <c r="BH145" s="202"/>
      <c r="BI145" s="202"/>
      <c r="BJ145" s="202"/>
      <c r="BK145" s="202"/>
      <c r="BL145" s="202">
        <v>0.31269504404043202</v>
      </c>
      <c r="BM145" s="202">
        <v>0.99999999999990896</v>
      </c>
      <c r="BN145" s="202">
        <v>1827</v>
      </c>
      <c r="BO145" s="202">
        <v>12.02989072489</v>
      </c>
      <c r="BP145" s="202">
        <v>0.987389399222245</v>
      </c>
      <c r="BQ145" s="202">
        <v>1802</v>
      </c>
      <c r="BR145" s="202">
        <v>0.856710390363293</v>
      </c>
      <c r="BS145" s="202">
        <v>9.5599484125532992E-3</v>
      </c>
      <c r="BT145" s="202">
        <v>0.99999999999990896</v>
      </c>
      <c r="BU145" s="202">
        <v>1827</v>
      </c>
      <c r="BV145" s="202">
        <v>1.10183826359396E-2</v>
      </c>
      <c r="BW145" s="202">
        <v>1.10183826359396E-2</v>
      </c>
      <c r="BX145" s="202">
        <v>29</v>
      </c>
      <c r="BY145" s="202">
        <v>0</v>
      </c>
      <c r="BZ145" s="202">
        <v>0.987389399222245</v>
      </c>
      <c r="CA145" s="202">
        <v>1802</v>
      </c>
      <c r="CB145" s="202">
        <v>0</v>
      </c>
      <c r="CC145" s="202">
        <v>0.987389399222245</v>
      </c>
      <c r="CD145" s="202">
        <v>1802</v>
      </c>
      <c r="CE145" s="202">
        <v>0</v>
      </c>
      <c r="CF145" s="202">
        <v>0.987389399222245</v>
      </c>
      <c r="CG145" s="202">
        <v>1802</v>
      </c>
      <c r="CH145" s="202" t="s">
        <v>470</v>
      </c>
      <c r="CI145" s="202" t="s">
        <v>470</v>
      </c>
      <c r="CJ145" s="202" t="s">
        <v>470</v>
      </c>
      <c r="CK145" s="202" t="s">
        <v>470</v>
      </c>
      <c r="CL145" s="202" t="s">
        <v>470</v>
      </c>
      <c r="CM145" s="202" t="s">
        <v>470</v>
      </c>
      <c r="CN145" s="202">
        <v>0.41616956131371502</v>
      </c>
      <c r="CO145" s="202">
        <v>0.987389399222245</v>
      </c>
      <c r="CP145" s="202">
        <v>1802</v>
      </c>
      <c r="CQ145" s="202">
        <v>31</v>
      </c>
      <c r="CR145" s="202">
        <v>5.1267502587930898E-2</v>
      </c>
      <c r="CS145" s="202">
        <v>71</v>
      </c>
      <c r="CT145" s="202">
        <v>15597078059.139999</v>
      </c>
      <c r="CU145" s="202">
        <v>5.1267502587930898E-2</v>
      </c>
      <c r="CV145" s="202">
        <v>71</v>
      </c>
      <c r="CW145" s="202">
        <v>0.56869695591237701</v>
      </c>
      <c r="CX145" s="202">
        <v>0.987389399222245</v>
      </c>
      <c r="CY145" s="202">
        <v>1802</v>
      </c>
      <c r="CZ145" s="202"/>
      <c r="DA145" s="202"/>
      <c r="DB145" s="202"/>
      <c r="DC145" s="202" t="s">
        <v>470</v>
      </c>
      <c r="DD145" s="202" t="s">
        <v>470</v>
      </c>
      <c r="DE145" s="202" t="s">
        <v>470</v>
      </c>
      <c r="DF145" s="202" t="s">
        <v>223</v>
      </c>
      <c r="DG145" s="202" t="s">
        <v>420</v>
      </c>
    </row>
    <row r="146" spans="2:111" hidden="1" x14ac:dyDescent="0.3">
      <c r="B146" s="124" t="str">
        <f t="shared" si="2"/>
        <v>iBoxx MSCI ESG EUR Corporates45596</v>
      </c>
      <c r="C146" s="183">
        <v>56</v>
      </c>
      <c r="D146" s="183" t="s">
        <v>516</v>
      </c>
      <c r="E146" s="183" t="s">
        <v>224</v>
      </c>
      <c r="F146" s="199">
        <v>45596</v>
      </c>
      <c r="G146" s="202">
        <v>3084</v>
      </c>
      <c r="H146" s="202">
        <v>0</v>
      </c>
      <c r="I146" s="202">
        <v>3084</v>
      </c>
      <c r="J146" s="203">
        <v>0</v>
      </c>
      <c r="K146" s="203">
        <v>1</v>
      </c>
      <c r="L146" s="202" t="s">
        <v>476</v>
      </c>
      <c r="M146" s="204">
        <v>7.5390480709999999</v>
      </c>
      <c r="N146" s="203">
        <v>1</v>
      </c>
      <c r="O146" s="205">
        <v>3084</v>
      </c>
      <c r="P146" s="204">
        <v>7.6348052720000004</v>
      </c>
      <c r="Q146" s="202">
        <v>1</v>
      </c>
      <c r="R146" s="202">
        <v>3084</v>
      </c>
      <c r="S146" s="202">
        <v>5.2144145210000001</v>
      </c>
      <c r="T146" s="202">
        <v>1</v>
      </c>
      <c r="U146" s="202">
        <v>3084</v>
      </c>
      <c r="V146" s="202">
        <v>6.1537841169999998</v>
      </c>
      <c r="W146" s="202">
        <v>1</v>
      </c>
      <c r="X146" s="202">
        <v>3084</v>
      </c>
      <c r="Y146" s="206" t="s">
        <v>470</v>
      </c>
      <c r="Z146" s="202" t="s">
        <v>470</v>
      </c>
      <c r="AA146" s="202" t="s">
        <v>470</v>
      </c>
      <c r="AB146" s="202" t="s">
        <v>470</v>
      </c>
      <c r="AC146" s="202" t="s">
        <v>470</v>
      </c>
      <c r="AD146" s="202" t="s">
        <v>470</v>
      </c>
      <c r="AE146" s="206">
        <v>0.1460585043</v>
      </c>
      <c r="AF146" s="202">
        <v>0.78747835099999997</v>
      </c>
      <c r="AG146" s="202">
        <v>2481</v>
      </c>
      <c r="AH146" s="206">
        <v>4.0279742489999997</v>
      </c>
      <c r="AI146" s="202">
        <v>0.33338795500000001</v>
      </c>
      <c r="AJ146" s="202">
        <v>1083</v>
      </c>
      <c r="AK146" s="202" t="s">
        <v>470</v>
      </c>
      <c r="AL146" s="202" t="s">
        <v>470</v>
      </c>
      <c r="AM146" s="202" t="s">
        <v>470</v>
      </c>
      <c r="AN146" s="202" t="s">
        <v>470</v>
      </c>
      <c r="AO146" s="202" t="s">
        <v>470</v>
      </c>
      <c r="AP146" s="202" t="s">
        <v>470</v>
      </c>
      <c r="AQ146" s="202" t="s">
        <v>470</v>
      </c>
      <c r="AR146" s="202" t="s">
        <v>470</v>
      </c>
      <c r="AS146" s="202" t="s">
        <v>470</v>
      </c>
      <c r="AT146" s="202"/>
      <c r="AU146" s="202"/>
      <c r="AV146" s="202"/>
      <c r="AW146" s="202"/>
      <c r="AX146" s="202"/>
      <c r="AY146" s="202"/>
      <c r="AZ146" s="202"/>
      <c r="BA146" s="202"/>
      <c r="BB146" s="202"/>
      <c r="BC146" s="202"/>
      <c r="BD146" s="202"/>
      <c r="BE146" s="202"/>
      <c r="BF146" s="202"/>
      <c r="BG146" s="202"/>
      <c r="BH146" s="202"/>
      <c r="BI146" s="202"/>
      <c r="BJ146" s="202"/>
      <c r="BK146" s="202"/>
      <c r="BL146" s="202">
        <v>0.38070858899999999</v>
      </c>
      <c r="BM146" s="202">
        <v>1</v>
      </c>
      <c r="BN146" s="202">
        <v>3084</v>
      </c>
      <c r="BO146" s="202">
        <v>40.57295972</v>
      </c>
      <c r="BP146" s="202">
        <v>1</v>
      </c>
      <c r="BQ146" s="202">
        <v>3084</v>
      </c>
      <c r="BR146" s="202">
        <v>0.90103542199999997</v>
      </c>
      <c r="BS146" s="202">
        <v>3.6960603000000002E-2</v>
      </c>
      <c r="BT146" s="202">
        <v>1</v>
      </c>
      <c r="BU146" s="202">
        <v>3084</v>
      </c>
      <c r="BV146" s="202">
        <v>0.14832325299999999</v>
      </c>
      <c r="BW146" s="202">
        <v>0.14832325299999999</v>
      </c>
      <c r="BX146" s="202">
        <v>506</v>
      </c>
      <c r="BY146" s="202">
        <v>0</v>
      </c>
      <c r="BZ146" s="202">
        <v>1</v>
      </c>
      <c r="CA146" s="202">
        <v>3084</v>
      </c>
      <c r="CB146" s="202">
        <v>0</v>
      </c>
      <c r="CC146" s="202">
        <v>1</v>
      </c>
      <c r="CD146" s="202">
        <v>3084</v>
      </c>
      <c r="CE146" s="202">
        <v>0</v>
      </c>
      <c r="CF146" s="202">
        <v>1</v>
      </c>
      <c r="CG146" s="202">
        <v>3084</v>
      </c>
      <c r="CH146" s="202" t="s">
        <v>470</v>
      </c>
      <c r="CI146" s="202" t="s">
        <v>470</v>
      </c>
      <c r="CJ146" s="202" t="s">
        <v>470</v>
      </c>
      <c r="CK146" s="202" t="s">
        <v>470</v>
      </c>
      <c r="CL146" s="202" t="s">
        <v>470</v>
      </c>
      <c r="CM146" s="202" t="s">
        <v>470</v>
      </c>
      <c r="CN146" s="202">
        <v>0.19873969899999999</v>
      </c>
      <c r="CO146" s="202">
        <v>1</v>
      </c>
      <c r="CP146" s="202">
        <v>3084</v>
      </c>
      <c r="CQ146" s="202">
        <v>34</v>
      </c>
      <c r="CR146" s="202">
        <v>2.8270038000000001E-2</v>
      </c>
      <c r="CS146" s="202">
        <v>74</v>
      </c>
      <c r="CT146" s="202">
        <v>10314.144262</v>
      </c>
      <c r="CU146" s="202">
        <v>2.7451590000000001E-2</v>
      </c>
      <c r="CV146" s="202">
        <v>70</v>
      </c>
      <c r="CW146" s="202">
        <v>0.72751937850000004</v>
      </c>
      <c r="CX146" s="202">
        <v>0.98070975500000002</v>
      </c>
      <c r="CY146" s="202">
        <v>3040</v>
      </c>
      <c r="CZ146" s="202"/>
      <c r="DA146" s="202"/>
      <c r="DB146" s="202"/>
      <c r="DC146" s="202" t="s">
        <v>470</v>
      </c>
      <c r="DD146" s="202" t="s">
        <v>470</v>
      </c>
      <c r="DE146" s="202" t="s">
        <v>470</v>
      </c>
      <c r="DF146" s="202" t="s">
        <v>225</v>
      </c>
      <c r="DG146" s="202" t="s">
        <v>420</v>
      </c>
    </row>
    <row r="147" spans="2:111" hidden="1" x14ac:dyDescent="0.3">
      <c r="B147" s="124" t="str">
        <f t="shared" si="2"/>
        <v>iBoxx MSCI ESG EUR Corporates45626</v>
      </c>
      <c r="C147" s="183">
        <v>56</v>
      </c>
      <c r="D147" s="183" t="s">
        <v>516</v>
      </c>
      <c r="E147" s="183" t="s">
        <v>224</v>
      </c>
      <c r="F147" s="199">
        <v>45626</v>
      </c>
      <c r="G147" s="202">
        <v>3099</v>
      </c>
      <c r="H147" s="202">
        <v>0</v>
      </c>
      <c r="I147" s="202">
        <v>3099</v>
      </c>
      <c r="J147" s="203">
        <v>0</v>
      </c>
      <c r="K147" s="203">
        <v>1</v>
      </c>
      <c r="L147" s="202" t="s">
        <v>476</v>
      </c>
      <c r="M147" s="204">
        <v>7.5576119070000001</v>
      </c>
      <c r="N147" s="203">
        <v>0.99643258300000004</v>
      </c>
      <c r="O147" s="205">
        <v>3090</v>
      </c>
      <c r="P147" s="204">
        <v>7.6305500430000004</v>
      </c>
      <c r="Q147" s="202">
        <v>0.99643258300000004</v>
      </c>
      <c r="R147" s="202">
        <v>3090</v>
      </c>
      <c r="S147" s="202">
        <v>5.2010201440000001</v>
      </c>
      <c r="T147" s="202">
        <v>0.99643258300000004</v>
      </c>
      <c r="U147" s="202">
        <v>3090</v>
      </c>
      <c r="V147" s="202">
        <v>6.179431954</v>
      </c>
      <c r="W147" s="202">
        <v>0.99643258300000004</v>
      </c>
      <c r="X147" s="202">
        <v>3090</v>
      </c>
      <c r="Y147" s="206" t="s">
        <v>470</v>
      </c>
      <c r="Z147" s="202" t="s">
        <v>470</v>
      </c>
      <c r="AA147" s="202" t="s">
        <v>470</v>
      </c>
      <c r="AB147" s="202" t="s">
        <v>470</v>
      </c>
      <c r="AC147" s="202" t="s">
        <v>470</v>
      </c>
      <c r="AD147" s="202" t="s">
        <v>470</v>
      </c>
      <c r="AE147" s="206">
        <v>0.14475470409999999</v>
      </c>
      <c r="AF147" s="202">
        <v>0.77969947299999998</v>
      </c>
      <c r="AG147" s="202">
        <v>2467</v>
      </c>
      <c r="AH147" s="206">
        <v>4.0032484850000003</v>
      </c>
      <c r="AI147" s="202">
        <v>0.34134639500000002</v>
      </c>
      <c r="AJ147" s="202">
        <v>1114</v>
      </c>
      <c r="AK147" s="202" t="s">
        <v>470</v>
      </c>
      <c r="AL147" s="202" t="s">
        <v>470</v>
      </c>
      <c r="AM147" s="202" t="s">
        <v>470</v>
      </c>
      <c r="AN147" s="202" t="s">
        <v>470</v>
      </c>
      <c r="AO147" s="202" t="s">
        <v>470</v>
      </c>
      <c r="AP147" s="202" t="s">
        <v>470</v>
      </c>
      <c r="AQ147" s="202" t="s">
        <v>470</v>
      </c>
      <c r="AR147" s="202" t="s">
        <v>470</v>
      </c>
      <c r="AS147" s="202" t="s">
        <v>470</v>
      </c>
      <c r="AT147" s="202"/>
      <c r="AU147" s="202"/>
      <c r="AV147" s="202"/>
      <c r="AW147" s="202"/>
      <c r="AX147" s="202"/>
      <c r="AY147" s="202"/>
      <c r="AZ147" s="202"/>
      <c r="BA147" s="202"/>
      <c r="BB147" s="202"/>
      <c r="BC147" s="202"/>
      <c r="BD147" s="202"/>
      <c r="BE147" s="202"/>
      <c r="BF147" s="202"/>
      <c r="BG147" s="202"/>
      <c r="BH147" s="202"/>
      <c r="BI147" s="202"/>
      <c r="BJ147" s="202"/>
      <c r="BK147" s="202"/>
      <c r="BL147" s="202">
        <v>0.38313855000000002</v>
      </c>
      <c r="BM147" s="202">
        <v>1</v>
      </c>
      <c r="BN147" s="202">
        <v>3099</v>
      </c>
      <c r="BO147" s="202">
        <v>40.608071459999998</v>
      </c>
      <c r="BP147" s="202">
        <v>0.99643258300000004</v>
      </c>
      <c r="BQ147" s="202">
        <v>3090</v>
      </c>
      <c r="BR147" s="202">
        <v>0.90034388899999995</v>
      </c>
      <c r="BS147" s="202">
        <v>3.7274390999999997E-2</v>
      </c>
      <c r="BT147" s="202">
        <v>1</v>
      </c>
      <c r="BU147" s="202">
        <v>3099</v>
      </c>
      <c r="BV147" s="202">
        <v>0.15089212599999999</v>
      </c>
      <c r="BW147" s="202">
        <v>0.15089212599999999</v>
      </c>
      <c r="BX147" s="202">
        <v>517</v>
      </c>
      <c r="BY147" s="202">
        <v>0</v>
      </c>
      <c r="BZ147" s="202">
        <v>0.99643258300000004</v>
      </c>
      <c r="CA147" s="202">
        <v>3090</v>
      </c>
      <c r="CB147" s="202">
        <v>0</v>
      </c>
      <c r="CC147" s="202">
        <v>0.99643258300000004</v>
      </c>
      <c r="CD147" s="202">
        <v>3090</v>
      </c>
      <c r="CE147" s="202">
        <v>0</v>
      </c>
      <c r="CF147" s="202">
        <v>0.99643258300000004</v>
      </c>
      <c r="CG147" s="202">
        <v>3090</v>
      </c>
      <c r="CH147" s="202" t="s">
        <v>470</v>
      </c>
      <c r="CI147" s="202" t="s">
        <v>470</v>
      </c>
      <c r="CJ147" s="202" t="s">
        <v>470</v>
      </c>
      <c r="CK147" s="202" t="s">
        <v>470</v>
      </c>
      <c r="CL147" s="202" t="s">
        <v>470</v>
      </c>
      <c r="CM147" s="202" t="s">
        <v>470</v>
      </c>
      <c r="CN147" s="202">
        <v>0.19623902700000001</v>
      </c>
      <c r="CO147" s="202">
        <v>0.99643258300000004</v>
      </c>
      <c r="CP147" s="202">
        <v>3090</v>
      </c>
      <c r="CQ147" s="202">
        <v>35</v>
      </c>
      <c r="CR147" s="202">
        <v>2.9247433E-2</v>
      </c>
      <c r="CS147" s="202">
        <v>78</v>
      </c>
      <c r="CT147" s="202">
        <v>10335.607257</v>
      </c>
      <c r="CU147" s="202">
        <v>2.8660611999999999E-2</v>
      </c>
      <c r="CV147" s="202">
        <v>75</v>
      </c>
      <c r="CW147" s="202">
        <v>0.73369013480000012</v>
      </c>
      <c r="CX147" s="202">
        <v>0.97437874400000002</v>
      </c>
      <c r="CY147" s="202">
        <v>3036</v>
      </c>
      <c r="CZ147" s="202"/>
      <c r="DA147" s="202"/>
      <c r="DB147" s="202"/>
      <c r="DC147" s="202" t="s">
        <v>470</v>
      </c>
      <c r="DD147" s="202" t="s">
        <v>470</v>
      </c>
      <c r="DE147" s="202" t="s">
        <v>470</v>
      </c>
      <c r="DF147" s="202" t="s">
        <v>225</v>
      </c>
      <c r="DG147" s="202" t="s">
        <v>420</v>
      </c>
    </row>
    <row r="148" spans="2:111" hidden="1" x14ac:dyDescent="0.3">
      <c r="B148" s="124" t="str">
        <f t="shared" si="2"/>
        <v>iBoxx MSCI ESG EUR Corporates45657</v>
      </c>
      <c r="D148" s="124" t="s">
        <v>516</v>
      </c>
      <c r="E148" s="183" t="s">
        <v>224</v>
      </c>
      <c r="F148" s="196">
        <v>45657</v>
      </c>
      <c r="G148" s="202">
        <v>3087</v>
      </c>
      <c r="H148" s="202">
        <v>0</v>
      </c>
      <c r="I148" s="202">
        <v>3087</v>
      </c>
      <c r="J148" s="203">
        <v>0</v>
      </c>
      <c r="K148" s="203">
        <v>1</v>
      </c>
      <c r="L148" s="202" t="s">
        <v>476</v>
      </c>
      <c r="M148" s="204">
        <v>7.5623025525567904</v>
      </c>
      <c r="N148" s="203">
        <v>0.99999999999985101</v>
      </c>
      <c r="O148" s="205">
        <v>3087</v>
      </c>
      <c r="P148" s="204">
        <v>7.6321716198716203</v>
      </c>
      <c r="Q148" s="202">
        <v>0.99999999999985101</v>
      </c>
      <c r="R148" s="202">
        <v>3087</v>
      </c>
      <c r="S148" s="202">
        <v>5.2014930468561902</v>
      </c>
      <c r="T148" s="202">
        <v>0.99999999999985101</v>
      </c>
      <c r="U148" s="202">
        <v>3087</v>
      </c>
      <c r="V148" s="202">
        <v>6.1994591300755699</v>
      </c>
      <c r="W148" s="202">
        <v>0.99999999999985101</v>
      </c>
      <c r="X148" s="202">
        <v>3087</v>
      </c>
      <c r="Y148" s="206" t="s">
        <v>470</v>
      </c>
      <c r="Z148" s="202" t="s">
        <v>470</v>
      </c>
      <c r="AA148" s="202" t="s">
        <v>470</v>
      </c>
      <c r="AB148" s="202" t="s">
        <v>470</v>
      </c>
      <c r="AC148" s="202" t="s">
        <v>470</v>
      </c>
      <c r="AD148" s="202" t="s">
        <v>470</v>
      </c>
      <c r="AE148" s="202">
        <v>0.144350125336839</v>
      </c>
      <c r="AF148" s="202">
        <v>0.78068114998268101</v>
      </c>
      <c r="AG148" s="202">
        <v>2460</v>
      </c>
      <c r="AH148" s="206">
        <v>4.0886003739005199</v>
      </c>
      <c r="AI148" s="202">
        <v>0.34600451741317301</v>
      </c>
      <c r="AJ148" s="202">
        <v>1124</v>
      </c>
      <c r="AK148" s="202" t="s">
        <v>470</v>
      </c>
      <c r="AL148" s="202" t="s">
        <v>470</v>
      </c>
      <c r="AM148" s="202" t="s">
        <v>470</v>
      </c>
      <c r="AN148" s="202" t="s">
        <v>470</v>
      </c>
      <c r="AO148" s="202" t="s">
        <v>470</v>
      </c>
      <c r="AP148" s="202" t="s">
        <v>470</v>
      </c>
      <c r="AQ148" s="202" t="s">
        <v>470</v>
      </c>
      <c r="AR148" s="202" t="s">
        <v>470</v>
      </c>
      <c r="AS148" s="202" t="s">
        <v>470</v>
      </c>
      <c r="AT148" s="202"/>
      <c r="AU148" s="202"/>
      <c r="AV148" s="202"/>
      <c r="AW148" s="202"/>
      <c r="AX148" s="202"/>
      <c r="AY148" s="202"/>
      <c r="AZ148" s="202"/>
      <c r="BA148" s="202"/>
      <c r="BB148" s="202"/>
      <c r="BC148" s="202"/>
      <c r="BD148" s="202"/>
      <c r="BE148" s="202"/>
      <c r="BF148" s="202"/>
      <c r="BG148" s="202"/>
      <c r="BH148" s="202"/>
      <c r="BI148" s="202"/>
      <c r="BJ148" s="202"/>
      <c r="BK148" s="202"/>
      <c r="BL148" s="202">
        <v>0.382287022421537</v>
      </c>
      <c r="BM148" s="202">
        <v>0.99999999999985101</v>
      </c>
      <c r="BN148" s="202">
        <v>3087</v>
      </c>
      <c r="BO148" s="202">
        <v>40.760159917941699</v>
      </c>
      <c r="BP148" s="202">
        <v>0.99999999999985101</v>
      </c>
      <c r="BQ148" s="202">
        <v>3087</v>
      </c>
      <c r="BR148" s="202">
        <v>0.91094119682387997</v>
      </c>
      <c r="BS148" s="202">
        <v>3.7179340741565398E-2</v>
      </c>
      <c r="BT148" s="202">
        <v>0.99999999999985101</v>
      </c>
      <c r="BU148" s="202">
        <v>3087</v>
      </c>
      <c r="BV148" s="202">
        <v>0.15205218449718899</v>
      </c>
      <c r="BW148" s="202">
        <v>0.15205218449718899</v>
      </c>
      <c r="BX148" s="202">
        <v>518</v>
      </c>
      <c r="BY148" s="202">
        <v>0</v>
      </c>
      <c r="BZ148" s="202">
        <v>0.99999999999985101</v>
      </c>
      <c r="CA148" s="202">
        <v>3087</v>
      </c>
      <c r="CB148" s="202">
        <v>0</v>
      </c>
      <c r="CC148" s="202">
        <v>0.99999999999985101</v>
      </c>
      <c r="CD148" s="202">
        <v>3087</v>
      </c>
      <c r="CE148" s="202">
        <v>0</v>
      </c>
      <c r="CF148" s="202">
        <v>0.99999999999985101</v>
      </c>
      <c r="CG148" s="202">
        <v>3087</v>
      </c>
      <c r="CH148" s="202" t="s">
        <v>470</v>
      </c>
      <c r="CI148" s="202" t="s">
        <v>470</v>
      </c>
      <c r="CJ148" s="202" t="s">
        <v>470</v>
      </c>
      <c r="CK148" s="202" t="s">
        <v>470</v>
      </c>
      <c r="CL148" s="202" t="s">
        <v>470</v>
      </c>
      <c r="CM148" s="202" t="s">
        <v>470</v>
      </c>
      <c r="CN148" s="202">
        <v>0.194653555612159</v>
      </c>
      <c r="CO148" s="202">
        <v>0.99999999999985101</v>
      </c>
      <c r="CP148" s="202">
        <v>3087</v>
      </c>
      <c r="CQ148" s="202">
        <v>35</v>
      </c>
      <c r="CR148" s="202">
        <v>2.9392397334338599E-2</v>
      </c>
      <c r="CS148" s="202">
        <v>78</v>
      </c>
      <c r="CT148" s="202">
        <v>10335.607257449899</v>
      </c>
      <c r="CU148" s="202">
        <v>2.8804930835401799E-2</v>
      </c>
      <c r="CV148" s="202">
        <v>75</v>
      </c>
      <c r="CW148" s="202">
        <v>0.73357089247741103</v>
      </c>
      <c r="CX148" s="202">
        <v>0.977898788789061</v>
      </c>
      <c r="CY148" s="202">
        <v>3033</v>
      </c>
      <c r="CZ148" s="202"/>
      <c r="DA148" s="202"/>
      <c r="DB148" s="202"/>
      <c r="DC148" s="202" t="s">
        <v>470</v>
      </c>
      <c r="DD148" s="202" t="s">
        <v>470</v>
      </c>
      <c r="DE148" s="202" t="s">
        <v>470</v>
      </c>
      <c r="DF148" s="202" t="s">
        <v>225</v>
      </c>
      <c r="DG148" s="202" t="s">
        <v>420</v>
      </c>
    </row>
    <row r="149" spans="2:111" hidden="1" x14ac:dyDescent="0.3">
      <c r="B149" s="124" t="str">
        <f t="shared" si="2"/>
        <v>iBoxx MSCI ESG EUR Corporates45688</v>
      </c>
      <c r="D149" s="124" t="s">
        <v>516</v>
      </c>
      <c r="E149" s="183" t="s">
        <v>224</v>
      </c>
      <c r="F149" s="196">
        <v>45688</v>
      </c>
      <c r="G149" s="202">
        <v>3116</v>
      </c>
      <c r="H149" s="202">
        <v>0</v>
      </c>
      <c r="I149" s="202">
        <v>3116</v>
      </c>
      <c r="J149" s="203">
        <v>0</v>
      </c>
      <c r="K149" s="203">
        <v>1</v>
      </c>
      <c r="L149" s="202" t="s">
        <v>476</v>
      </c>
      <c r="M149" s="204">
        <v>7.5494355248068103</v>
      </c>
      <c r="N149" s="203">
        <v>0.98538541967643201</v>
      </c>
      <c r="O149" s="205">
        <v>3063</v>
      </c>
      <c r="P149" s="204">
        <v>7.7351657955707296</v>
      </c>
      <c r="Q149" s="202">
        <v>0.98538541967643201</v>
      </c>
      <c r="R149" s="202">
        <v>3063</v>
      </c>
      <c r="S149" s="202">
        <v>5.1865439812583798</v>
      </c>
      <c r="T149" s="202">
        <v>0.98538541967643201</v>
      </c>
      <c r="U149" s="202">
        <v>3063</v>
      </c>
      <c r="V149" s="202">
        <v>6.0136302694994299</v>
      </c>
      <c r="W149" s="202">
        <v>0.98538541967643201</v>
      </c>
      <c r="X149" s="202">
        <v>3063</v>
      </c>
      <c r="Y149" s="206" t="s">
        <v>470</v>
      </c>
      <c r="Z149" s="202" t="s">
        <v>470</v>
      </c>
      <c r="AA149" s="202" t="s">
        <v>470</v>
      </c>
      <c r="AB149" s="202" t="s">
        <v>470</v>
      </c>
      <c r="AC149" s="202" t="s">
        <v>470</v>
      </c>
      <c r="AD149" s="202" t="s">
        <v>470</v>
      </c>
      <c r="AE149" s="202">
        <v>0.176385010359111</v>
      </c>
      <c r="AF149" s="202">
        <v>0.363383473600143</v>
      </c>
      <c r="AG149" s="202">
        <v>1046</v>
      </c>
      <c r="AH149" s="206">
        <v>4.0346940004615197</v>
      </c>
      <c r="AI149" s="202">
        <v>0.27125176819455199</v>
      </c>
      <c r="AJ149" s="202">
        <v>893</v>
      </c>
      <c r="AK149" s="202" t="s">
        <v>470</v>
      </c>
      <c r="AL149" s="202" t="s">
        <v>470</v>
      </c>
      <c r="AM149" s="202" t="s">
        <v>470</v>
      </c>
      <c r="AN149" s="202" t="s">
        <v>470</v>
      </c>
      <c r="AO149" s="202" t="s">
        <v>470</v>
      </c>
      <c r="AP149" s="202" t="s">
        <v>470</v>
      </c>
      <c r="AQ149" s="202" t="s">
        <v>470</v>
      </c>
      <c r="AR149" s="202" t="s">
        <v>470</v>
      </c>
      <c r="AS149" s="202" t="s">
        <v>470</v>
      </c>
      <c r="AT149" s="202"/>
      <c r="AU149" s="202"/>
      <c r="AV149" s="202"/>
      <c r="AW149" s="202"/>
      <c r="AX149" s="202"/>
      <c r="AY149" s="202"/>
      <c r="AZ149" s="202"/>
      <c r="BA149" s="202"/>
      <c r="BB149" s="202"/>
      <c r="BC149" s="202"/>
      <c r="BD149" s="202"/>
      <c r="BE149" s="202"/>
      <c r="BF149" s="202"/>
      <c r="BG149" s="202"/>
      <c r="BH149" s="202"/>
      <c r="BI149" s="202"/>
      <c r="BJ149" s="202"/>
      <c r="BK149" s="202"/>
      <c r="BL149" s="202">
        <v>0.38030502760551199</v>
      </c>
      <c r="BM149" s="202">
        <v>0.99999999999984501</v>
      </c>
      <c r="BN149" s="202">
        <v>3116</v>
      </c>
      <c r="BO149" s="202">
        <v>45.909814912327299</v>
      </c>
      <c r="BP149" s="202">
        <v>0.98739051179955495</v>
      </c>
      <c r="BQ149" s="202">
        <v>3072</v>
      </c>
      <c r="BR149" s="202">
        <v>0.77338600795369805</v>
      </c>
      <c r="BS149" s="202">
        <v>3.7119001142706998E-2</v>
      </c>
      <c r="BT149" s="202">
        <v>0.99999999999984501</v>
      </c>
      <c r="BU149" s="202">
        <v>3116</v>
      </c>
      <c r="BV149" s="202">
        <v>0.154492015723527</v>
      </c>
      <c r="BW149" s="202">
        <v>0.154492015723527</v>
      </c>
      <c r="BX149" s="202">
        <v>533</v>
      </c>
      <c r="BY149" s="202">
        <v>0</v>
      </c>
      <c r="BZ149" s="202">
        <v>0.98739051179955495</v>
      </c>
      <c r="CA149" s="202">
        <v>3072</v>
      </c>
      <c r="CB149" s="202">
        <v>8.4293306384860005E-4</v>
      </c>
      <c r="CC149" s="202">
        <v>0.98739051179955495</v>
      </c>
      <c r="CD149" s="202">
        <v>3072</v>
      </c>
      <c r="CE149" s="202">
        <v>0</v>
      </c>
      <c r="CF149" s="202">
        <v>0.98538541967643201</v>
      </c>
      <c r="CG149" s="202">
        <v>3063</v>
      </c>
      <c r="CH149" s="202" t="s">
        <v>470</v>
      </c>
      <c r="CI149" s="202" t="s">
        <v>470</v>
      </c>
      <c r="CJ149" s="202" t="s">
        <v>470</v>
      </c>
      <c r="CK149" s="202" t="s">
        <v>470</v>
      </c>
      <c r="CL149" s="202" t="s">
        <v>470</v>
      </c>
      <c r="CM149" s="202" t="s">
        <v>470</v>
      </c>
      <c r="CN149" s="202">
        <v>0.170025047116902</v>
      </c>
      <c r="CO149" s="202">
        <v>0.98356693058632005</v>
      </c>
      <c r="CP149" s="202">
        <v>3057</v>
      </c>
      <c r="CQ149" s="202">
        <v>38</v>
      </c>
      <c r="CR149" s="202">
        <v>3.0095996446343601E-2</v>
      </c>
      <c r="CS149" s="202">
        <v>79</v>
      </c>
      <c r="CT149" s="202">
        <v>11102378761.32</v>
      </c>
      <c r="CU149" s="202">
        <v>2.95109315103614E-2</v>
      </c>
      <c r="CV149" s="202">
        <v>76</v>
      </c>
      <c r="CW149" s="202">
        <v>0.68889396725556495</v>
      </c>
      <c r="CX149" s="202">
        <v>0.96621123304762402</v>
      </c>
      <c r="CY149" s="202">
        <v>3019</v>
      </c>
      <c r="CZ149" s="202"/>
      <c r="DA149" s="202"/>
      <c r="DB149" s="202"/>
      <c r="DC149" s="202" t="s">
        <v>470</v>
      </c>
      <c r="DD149" s="202" t="s">
        <v>470</v>
      </c>
      <c r="DE149" s="202" t="s">
        <v>470</v>
      </c>
      <c r="DF149" s="202" t="s">
        <v>225</v>
      </c>
      <c r="DG149" s="202" t="s">
        <v>420</v>
      </c>
    </row>
    <row r="150" spans="2:111" hidden="1" x14ac:dyDescent="0.3">
      <c r="B150" s="124" t="str">
        <f t="shared" si="2"/>
        <v>iBoxx MSCI ESG EUR Corporates 0-1 TCA45596</v>
      </c>
      <c r="C150" s="183">
        <v>100</v>
      </c>
      <c r="D150" s="183" t="s">
        <v>517</v>
      </c>
      <c r="E150" s="183" t="s">
        <v>226</v>
      </c>
      <c r="F150" s="199">
        <v>45596</v>
      </c>
      <c r="G150" s="202">
        <v>271</v>
      </c>
      <c r="H150" s="202">
        <v>0</v>
      </c>
      <c r="I150" s="202">
        <v>271</v>
      </c>
      <c r="J150" s="203">
        <v>0</v>
      </c>
      <c r="K150" s="203">
        <v>1</v>
      </c>
      <c r="L150" s="202" t="s">
        <v>476</v>
      </c>
      <c r="M150" s="204">
        <v>7.4946938320000003</v>
      </c>
      <c r="N150" s="203">
        <v>1</v>
      </c>
      <c r="O150" s="205">
        <v>271</v>
      </c>
      <c r="P150" s="204">
        <v>7.5002759760000002</v>
      </c>
      <c r="Q150" s="202">
        <v>1</v>
      </c>
      <c r="R150" s="202">
        <v>271</v>
      </c>
      <c r="S150" s="202">
        <v>5.1640665930000003</v>
      </c>
      <c r="T150" s="202">
        <v>1</v>
      </c>
      <c r="U150" s="202">
        <v>271</v>
      </c>
      <c r="V150" s="202">
        <v>6.1283077270000001</v>
      </c>
      <c r="W150" s="202">
        <v>1</v>
      </c>
      <c r="X150" s="202">
        <v>271</v>
      </c>
      <c r="Y150" s="206" t="s">
        <v>470</v>
      </c>
      <c r="Z150" s="202" t="s">
        <v>470</v>
      </c>
      <c r="AA150" s="202" t="s">
        <v>470</v>
      </c>
      <c r="AB150" s="202" t="s">
        <v>470</v>
      </c>
      <c r="AC150" s="202" t="s">
        <v>470</v>
      </c>
      <c r="AD150" s="202" t="s">
        <v>470</v>
      </c>
      <c r="AE150" s="206">
        <v>0.13824473330000001</v>
      </c>
      <c r="AF150" s="202">
        <v>0.793485208</v>
      </c>
      <c r="AG150" s="202">
        <v>218</v>
      </c>
      <c r="AH150" s="206">
        <v>3.5592166330000001</v>
      </c>
      <c r="AI150" s="202">
        <v>0.34143085400000001</v>
      </c>
      <c r="AJ150" s="202">
        <v>102</v>
      </c>
      <c r="AK150" s="202" t="s">
        <v>470</v>
      </c>
      <c r="AL150" s="202" t="s">
        <v>470</v>
      </c>
      <c r="AM150" s="202" t="s">
        <v>470</v>
      </c>
      <c r="AN150" s="202" t="s">
        <v>470</v>
      </c>
      <c r="AO150" s="202" t="s">
        <v>470</v>
      </c>
      <c r="AP150" s="202" t="s">
        <v>470</v>
      </c>
      <c r="AQ150" s="202" t="s">
        <v>470</v>
      </c>
      <c r="AR150" s="202" t="s">
        <v>470</v>
      </c>
      <c r="AS150" s="202" t="s">
        <v>470</v>
      </c>
      <c r="AT150" s="202"/>
      <c r="AU150" s="202"/>
      <c r="AV150" s="202"/>
      <c r="AW150" s="202"/>
      <c r="AX150" s="202"/>
      <c r="AY150" s="202"/>
      <c r="AZ150" s="202"/>
      <c r="BA150" s="202"/>
      <c r="BB150" s="202"/>
      <c r="BC150" s="202"/>
      <c r="BD150" s="202"/>
      <c r="BE150" s="202"/>
      <c r="BF150" s="202"/>
      <c r="BG150" s="202"/>
      <c r="BH150" s="202"/>
      <c r="BI150" s="202"/>
      <c r="BJ150" s="202"/>
      <c r="BK150" s="202"/>
      <c r="BL150" s="202">
        <v>0.43532790799999999</v>
      </c>
      <c r="BM150" s="202">
        <v>1</v>
      </c>
      <c r="BN150" s="202">
        <v>271</v>
      </c>
      <c r="BO150" s="202">
        <v>56.263638919999998</v>
      </c>
      <c r="BP150" s="202">
        <v>1</v>
      </c>
      <c r="BQ150" s="202">
        <v>271</v>
      </c>
      <c r="BR150" s="202">
        <v>0.90863314100000003</v>
      </c>
      <c r="BS150" s="202">
        <v>3.9555070999999997E-2</v>
      </c>
      <c r="BT150" s="202">
        <v>1</v>
      </c>
      <c r="BU150" s="202">
        <v>271</v>
      </c>
      <c r="BV150" s="202">
        <v>8.3066995000000005E-2</v>
      </c>
      <c r="BW150" s="202">
        <v>8.3066995000000005E-2</v>
      </c>
      <c r="BX150" s="202">
        <v>28</v>
      </c>
      <c r="BY150" s="202">
        <v>0</v>
      </c>
      <c r="BZ150" s="202">
        <v>1</v>
      </c>
      <c r="CA150" s="202">
        <v>271</v>
      </c>
      <c r="CB150" s="202">
        <v>0</v>
      </c>
      <c r="CC150" s="202">
        <v>1</v>
      </c>
      <c r="CD150" s="202">
        <v>271</v>
      </c>
      <c r="CE150" s="202">
        <v>0</v>
      </c>
      <c r="CF150" s="202">
        <v>1</v>
      </c>
      <c r="CG150" s="202">
        <v>271</v>
      </c>
      <c r="CH150" s="202" t="s">
        <v>470</v>
      </c>
      <c r="CI150" s="202" t="s">
        <v>470</v>
      </c>
      <c r="CJ150" s="202" t="s">
        <v>470</v>
      </c>
      <c r="CK150" s="202" t="s">
        <v>470</v>
      </c>
      <c r="CL150" s="202" t="s">
        <v>470</v>
      </c>
      <c r="CM150" s="202" t="s">
        <v>470</v>
      </c>
      <c r="CN150" s="202">
        <v>0.202237213</v>
      </c>
      <c r="CO150" s="202">
        <v>1</v>
      </c>
      <c r="CP150" s="202">
        <v>271</v>
      </c>
      <c r="CQ150" s="202">
        <v>12</v>
      </c>
      <c r="CR150" s="202">
        <v>3.3845334999999997E-2</v>
      </c>
      <c r="CS150" s="202">
        <v>6</v>
      </c>
      <c r="CT150" s="202">
        <v>7336.6264140000003</v>
      </c>
      <c r="CU150" s="202">
        <v>3.3845334999999997E-2</v>
      </c>
      <c r="CV150" s="202">
        <v>6</v>
      </c>
      <c r="CW150" s="202">
        <v>0.72191188449999999</v>
      </c>
      <c r="CX150" s="202">
        <v>0.97</v>
      </c>
      <c r="CY150" s="202">
        <v>267</v>
      </c>
      <c r="CZ150" s="202"/>
      <c r="DA150" s="202"/>
      <c r="DB150" s="202"/>
      <c r="DC150" s="202" t="s">
        <v>470</v>
      </c>
      <c r="DD150" s="202" t="s">
        <v>470</v>
      </c>
      <c r="DE150" s="202" t="s">
        <v>470</v>
      </c>
      <c r="DF150" s="202" t="s">
        <v>227</v>
      </c>
      <c r="DG150" s="202" t="s">
        <v>420</v>
      </c>
    </row>
    <row r="151" spans="2:111" hidden="1" x14ac:dyDescent="0.3">
      <c r="B151" s="124" t="str">
        <f t="shared" si="2"/>
        <v>iBoxx MSCI ESG EUR Corporates 0-1 TCA45626</v>
      </c>
      <c r="C151" s="183">
        <v>98</v>
      </c>
      <c r="D151" s="183" t="s">
        <v>517</v>
      </c>
      <c r="E151" s="183" t="s">
        <v>226</v>
      </c>
      <c r="F151" s="199">
        <v>45626</v>
      </c>
      <c r="G151" s="202">
        <v>277</v>
      </c>
      <c r="H151" s="202">
        <v>0</v>
      </c>
      <c r="I151" s="202">
        <v>277</v>
      </c>
      <c r="J151" s="203">
        <v>0</v>
      </c>
      <c r="K151" s="203">
        <v>1</v>
      </c>
      <c r="L151" s="202" t="s">
        <v>476</v>
      </c>
      <c r="M151" s="204">
        <v>7.5009030970000001</v>
      </c>
      <c r="N151" s="203">
        <v>0.99277275099999995</v>
      </c>
      <c r="O151" s="205">
        <v>276</v>
      </c>
      <c r="P151" s="204">
        <v>7.5687806540000002</v>
      </c>
      <c r="Q151" s="202">
        <v>0.99277275099999995</v>
      </c>
      <c r="R151" s="202">
        <v>276</v>
      </c>
      <c r="S151" s="202">
        <v>5.1038813779999996</v>
      </c>
      <c r="T151" s="202">
        <v>0.99277275099999995</v>
      </c>
      <c r="U151" s="202">
        <v>276</v>
      </c>
      <c r="V151" s="202">
        <v>6.1195814659999996</v>
      </c>
      <c r="W151" s="202">
        <v>0.99277275099999995</v>
      </c>
      <c r="X151" s="202">
        <v>276</v>
      </c>
      <c r="Y151" s="206" t="s">
        <v>470</v>
      </c>
      <c r="Z151" s="202" t="s">
        <v>470</v>
      </c>
      <c r="AA151" s="202" t="s">
        <v>470</v>
      </c>
      <c r="AB151" s="202" t="s">
        <v>470</v>
      </c>
      <c r="AC151" s="202" t="s">
        <v>470</v>
      </c>
      <c r="AD151" s="202" t="s">
        <v>470</v>
      </c>
      <c r="AE151" s="206">
        <v>0.13930930289999999</v>
      </c>
      <c r="AF151" s="202">
        <v>0.78252599</v>
      </c>
      <c r="AG151" s="202">
        <v>221</v>
      </c>
      <c r="AH151" s="206">
        <v>3.5095011889999999</v>
      </c>
      <c r="AI151" s="202">
        <v>0.322255866</v>
      </c>
      <c r="AJ151" s="202">
        <v>101</v>
      </c>
      <c r="AK151" s="202" t="s">
        <v>470</v>
      </c>
      <c r="AL151" s="202" t="s">
        <v>470</v>
      </c>
      <c r="AM151" s="202" t="s">
        <v>470</v>
      </c>
      <c r="AN151" s="202" t="s">
        <v>470</v>
      </c>
      <c r="AO151" s="202" t="s">
        <v>470</v>
      </c>
      <c r="AP151" s="202" t="s">
        <v>470</v>
      </c>
      <c r="AQ151" s="202" t="s">
        <v>470</v>
      </c>
      <c r="AR151" s="202" t="s">
        <v>470</v>
      </c>
      <c r="AS151" s="202" t="s">
        <v>470</v>
      </c>
      <c r="AT151" s="202"/>
      <c r="AU151" s="202"/>
      <c r="AV151" s="202"/>
      <c r="AW151" s="202"/>
      <c r="AX151" s="202"/>
      <c r="AY151" s="202"/>
      <c r="AZ151" s="202"/>
      <c r="BA151" s="202"/>
      <c r="BB151" s="202"/>
      <c r="BC151" s="202"/>
      <c r="BD151" s="202"/>
      <c r="BE151" s="202"/>
      <c r="BF151" s="202"/>
      <c r="BG151" s="202"/>
      <c r="BH151" s="202"/>
      <c r="BI151" s="202"/>
      <c r="BJ151" s="202"/>
      <c r="BK151" s="202"/>
      <c r="BL151" s="202">
        <v>0.42997666899999998</v>
      </c>
      <c r="BM151" s="202">
        <v>1</v>
      </c>
      <c r="BN151" s="202">
        <v>277</v>
      </c>
      <c r="BO151" s="202">
        <v>54.543578709999998</v>
      </c>
      <c r="BP151" s="202">
        <v>0.99277275099999995</v>
      </c>
      <c r="BQ151" s="202">
        <v>276</v>
      </c>
      <c r="BR151" s="202">
        <v>0.91006637199999996</v>
      </c>
      <c r="BS151" s="202">
        <v>4.1227306999999998E-2</v>
      </c>
      <c r="BT151" s="202">
        <v>1</v>
      </c>
      <c r="BU151" s="202">
        <v>277</v>
      </c>
      <c r="BV151" s="202">
        <v>7.9283938999999998E-2</v>
      </c>
      <c r="BW151" s="202">
        <v>7.9283938999999998E-2</v>
      </c>
      <c r="BX151" s="202">
        <v>28</v>
      </c>
      <c r="BY151" s="202">
        <v>0</v>
      </c>
      <c r="BZ151" s="202">
        <v>0.99277275099999995</v>
      </c>
      <c r="CA151" s="202">
        <v>276</v>
      </c>
      <c r="CB151" s="202">
        <v>0</v>
      </c>
      <c r="CC151" s="202">
        <v>0.99277275099999995</v>
      </c>
      <c r="CD151" s="202">
        <v>276</v>
      </c>
      <c r="CE151" s="202">
        <v>0</v>
      </c>
      <c r="CF151" s="202">
        <v>0.99277275099999995</v>
      </c>
      <c r="CG151" s="202">
        <v>276</v>
      </c>
      <c r="CH151" s="202" t="s">
        <v>470</v>
      </c>
      <c r="CI151" s="202" t="s">
        <v>470</v>
      </c>
      <c r="CJ151" s="202" t="s">
        <v>470</v>
      </c>
      <c r="CK151" s="202" t="s">
        <v>470</v>
      </c>
      <c r="CL151" s="202" t="s">
        <v>470</v>
      </c>
      <c r="CM151" s="202" t="s">
        <v>470</v>
      </c>
      <c r="CN151" s="202">
        <v>0.20902856</v>
      </c>
      <c r="CO151" s="202">
        <v>0.99277275099999995</v>
      </c>
      <c r="CP151" s="202">
        <v>276</v>
      </c>
      <c r="CQ151" s="202">
        <v>12</v>
      </c>
      <c r="CR151" s="202">
        <v>2.6167292000000002E-2</v>
      </c>
      <c r="CS151" s="202">
        <v>5</v>
      </c>
      <c r="CT151" s="202">
        <v>7328.8264140000001</v>
      </c>
      <c r="CU151" s="202">
        <v>2.3716626000000001E-2</v>
      </c>
      <c r="CV151" s="202">
        <v>4</v>
      </c>
      <c r="CW151" s="202">
        <v>0.72185637479999998</v>
      </c>
      <c r="CX151" s="202">
        <v>0.959834254</v>
      </c>
      <c r="CY151" s="202">
        <v>271</v>
      </c>
      <c r="CZ151" s="202"/>
      <c r="DA151" s="202"/>
      <c r="DB151" s="202"/>
      <c r="DC151" s="202" t="s">
        <v>470</v>
      </c>
      <c r="DD151" s="202" t="s">
        <v>470</v>
      </c>
      <c r="DE151" s="202" t="s">
        <v>470</v>
      </c>
      <c r="DF151" s="202" t="s">
        <v>227</v>
      </c>
      <c r="DG151" s="202" t="s">
        <v>420</v>
      </c>
    </row>
    <row r="152" spans="2:111" hidden="1" x14ac:dyDescent="0.3">
      <c r="B152" s="124" t="str">
        <f t="shared" si="2"/>
        <v>iBoxx MSCI ESG EUR Corporates 0-1 TCA45657</v>
      </c>
      <c r="D152" s="124" t="s">
        <v>517</v>
      </c>
      <c r="E152" s="183" t="s">
        <v>226</v>
      </c>
      <c r="F152" s="196">
        <v>45657</v>
      </c>
      <c r="G152" s="202">
        <v>255</v>
      </c>
      <c r="H152" s="202">
        <v>0</v>
      </c>
      <c r="I152" s="202">
        <v>255</v>
      </c>
      <c r="J152" s="203">
        <v>0</v>
      </c>
      <c r="K152" s="203">
        <v>1</v>
      </c>
      <c r="L152" s="202" t="s">
        <v>476</v>
      </c>
      <c r="M152" s="204">
        <v>7.4540133950766103</v>
      </c>
      <c r="N152" s="203">
        <v>0.99999999999998701</v>
      </c>
      <c r="O152" s="205">
        <v>255</v>
      </c>
      <c r="P152" s="204">
        <v>7.4887670425615598</v>
      </c>
      <c r="Q152" s="202">
        <v>0.99999999999998701</v>
      </c>
      <c r="R152" s="202">
        <v>255</v>
      </c>
      <c r="S152" s="202">
        <v>5.1352156361822301</v>
      </c>
      <c r="T152" s="202">
        <v>0.99999999999998701</v>
      </c>
      <c r="U152" s="202">
        <v>255</v>
      </c>
      <c r="V152" s="202">
        <v>6.1525510874766498</v>
      </c>
      <c r="W152" s="202">
        <v>0.99999999999998701</v>
      </c>
      <c r="X152" s="202">
        <v>255</v>
      </c>
      <c r="Y152" s="206" t="s">
        <v>470</v>
      </c>
      <c r="Z152" s="202" t="s">
        <v>470</v>
      </c>
      <c r="AA152" s="202" t="s">
        <v>470</v>
      </c>
      <c r="AB152" s="202" t="s">
        <v>470</v>
      </c>
      <c r="AC152" s="202" t="s">
        <v>470</v>
      </c>
      <c r="AD152" s="202" t="s">
        <v>470</v>
      </c>
      <c r="AE152" s="202">
        <v>0.12954098386625801</v>
      </c>
      <c r="AF152" s="202">
        <v>0.79177368084419597</v>
      </c>
      <c r="AG152" s="202">
        <v>205</v>
      </c>
      <c r="AH152" s="206">
        <v>4.3960798827743703</v>
      </c>
      <c r="AI152" s="202">
        <v>0.33968685043269597</v>
      </c>
      <c r="AJ152" s="202">
        <v>95</v>
      </c>
      <c r="AK152" s="202" t="s">
        <v>470</v>
      </c>
      <c r="AL152" s="202" t="s">
        <v>470</v>
      </c>
      <c r="AM152" s="202" t="s">
        <v>470</v>
      </c>
      <c r="AN152" s="202" t="s">
        <v>470</v>
      </c>
      <c r="AO152" s="202" t="s">
        <v>470</v>
      </c>
      <c r="AP152" s="202" t="s">
        <v>470</v>
      </c>
      <c r="AQ152" s="202" t="s">
        <v>470</v>
      </c>
      <c r="AR152" s="202" t="s">
        <v>470</v>
      </c>
      <c r="AS152" s="202" t="s">
        <v>470</v>
      </c>
      <c r="AT152" s="202"/>
      <c r="AU152" s="202"/>
      <c r="AV152" s="202"/>
      <c r="AW152" s="202"/>
      <c r="AX152" s="202"/>
      <c r="AY152" s="202"/>
      <c r="AZ152" s="202"/>
      <c r="BA152" s="202"/>
      <c r="BB152" s="202"/>
      <c r="BC152" s="202"/>
      <c r="BD152" s="202"/>
      <c r="BE152" s="202"/>
      <c r="BF152" s="202"/>
      <c r="BG152" s="202"/>
      <c r="BH152" s="202"/>
      <c r="BI152" s="202"/>
      <c r="BJ152" s="202"/>
      <c r="BK152" s="202"/>
      <c r="BL152" s="202">
        <v>0.43851676081780699</v>
      </c>
      <c r="BM152" s="202">
        <v>0.99999999999998701</v>
      </c>
      <c r="BN152" s="202">
        <v>255</v>
      </c>
      <c r="BO152" s="202">
        <v>56.229149673578299</v>
      </c>
      <c r="BP152" s="202">
        <v>0.99999999999998701</v>
      </c>
      <c r="BQ152" s="202">
        <v>255</v>
      </c>
      <c r="BR152" s="202">
        <v>0.92955808486492297</v>
      </c>
      <c r="BS152" s="202">
        <v>4.0607353745416498E-2</v>
      </c>
      <c r="BT152" s="202">
        <v>0.99999999999998701</v>
      </c>
      <c r="BU152" s="202">
        <v>255</v>
      </c>
      <c r="BV152" s="202">
        <v>8.76567846878097E-2</v>
      </c>
      <c r="BW152" s="202">
        <v>8.76567846878097E-2</v>
      </c>
      <c r="BX152" s="202">
        <v>28</v>
      </c>
      <c r="BY152" s="202">
        <v>0</v>
      </c>
      <c r="BZ152" s="202">
        <v>0.99999999999998701</v>
      </c>
      <c r="CA152" s="202">
        <v>255</v>
      </c>
      <c r="CB152" s="202">
        <v>0</v>
      </c>
      <c r="CC152" s="202">
        <v>0.99999999999998701</v>
      </c>
      <c r="CD152" s="202">
        <v>255</v>
      </c>
      <c r="CE152" s="202">
        <v>0</v>
      </c>
      <c r="CF152" s="202">
        <v>0.99999999999998701</v>
      </c>
      <c r="CG152" s="202">
        <v>255</v>
      </c>
      <c r="CH152" s="202" t="s">
        <v>470</v>
      </c>
      <c r="CI152" s="202" t="s">
        <v>470</v>
      </c>
      <c r="CJ152" s="202" t="s">
        <v>470</v>
      </c>
      <c r="CK152" s="202" t="s">
        <v>470</v>
      </c>
      <c r="CL152" s="202" t="s">
        <v>470</v>
      </c>
      <c r="CM152" s="202" t="s">
        <v>470</v>
      </c>
      <c r="CN152" s="202">
        <v>0.200915213364421</v>
      </c>
      <c r="CO152" s="202">
        <v>0.99999999999998701</v>
      </c>
      <c r="CP152" s="202">
        <v>255</v>
      </c>
      <c r="CQ152" s="202">
        <v>12</v>
      </c>
      <c r="CR152" s="202">
        <v>2.8707193638656901E-2</v>
      </c>
      <c r="CS152" s="202">
        <v>5</v>
      </c>
      <c r="CT152" s="202">
        <v>7328.8264135500003</v>
      </c>
      <c r="CU152" s="202">
        <v>2.60206440202496E-2</v>
      </c>
      <c r="CV152" s="202">
        <v>4</v>
      </c>
      <c r="CW152" s="202">
        <v>0.72450835791284496</v>
      </c>
      <c r="CX152" s="202">
        <v>0.97088412205538799</v>
      </c>
      <c r="CY152" s="202">
        <v>251</v>
      </c>
      <c r="CZ152" s="202"/>
      <c r="DA152" s="202"/>
      <c r="DB152" s="202"/>
      <c r="DC152" s="202" t="s">
        <v>470</v>
      </c>
      <c r="DD152" s="202" t="s">
        <v>470</v>
      </c>
      <c r="DE152" s="202" t="s">
        <v>470</v>
      </c>
      <c r="DF152" s="202" t="s">
        <v>227</v>
      </c>
      <c r="DG152" s="202" t="s">
        <v>420</v>
      </c>
    </row>
    <row r="153" spans="2:111" hidden="1" x14ac:dyDescent="0.3">
      <c r="B153" s="124" t="str">
        <f t="shared" si="2"/>
        <v>iBoxx MSCI ESG EUR Corporates 0-1 TCA45688</v>
      </c>
      <c r="D153" s="124" t="s">
        <v>517</v>
      </c>
      <c r="E153" s="183" t="s">
        <v>226</v>
      </c>
      <c r="F153" s="196">
        <v>45688</v>
      </c>
      <c r="G153" s="202">
        <v>263</v>
      </c>
      <c r="H153" s="202">
        <v>0</v>
      </c>
      <c r="I153" s="202">
        <v>263</v>
      </c>
      <c r="J153" s="203">
        <v>0</v>
      </c>
      <c r="K153" s="203">
        <v>1</v>
      </c>
      <c r="L153" s="202" t="s">
        <v>476</v>
      </c>
      <c r="M153" s="204">
        <v>7.5904471117874204</v>
      </c>
      <c r="N153" s="203">
        <v>0.97981081529051295</v>
      </c>
      <c r="O153" s="205">
        <v>259</v>
      </c>
      <c r="P153" s="204">
        <v>7.6434148508063302</v>
      </c>
      <c r="Q153" s="202">
        <v>0.97981081529051295</v>
      </c>
      <c r="R153" s="202">
        <v>259</v>
      </c>
      <c r="S153" s="202">
        <v>5.2063852447696801</v>
      </c>
      <c r="T153" s="202">
        <v>0.97981081529051295</v>
      </c>
      <c r="U153" s="202">
        <v>259</v>
      </c>
      <c r="V153" s="202">
        <v>6.0857044801603202</v>
      </c>
      <c r="W153" s="202">
        <v>0.97981081529051295</v>
      </c>
      <c r="X153" s="202">
        <v>259</v>
      </c>
      <c r="Y153" s="206" t="s">
        <v>470</v>
      </c>
      <c r="Z153" s="202" t="s">
        <v>470</v>
      </c>
      <c r="AA153" s="202" t="s">
        <v>470</v>
      </c>
      <c r="AB153" s="202" t="s">
        <v>470</v>
      </c>
      <c r="AC153" s="202" t="s">
        <v>470</v>
      </c>
      <c r="AD153" s="202" t="s">
        <v>470</v>
      </c>
      <c r="AE153" s="202">
        <v>0.168668804758344</v>
      </c>
      <c r="AF153" s="202">
        <v>0.35465676605384999</v>
      </c>
      <c r="AG153" s="202">
        <v>88</v>
      </c>
      <c r="AH153" s="206">
        <v>4.2423729878079399</v>
      </c>
      <c r="AI153" s="202">
        <v>0.29446951526651499</v>
      </c>
      <c r="AJ153" s="202">
        <v>86</v>
      </c>
      <c r="AK153" s="202" t="s">
        <v>470</v>
      </c>
      <c r="AL153" s="202" t="s">
        <v>470</v>
      </c>
      <c r="AM153" s="202" t="s">
        <v>470</v>
      </c>
      <c r="AN153" s="202" t="s">
        <v>470</v>
      </c>
      <c r="AO153" s="202" t="s">
        <v>470</v>
      </c>
      <c r="AP153" s="202" t="s">
        <v>470</v>
      </c>
      <c r="AQ153" s="202" t="s">
        <v>470</v>
      </c>
      <c r="AR153" s="202" t="s">
        <v>470</v>
      </c>
      <c r="AS153" s="202" t="s">
        <v>470</v>
      </c>
      <c r="AT153" s="202"/>
      <c r="AU153" s="202"/>
      <c r="AV153" s="202"/>
      <c r="AW153" s="202"/>
      <c r="AX153" s="202"/>
      <c r="AY153" s="202"/>
      <c r="AZ153" s="202"/>
      <c r="BA153" s="202"/>
      <c r="BB153" s="202"/>
      <c r="BC153" s="202"/>
      <c r="BD153" s="202"/>
      <c r="BE153" s="202"/>
      <c r="BF153" s="202"/>
      <c r="BG153" s="202"/>
      <c r="BH153" s="202"/>
      <c r="BI153" s="202"/>
      <c r="BJ153" s="202"/>
      <c r="BK153" s="202"/>
      <c r="BL153" s="202">
        <v>0.41463098198485998</v>
      </c>
      <c r="BM153" s="202">
        <v>0.99999999999998801</v>
      </c>
      <c r="BN153" s="202">
        <v>263</v>
      </c>
      <c r="BO153" s="202">
        <v>42.395739815430503</v>
      </c>
      <c r="BP153" s="202">
        <v>0.97981081529051295</v>
      </c>
      <c r="BQ153" s="202">
        <v>259</v>
      </c>
      <c r="BR153" s="202">
        <v>0.75961333295302302</v>
      </c>
      <c r="BS153" s="202">
        <v>3.9252004773684797E-2</v>
      </c>
      <c r="BT153" s="202">
        <v>0.99999999999998801</v>
      </c>
      <c r="BU153" s="202">
        <v>263</v>
      </c>
      <c r="BV153" s="202">
        <v>9.0236524576362095E-2</v>
      </c>
      <c r="BW153" s="202">
        <v>9.0236524576362095E-2</v>
      </c>
      <c r="BX153" s="202">
        <v>29</v>
      </c>
      <c r="BY153" s="202">
        <v>0</v>
      </c>
      <c r="BZ153" s="202">
        <v>0.97981081529051295</v>
      </c>
      <c r="CA153" s="202">
        <v>259</v>
      </c>
      <c r="CB153" s="202">
        <v>0</v>
      </c>
      <c r="CC153" s="202">
        <v>0.97981081529051295</v>
      </c>
      <c r="CD153" s="202">
        <v>259</v>
      </c>
      <c r="CE153" s="202">
        <v>0</v>
      </c>
      <c r="CF153" s="202">
        <v>0.97981081529051295</v>
      </c>
      <c r="CG153" s="202">
        <v>259</v>
      </c>
      <c r="CH153" s="202" t="s">
        <v>470</v>
      </c>
      <c r="CI153" s="202" t="s">
        <v>470</v>
      </c>
      <c r="CJ153" s="202" t="s">
        <v>470</v>
      </c>
      <c r="CK153" s="202" t="s">
        <v>470</v>
      </c>
      <c r="CL153" s="202" t="s">
        <v>470</v>
      </c>
      <c r="CM153" s="202" t="s">
        <v>470</v>
      </c>
      <c r="CN153" s="202">
        <v>0.17791298321000201</v>
      </c>
      <c r="CO153" s="202">
        <v>0.97716022849789996</v>
      </c>
      <c r="CP153" s="202">
        <v>258</v>
      </c>
      <c r="CQ153" s="202">
        <v>12</v>
      </c>
      <c r="CR153" s="202">
        <v>2.7743345035670199E-2</v>
      </c>
      <c r="CS153" s="202">
        <v>5</v>
      </c>
      <c r="CT153" s="202">
        <v>7328826413.5500002</v>
      </c>
      <c r="CU153" s="202">
        <v>2.5147697720043799E-2</v>
      </c>
      <c r="CV153" s="202">
        <v>4</v>
      </c>
      <c r="CW153" s="202">
        <v>0.67270508184113897</v>
      </c>
      <c r="CX153" s="202">
        <v>0.94981081529051303</v>
      </c>
      <c r="CY153" s="202">
        <v>255</v>
      </c>
      <c r="CZ153" s="202"/>
      <c r="DA153" s="202"/>
      <c r="DB153" s="202"/>
      <c r="DC153" s="202" t="s">
        <v>470</v>
      </c>
      <c r="DD153" s="202" t="s">
        <v>470</v>
      </c>
      <c r="DE153" s="202" t="s">
        <v>470</v>
      </c>
      <c r="DF153" s="202" t="s">
        <v>227</v>
      </c>
      <c r="DG153" s="202" t="s">
        <v>420</v>
      </c>
    </row>
    <row r="154" spans="2:111" hidden="1" x14ac:dyDescent="0.3">
      <c r="B154" s="124" t="str">
        <f t="shared" si="2"/>
        <v>iBoxx MSCI ESG EUR Corporates BBB TCA45596</v>
      </c>
      <c r="C154" s="183">
        <v>59</v>
      </c>
      <c r="D154" s="183" t="s">
        <v>518</v>
      </c>
      <c r="E154" s="183" t="s">
        <v>228</v>
      </c>
      <c r="F154" s="199">
        <v>45596</v>
      </c>
      <c r="G154" s="202">
        <v>1661</v>
      </c>
      <c r="H154" s="202">
        <v>0</v>
      </c>
      <c r="I154" s="202">
        <v>1661</v>
      </c>
      <c r="J154" s="203">
        <v>0</v>
      </c>
      <c r="K154" s="203">
        <v>1</v>
      </c>
      <c r="L154" s="202" t="s">
        <v>476</v>
      </c>
      <c r="M154" s="204">
        <v>7.5183030989999997</v>
      </c>
      <c r="N154" s="203">
        <v>1</v>
      </c>
      <c r="O154" s="205">
        <v>1661</v>
      </c>
      <c r="P154" s="204">
        <v>7.6181510259999996</v>
      </c>
      <c r="Q154" s="202">
        <v>1</v>
      </c>
      <c r="R154" s="202">
        <v>1661</v>
      </c>
      <c r="S154" s="202">
        <v>5.5144718099999999</v>
      </c>
      <c r="T154" s="202">
        <v>1</v>
      </c>
      <c r="U154" s="202">
        <v>1661</v>
      </c>
      <c r="V154" s="202">
        <v>6.2762684310000001</v>
      </c>
      <c r="W154" s="202">
        <v>1</v>
      </c>
      <c r="X154" s="202">
        <v>1661</v>
      </c>
      <c r="Y154" s="206" t="s">
        <v>470</v>
      </c>
      <c r="Z154" s="202" t="s">
        <v>470</v>
      </c>
      <c r="AA154" s="202" t="s">
        <v>470</v>
      </c>
      <c r="AB154" s="202" t="s">
        <v>470</v>
      </c>
      <c r="AC154" s="202" t="s">
        <v>470</v>
      </c>
      <c r="AD154" s="202" t="s">
        <v>470</v>
      </c>
      <c r="AE154" s="206">
        <v>0.13082550810000002</v>
      </c>
      <c r="AF154" s="202">
        <v>0.83704787800000002</v>
      </c>
      <c r="AG154" s="202">
        <v>1398</v>
      </c>
      <c r="AH154" s="206">
        <v>5.015576619</v>
      </c>
      <c r="AI154" s="202">
        <v>0.445324575</v>
      </c>
      <c r="AJ154" s="202">
        <v>723</v>
      </c>
      <c r="AK154" s="202" t="s">
        <v>470</v>
      </c>
      <c r="AL154" s="202" t="s">
        <v>470</v>
      </c>
      <c r="AM154" s="202" t="s">
        <v>470</v>
      </c>
      <c r="AN154" s="202" t="s">
        <v>470</v>
      </c>
      <c r="AO154" s="202" t="s">
        <v>470</v>
      </c>
      <c r="AP154" s="202" t="s">
        <v>470</v>
      </c>
      <c r="AQ154" s="202" t="s">
        <v>470</v>
      </c>
      <c r="AR154" s="202" t="s">
        <v>470</v>
      </c>
      <c r="AS154" s="202" t="s">
        <v>470</v>
      </c>
      <c r="AT154" s="202"/>
      <c r="AU154" s="202"/>
      <c r="AV154" s="202"/>
      <c r="AW154" s="202"/>
      <c r="AX154" s="202"/>
      <c r="AY154" s="202"/>
      <c r="AZ154" s="202"/>
      <c r="BA154" s="202"/>
      <c r="BB154" s="202"/>
      <c r="BC154" s="202"/>
      <c r="BD154" s="202"/>
      <c r="BE154" s="202"/>
      <c r="BF154" s="202"/>
      <c r="BG154" s="202"/>
      <c r="BH154" s="202"/>
      <c r="BI154" s="202"/>
      <c r="BJ154" s="202"/>
      <c r="BK154" s="202"/>
      <c r="BL154" s="202">
        <v>0.44271112400000001</v>
      </c>
      <c r="BM154" s="202">
        <v>1</v>
      </c>
      <c r="BN154" s="202">
        <v>1661</v>
      </c>
      <c r="BO154" s="202">
        <v>72.574672340000006</v>
      </c>
      <c r="BP154" s="202">
        <v>1</v>
      </c>
      <c r="BQ154" s="202">
        <v>1661</v>
      </c>
      <c r="BR154" s="202">
        <v>0.906644318</v>
      </c>
      <c r="BS154" s="202">
        <v>2.476329E-2</v>
      </c>
      <c r="BT154" s="202">
        <v>1</v>
      </c>
      <c r="BU154" s="202">
        <v>1661</v>
      </c>
      <c r="BV154" s="202">
        <v>0.18224167599999999</v>
      </c>
      <c r="BW154" s="202">
        <v>0.18224167599999999</v>
      </c>
      <c r="BX154" s="202">
        <v>317</v>
      </c>
      <c r="BY154" s="202">
        <v>0</v>
      </c>
      <c r="BZ154" s="202">
        <v>1</v>
      </c>
      <c r="CA154" s="202">
        <v>1661</v>
      </c>
      <c r="CB154" s="202">
        <v>0</v>
      </c>
      <c r="CC154" s="202">
        <v>1</v>
      </c>
      <c r="CD154" s="202">
        <v>1661</v>
      </c>
      <c r="CE154" s="202">
        <v>0</v>
      </c>
      <c r="CF154" s="202">
        <v>1</v>
      </c>
      <c r="CG154" s="202">
        <v>1661</v>
      </c>
      <c r="CH154" s="202" t="s">
        <v>470</v>
      </c>
      <c r="CI154" s="202" t="s">
        <v>470</v>
      </c>
      <c r="CJ154" s="202" t="s">
        <v>470</v>
      </c>
      <c r="CK154" s="202" t="s">
        <v>470</v>
      </c>
      <c r="CL154" s="202" t="s">
        <v>470</v>
      </c>
      <c r="CM154" s="202" t="s">
        <v>470</v>
      </c>
      <c r="CN154" s="202">
        <v>0.165369512</v>
      </c>
      <c r="CO154" s="202">
        <v>0.99971739100000001</v>
      </c>
      <c r="CP154" s="202">
        <v>1660</v>
      </c>
      <c r="CQ154" s="202">
        <v>12</v>
      </c>
      <c r="CR154" s="202">
        <v>2.6621471000000001E-2</v>
      </c>
      <c r="CS154" s="202">
        <v>35</v>
      </c>
      <c r="CT154" s="202">
        <v>1558.964802</v>
      </c>
      <c r="CU154" s="202">
        <v>2.6621471000000001E-2</v>
      </c>
      <c r="CV154" s="202">
        <v>35</v>
      </c>
      <c r="CW154" s="202">
        <v>0.71686807259999996</v>
      </c>
      <c r="CX154" s="202">
        <v>0.99008279099999996</v>
      </c>
      <c r="CY154" s="202">
        <v>1647</v>
      </c>
      <c r="CZ154" s="202"/>
      <c r="DA154" s="202"/>
      <c r="DB154" s="202"/>
      <c r="DC154" s="202" t="s">
        <v>470</v>
      </c>
      <c r="DD154" s="202" t="s">
        <v>470</v>
      </c>
      <c r="DE154" s="202" t="s">
        <v>470</v>
      </c>
      <c r="DF154" s="202" t="s">
        <v>229</v>
      </c>
      <c r="DG154" s="202" t="s">
        <v>420</v>
      </c>
    </row>
    <row r="155" spans="2:111" hidden="1" x14ac:dyDescent="0.3">
      <c r="B155" s="124" t="str">
        <f t="shared" si="2"/>
        <v>iBoxx MSCI ESG EUR Corporates BBB TCA45626</v>
      </c>
      <c r="C155" s="183">
        <v>58</v>
      </c>
      <c r="D155" s="183" t="s">
        <v>518</v>
      </c>
      <c r="E155" s="183" t="s">
        <v>228</v>
      </c>
      <c r="F155" s="199">
        <v>45626</v>
      </c>
      <c r="G155" s="202">
        <v>1678</v>
      </c>
      <c r="H155" s="202">
        <v>0</v>
      </c>
      <c r="I155" s="202">
        <v>1678</v>
      </c>
      <c r="J155" s="203">
        <v>0</v>
      </c>
      <c r="K155" s="203">
        <v>1</v>
      </c>
      <c r="L155" s="202" t="s">
        <v>476</v>
      </c>
      <c r="M155" s="204">
        <v>7.5426530769999998</v>
      </c>
      <c r="N155" s="203">
        <v>0.99860710399999997</v>
      </c>
      <c r="O155" s="205">
        <v>1675</v>
      </c>
      <c r="P155" s="204">
        <v>7.6150947819999999</v>
      </c>
      <c r="Q155" s="202">
        <v>0.99860710399999997</v>
      </c>
      <c r="R155" s="202">
        <v>1675</v>
      </c>
      <c r="S155" s="202">
        <v>5.5118474190000004</v>
      </c>
      <c r="T155" s="202">
        <v>0.99860710399999997</v>
      </c>
      <c r="U155" s="202">
        <v>1675</v>
      </c>
      <c r="V155" s="202">
        <v>6.3095335099999996</v>
      </c>
      <c r="W155" s="202">
        <v>0.99860710399999997</v>
      </c>
      <c r="X155" s="202">
        <v>1675</v>
      </c>
      <c r="Y155" s="206" t="s">
        <v>470</v>
      </c>
      <c r="Z155" s="202" t="s">
        <v>470</v>
      </c>
      <c r="AA155" s="202" t="s">
        <v>470</v>
      </c>
      <c r="AB155" s="202" t="s">
        <v>470</v>
      </c>
      <c r="AC155" s="202" t="s">
        <v>470</v>
      </c>
      <c r="AD155" s="202" t="s">
        <v>470</v>
      </c>
      <c r="AE155" s="206">
        <v>0.12931243149999999</v>
      </c>
      <c r="AF155" s="202">
        <v>0.83071623500000003</v>
      </c>
      <c r="AG155" s="202">
        <v>1398</v>
      </c>
      <c r="AH155" s="206">
        <v>4.9626767740000002</v>
      </c>
      <c r="AI155" s="202">
        <v>0.45154032500000002</v>
      </c>
      <c r="AJ155" s="202">
        <v>742</v>
      </c>
      <c r="AK155" s="202" t="s">
        <v>470</v>
      </c>
      <c r="AL155" s="202" t="s">
        <v>470</v>
      </c>
      <c r="AM155" s="202" t="s">
        <v>470</v>
      </c>
      <c r="AN155" s="202" t="s">
        <v>470</v>
      </c>
      <c r="AO155" s="202" t="s">
        <v>470</v>
      </c>
      <c r="AP155" s="202" t="s">
        <v>470</v>
      </c>
      <c r="AQ155" s="202" t="s">
        <v>470</v>
      </c>
      <c r="AR155" s="202" t="s">
        <v>470</v>
      </c>
      <c r="AS155" s="202" t="s">
        <v>470</v>
      </c>
      <c r="AT155" s="202"/>
      <c r="AU155" s="202"/>
      <c r="AV155" s="202"/>
      <c r="AW155" s="202"/>
      <c r="AX155" s="202"/>
      <c r="AY155" s="202"/>
      <c r="AZ155" s="202"/>
      <c r="BA155" s="202"/>
      <c r="BB155" s="202"/>
      <c r="BC155" s="202"/>
      <c r="BD155" s="202"/>
      <c r="BE155" s="202"/>
      <c r="BF155" s="202"/>
      <c r="BG155" s="202"/>
      <c r="BH155" s="202"/>
      <c r="BI155" s="202"/>
      <c r="BJ155" s="202"/>
      <c r="BK155" s="202"/>
      <c r="BL155" s="202">
        <v>0.44826565200000001</v>
      </c>
      <c r="BM155" s="202">
        <v>1</v>
      </c>
      <c r="BN155" s="202">
        <v>1678</v>
      </c>
      <c r="BO155" s="202">
        <v>72.202479170000004</v>
      </c>
      <c r="BP155" s="202">
        <v>0.99860710399999997</v>
      </c>
      <c r="BQ155" s="202">
        <v>1675</v>
      </c>
      <c r="BR155" s="202">
        <v>0.90119524699999998</v>
      </c>
      <c r="BS155" s="202">
        <v>2.3693850999999998E-2</v>
      </c>
      <c r="BT155" s="202">
        <v>1</v>
      </c>
      <c r="BU155" s="202">
        <v>1678</v>
      </c>
      <c r="BV155" s="202">
        <v>0.18481677399999999</v>
      </c>
      <c r="BW155" s="202">
        <v>0.18481677399999999</v>
      </c>
      <c r="BX155" s="202">
        <v>325</v>
      </c>
      <c r="BY155" s="202">
        <v>0</v>
      </c>
      <c r="BZ155" s="202">
        <v>0.99860710399999997</v>
      </c>
      <c r="CA155" s="202">
        <v>1675</v>
      </c>
      <c r="CB155" s="202">
        <v>0</v>
      </c>
      <c r="CC155" s="202">
        <v>0.99860710399999997</v>
      </c>
      <c r="CD155" s="202">
        <v>1675</v>
      </c>
      <c r="CE155" s="202">
        <v>0</v>
      </c>
      <c r="CF155" s="202">
        <v>0.99860710399999997</v>
      </c>
      <c r="CG155" s="202">
        <v>1675</v>
      </c>
      <c r="CH155" s="202" t="s">
        <v>470</v>
      </c>
      <c r="CI155" s="202" t="s">
        <v>470</v>
      </c>
      <c r="CJ155" s="202" t="s">
        <v>470</v>
      </c>
      <c r="CK155" s="202" t="s">
        <v>470</v>
      </c>
      <c r="CL155" s="202" t="s">
        <v>470</v>
      </c>
      <c r="CM155" s="202" t="s">
        <v>470</v>
      </c>
      <c r="CN155" s="202">
        <v>0.160475797</v>
      </c>
      <c r="CO155" s="202">
        <v>0.99860710399999997</v>
      </c>
      <c r="CP155" s="202">
        <v>1675</v>
      </c>
      <c r="CQ155" s="202">
        <v>13</v>
      </c>
      <c r="CR155" s="202">
        <v>2.6506386E-2</v>
      </c>
      <c r="CS155" s="202">
        <v>35</v>
      </c>
      <c r="CT155" s="202">
        <v>1580.4277970000001</v>
      </c>
      <c r="CU155" s="202">
        <v>2.6506386E-2</v>
      </c>
      <c r="CV155" s="202">
        <v>35</v>
      </c>
      <c r="CW155" s="202">
        <v>0.72676991599999996</v>
      </c>
      <c r="CX155" s="202">
        <v>0.98289506000000004</v>
      </c>
      <c r="CY155" s="202">
        <v>1651</v>
      </c>
      <c r="CZ155" s="202"/>
      <c r="DA155" s="202"/>
      <c r="DB155" s="202"/>
      <c r="DC155" s="202" t="s">
        <v>470</v>
      </c>
      <c r="DD155" s="202" t="s">
        <v>470</v>
      </c>
      <c r="DE155" s="202" t="s">
        <v>470</v>
      </c>
      <c r="DF155" s="202" t="s">
        <v>229</v>
      </c>
      <c r="DG155" s="202" t="s">
        <v>420</v>
      </c>
    </row>
    <row r="156" spans="2:111" hidden="1" x14ac:dyDescent="0.3">
      <c r="B156" s="124" t="str">
        <f t="shared" si="2"/>
        <v>iBoxx MSCI ESG EUR Corporates BBB TCA45657</v>
      </c>
      <c r="D156" s="124" t="s">
        <v>518</v>
      </c>
      <c r="E156" s="183" t="s">
        <v>228</v>
      </c>
      <c r="F156" s="196">
        <v>45657</v>
      </c>
      <c r="G156" s="202">
        <v>1674</v>
      </c>
      <c r="H156" s="202">
        <v>0</v>
      </c>
      <c r="I156" s="202">
        <v>1674</v>
      </c>
      <c r="J156" s="203">
        <v>0</v>
      </c>
      <c r="K156" s="203">
        <v>1</v>
      </c>
      <c r="L156" s="202" t="s">
        <v>476</v>
      </c>
      <c r="M156" s="204">
        <v>7.5463581657962298</v>
      </c>
      <c r="N156" s="203">
        <v>0.99999999999991795</v>
      </c>
      <c r="O156" s="205">
        <v>1674</v>
      </c>
      <c r="P156" s="204">
        <v>7.5919084241181496</v>
      </c>
      <c r="Q156" s="202">
        <v>0.99999999999991795</v>
      </c>
      <c r="R156" s="202">
        <v>1674</v>
      </c>
      <c r="S156" s="202">
        <v>5.5387971081051601</v>
      </c>
      <c r="T156" s="202">
        <v>0.99999999999991795</v>
      </c>
      <c r="U156" s="202">
        <v>1674</v>
      </c>
      <c r="V156" s="202">
        <v>6.3206519739037601</v>
      </c>
      <c r="W156" s="202">
        <v>0.99999999999991795</v>
      </c>
      <c r="X156" s="202">
        <v>1674</v>
      </c>
      <c r="Y156" s="206" t="s">
        <v>470</v>
      </c>
      <c r="Z156" s="202" t="s">
        <v>470</v>
      </c>
      <c r="AA156" s="202" t="s">
        <v>470</v>
      </c>
      <c r="AB156" s="202" t="s">
        <v>470</v>
      </c>
      <c r="AC156" s="202" t="s">
        <v>470</v>
      </c>
      <c r="AD156" s="202" t="s">
        <v>470</v>
      </c>
      <c r="AE156" s="202">
        <v>0.12833463671163201</v>
      </c>
      <c r="AF156" s="202">
        <v>0.82812788864073195</v>
      </c>
      <c r="AG156" s="202">
        <v>1393</v>
      </c>
      <c r="AH156" s="206">
        <v>5.0957339961672696</v>
      </c>
      <c r="AI156" s="202">
        <v>0.45601028582685299</v>
      </c>
      <c r="AJ156" s="202">
        <v>750</v>
      </c>
      <c r="AK156" s="202" t="s">
        <v>470</v>
      </c>
      <c r="AL156" s="202" t="s">
        <v>470</v>
      </c>
      <c r="AM156" s="202" t="s">
        <v>470</v>
      </c>
      <c r="AN156" s="202" t="s">
        <v>470</v>
      </c>
      <c r="AO156" s="202" t="s">
        <v>470</v>
      </c>
      <c r="AP156" s="202" t="s">
        <v>470</v>
      </c>
      <c r="AQ156" s="202" t="s">
        <v>470</v>
      </c>
      <c r="AR156" s="202" t="s">
        <v>470</v>
      </c>
      <c r="AS156" s="202" t="s">
        <v>470</v>
      </c>
      <c r="AT156" s="202"/>
      <c r="AU156" s="202"/>
      <c r="AV156" s="202"/>
      <c r="AW156" s="202"/>
      <c r="AX156" s="202"/>
      <c r="AY156" s="202"/>
      <c r="AZ156" s="202"/>
      <c r="BA156" s="202"/>
      <c r="BB156" s="202"/>
      <c r="BC156" s="202"/>
      <c r="BD156" s="202"/>
      <c r="BE156" s="202"/>
      <c r="BF156" s="202"/>
      <c r="BG156" s="202"/>
      <c r="BH156" s="202"/>
      <c r="BI156" s="202"/>
      <c r="BJ156" s="202"/>
      <c r="BK156" s="202"/>
      <c r="BL156" s="202">
        <v>0.44677494116928501</v>
      </c>
      <c r="BM156" s="202">
        <v>0.99999999999991795</v>
      </c>
      <c r="BN156" s="202">
        <v>1674</v>
      </c>
      <c r="BO156" s="202">
        <v>72.959353073868897</v>
      </c>
      <c r="BP156" s="202">
        <v>0.99999999999991795</v>
      </c>
      <c r="BQ156" s="202">
        <v>1674</v>
      </c>
      <c r="BR156" s="202">
        <v>0.90596138987906205</v>
      </c>
      <c r="BS156" s="202">
        <v>2.3785114115626501E-2</v>
      </c>
      <c r="BT156" s="202">
        <v>0.99999999999991795</v>
      </c>
      <c r="BU156" s="202">
        <v>1674</v>
      </c>
      <c r="BV156" s="202">
        <v>0.18722090823385901</v>
      </c>
      <c r="BW156" s="202">
        <v>0.18722090823385901</v>
      </c>
      <c r="BX156" s="202">
        <v>328</v>
      </c>
      <c r="BY156" s="202">
        <v>0</v>
      </c>
      <c r="BZ156" s="202">
        <v>0.99999999999991795</v>
      </c>
      <c r="CA156" s="202">
        <v>1674</v>
      </c>
      <c r="CB156" s="202">
        <v>0</v>
      </c>
      <c r="CC156" s="202">
        <v>0.99999999999991795</v>
      </c>
      <c r="CD156" s="202">
        <v>1674</v>
      </c>
      <c r="CE156" s="202">
        <v>0</v>
      </c>
      <c r="CF156" s="202">
        <v>0.99999999999991795</v>
      </c>
      <c r="CG156" s="202">
        <v>1674</v>
      </c>
      <c r="CH156" s="202" t="s">
        <v>470</v>
      </c>
      <c r="CI156" s="202" t="s">
        <v>470</v>
      </c>
      <c r="CJ156" s="202" t="s">
        <v>470</v>
      </c>
      <c r="CK156" s="202" t="s">
        <v>470</v>
      </c>
      <c r="CL156" s="202" t="s">
        <v>470</v>
      </c>
      <c r="CM156" s="202" t="s">
        <v>470</v>
      </c>
      <c r="CN156" s="202">
        <v>0.158650954212534</v>
      </c>
      <c r="CO156" s="202">
        <v>0.99999999999991795</v>
      </c>
      <c r="CP156" s="202">
        <v>1674</v>
      </c>
      <c r="CQ156" s="202">
        <v>13</v>
      </c>
      <c r="CR156" s="202">
        <v>2.6649720439192299E-2</v>
      </c>
      <c r="CS156" s="202">
        <v>35</v>
      </c>
      <c r="CT156" s="202">
        <v>1580.42779731</v>
      </c>
      <c r="CU156" s="202">
        <v>2.6649720439192299E-2</v>
      </c>
      <c r="CV156" s="202">
        <v>35</v>
      </c>
      <c r="CW156" s="202">
        <v>0.72675996554864297</v>
      </c>
      <c r="CX156" s="202">
        <v>0.98426858730451805</v>
      </c>
      <c r="CY156" s="202">
        <v>1650</v>
      </c>
      <c r="CZ156" s="202"/>
      <c r="DA156" s="202"/>
      <c r="DB156" s="202"/>
      <c r="DC156" s="202" t="s">
        <v>470</v>
      </c>
      <c r="DD156" s="202" t="s">
        <v>470</v>
      </c>
      <c r="DE156" s="202" t="s">
        <v>470</v>
      </c>
      <c r="DF156" s="202" t="s">
        <v>229</v>
      </c>
      <c r="DG156" s="202" t="s">
        <v>420</v>
      </c>
    </row>
    <row r="157" spans="2:111" hidden="1" x14ac:dyDescent="0.3">
      <c r="B157" s="124" t="str">
        <f t="shared" si="2"/>
        <v>iBoxx MSCI ESG EUR Corporates BBB TCA45688</v>
      </c>
      <c r="D157" s="124" t="s">
        <v>518</v>
      </c>
      <c r="E157" s="183" t="s">
        <v>228</v>
      </c>
      <c r="F157" s="196">
        <v>45688</v>
      </c>
      <c r="G157" s="202">
        <v>1694</v>
      </c>
      <c r="H157" s="202">
        <v>0</v>
      </c>
      <c r="I157" s="202">
        <v>1694</v>
      </c>
      <c r="J157" s="203">
        <v>0</v>
      </c>
      <c r="K157" s="203">
        <v>1</v>
      </c>
      <c r="L157" s="202" t="s">
        <v>476</v>
      </c>
      <c r="M157" s="204">
        <v>7.5137485858868596</v>
      </c>
      <c r="N157" s="203">
        <v>0.98329001864058496</v>
      </c>
      <c r="O157" s="205">
        <v>1660</v>
      </c>
      <c r="P157" s="204">
        <v>7.64160596702615</v>
      </c>
      <c r="Q157" s="202">
        <v>0.98329001864058496</v>
      </c>
      <c r="R157" s="202">
        <v>1660</v>
      </c>
      <c r="S157" s="202">
        <v>5.4789071221947898</v>
      </c>
      <c r="T157" s="202">
        <v>0.98329001864058496</v>
      </c>
      <c r="U157" s="202">
        <v>1660</v>
      </c>
      <c r="V157" s="202">
        <v>6.1719103145783301</v>
      </c>
      <c r="W157" s="202">
        <v>0.98329001864058496</v>
      </c>
      <c r="X157" s="202">
        <v>1660</v>
      </c>
      <c r="Y157" s="206" t="s">
        <v>470</v>
      </c>
      <c r="Z157" s="202" t="s">
        <v>470</v>
      </c>
      <c r="AA157" s="202" t="s">
        <v>470</v>
      </c>
      <c r="AB157" s="202" t="s">
        <v>470</v>
      </c>
      <c r="AC157" s="202" t="s">
        <v>470</v>
      </c>
      <c r="AD157" s="202" t="s">
        <v>470</v>
      </c>
      <c r="AE157" s="202">
        <v>0.134767943332634</v>
      </c>
      <c r="AF157" s="202">
        <v>0.36291195315086999</v>
      </c>
      <c r="AG157" s="202">
        <v>564</v>
      </c>
      <c r="AH157" s="206">
        <v>4.8677745909339301</v>
      </c>
      <c r="AI157" s="202">
        <v>0.34921446239847598</v>
      </c>
      <c r="AJ157" s="202">
        <v>588</v>
      </c>
      <c r="AK157" s="202" t="s">
        <v>470</v>
      </c>
      <c r="AL157" s="202" t="s">
        <v>470</v>
      </c>
      <c r="AM157" s="202" t="s">
        <v>470</v>
      </c>
      <c r="AN157" s="202" t="s">
        <v>470</v>
      </c>
      <c r="AO157" s="202" t="s">
        <v>470</v>
      </c>
      <c r="AP157" s="202" t="s">
        <v>470</v>
      </c>
      <c r="AQ157" s="202" t="s">
        <v>470</v>
      </c>
      <c r="AR157" s="202" t="s">
        <v>470</v>
      </c>
      <c r="AS157" s="202" t="s">
        <v>470</v>
      </c>
      <c r="AT157" s="202"/>
      <c r="AU157" s="202"/>
      <c r="AV157" s="202"/>
      <c r="AW157" s="202"/>
      <c r="AX157" s="202"/>
      <c r="AY157" s="202"/>
      <c r="AZ157" s="202"/>
      <c r="BA157" s="202"/>
      <c r="BB157" s="202"/>
      <c r="BC157" s="202"/>
      <c r="BD157" s="202"/>
      <c r="BE157" s="202"/>
      <c r="BF157" s="202"/>
      <c r="BG157" s="202"/>
      <c r="BH157" s="202"/>
      <c r="BI157" s="202"/>
      <c r="BJ157" s="202"/>
      <c r="BK157" s="202"/>
      <c r="BL157" s="202">
        <v>0.444205824822902</v>
      </c>
      <c r="BM157" s="202">
        <v>0.99999999999991596</v>
      </c>
      <c r="BN157" s="202">
        <v>1694</v>
      </c>
      <c r="BO157" s="202">
        <v>85.327429091481406</v>
      </c>
      <c r="BP157" s="202">
        <v>0.98624811101805399</v>
      </c>
      <c r="BQ157" s="202">
        <v>1667</v>
      </c>
      <c r="BR157" s="202">
        <v>0.831907982742628</v>
      </c>
      <c r="BS157" s="202">
        <v>2.39603524092502E-2</v>
      </c>
      <c r="BT157" s="202">
        <v>0.99999999999991596</v>
      </c>
      <c r="BU157" s="202">
        <v>1694</v>
      </c>
      <c r="BV157" s="202">
        <v>0.19042443759771799</v>
      </c>
      <c r="BW157" s="202">
        <v>0.19042443759771799</v>
      </c>
      <c r="BX157" s="202">
        <v>338</v>
      </c>
      <c r="BY157" s="202">
        <v>0</v>
      </c>
      <c r="BZ157" s="202">
        <v>0.98624811101805399</v>
      </c>
      <c r="CA157" s="202">
        <v>1667</v>
      </c>
      <c r="CB157" s="202">
        <v>1.7584639824165E-3</v>
      </c>
      <c r="CC157" s="202">
        <v>0.98624811101805399</v>
      </c>
      <c r="CD157" s="202">
        <v>1667</v>
      </c>
      <c r="CE157" s="202">
        <v>0</v>
      </c>
      <c r="CF157" s="202">
        <v>0.98329001864058496</v>
      </c>
      <c r="CG157" s="202">
        <v>1660</v>
      </c>
      <c r="CH157" s="202" t="s">
        <v>470</v>
      </c>
      <c r="CI157" s="202" t="s">
        <v>470</v>
      </c>
      <c r="CJ157" s="202" t="s">
        <v>470</v>
      </c>
      <c r="CK157" s="202" t="s">
        <v>470</v>
      </c>
      <c r="CL157" s="202" t="s">
        <v>470</v>
      </c>
      <c r="CM157" s="202" t="s">
        <v>470</v>
      </c>
      <c r="CN157" s="202">
        <v>0.15332390332236101</v>
      </c>
      <c r="CO157" s="202">
        <v>0.97909989753211402</v>
      </c>
      <c r="CP157" s="202">
        <v>1653</v>
      </c>
      <c r="CQ157" s="202">
        <v>16</v>
      </c>
      <c r="CR157" s="202">
        <v>2.7906857874527399E-2</v>
      </c>
      <c r="CS157" s="202">
        <v>37</v>
      </c>
      <c r="CT157" s="202">
        <v>2347199301.1799998</v>
      </c>
      <c r="CU157" s="202">
        <v>2.7906857874527399E-2</v>
      </c>
      <c r="CV157" s="202">
        <v>37</v>
      </c>
      <c r="CW157" s="202">
        <v>0.67744618118904598</v>
      </c>
      <c r="CX157" s="202">
        <v>0.97185616751552395</v>
      </c>
      <c r="CY157" s="202">
        <v>1644</v>
      </c>
      <c r="CZ157" s="202"/>
      <c r="DA157" s="202"/>
      <c r="DB157" s="202"/>
      <c r="DC157" s="202" t="s">
        <v>470</v>
      </c>
      <c r="DD157" s="202" t="s">
        <v>470</v>
      </c>
      <c r="DE157" s="202" t="s">
        <v>470</v>
      </c>
      <c r="DF157" s="202" t="s">
        <v>229</v>
      </c>
      <c r="DG157" s="202" t="s">
        <v>420</v>
      </c>
    </row>
    <row r="158" spans="2:111" hidden="1" x14ac:dyDescent="0.3">
      <c r="B158" s="124" t="str">
        <f t="shared" si="2"/>
        <v>iBoxx MSCI ESG EUR Corporates Green Bond Select45596</v>
      </c>
      <c r="C158" s="183">
        <v>12928</v>
      </c>
      <c r="D158" s="183" t="s">
        <v>519</v>
      </c>
      <c r="E158" s="183" t="s">
        <v>230</v>
      </c>
      <c r="F158" s="199">
        <v>45596</v>
      </c>
      <c r="G158" s="202">
        <v>90</v>
      </c>
      <c r="H158" s="202">
        <v>0</v>
      </c>
      <c r="I158" s="202">
        <v>90</v>
      </c>
      <c r="J158" s="203">
        <v>0</v>
      </c>
      <c r="K158" s="203">
        <v>1</v>
      </c>
      <c r="L158" s="202" t="s">
        <v>476</v>
      </c>
      <c r="M158" s="204">
        <v>7.5745256430000003</v>
      </c>
      <c r="N158" s="203">
        <v>1</v>
      </c>
      <c r="O158" s="205">
        <v>90</v>
      </c>
      <c r="P158" s="204">
        <v>7.7460631619999996</v>
      </c>
      <c r="Q158" s="202">
        <v>1</v>
      </c>
      <c r="R158" s="202">
        <v>90</v>
      </c>
      <c r="S158" s="202">
        <v>5.0408574460000004</v>
      </c>
      <c r="T158" s="202">
        <v>1</v>
      </c>
      <c r="U158" s="202">
        <v>90</v>
      </c>
      <c r="V158" s="202">
        <v>6.3179820859999998</v>
      </c>
      <c r="W158" s="202">
        <v>1</v>
      </c>
      <c r="X158" s="202">
        <v>90</v>
      </c>
      <c r="Y158" s="206" t="s">
        <v>470</v>
      </c>
      <c r="Z158" s="202" t="s">
        <v>470</v>
      </c>
      <c r="AA158" s="202" t="s">
        <v>470</v>
      </c>
      <c r="AB158" s="202" t="s">
        <v>470</v>
      </c>
      <c r="AC158" s="202" t="s">
        <v>470</v>
      </c>
      <c r="AD158" s="202" t="s">
        <v>470</v>
      </c>
      <c r="AE158" s="206">
        <v>0.13882778370000001</v>
      </c>
      <c r="AF158" s="202">
        <v>0.75819387199999999</v>
      </c>
      <c r="AG158" s="202">
        <v>69</v>
      </c>
      <c r="AH158" s="206">
        <v>3.5456735319999999</v>
      </c>
      <c r="AI158" s="202">
        <v>0.41808392100000003</v>
      </c>
      <c r="AJ158" s="202">
        <v>38</v>
      </c>
      <c r="AK158" s="202" t="s">
        <v>470</v>
      </c>
      <c r="AL158" s="202" t="s">
        <v>470</v>
      </c>
      <c r="AM158" s="202" t="s">
        <v>470</v>
      </c>
      <c r="AN158" s="202" t="s">
        <v>470</v>
      </c>
      <c r="AO158" s="202" t="s">
        <v>470</v>
      </c>
      <c r="AP158" s="202" t="s">
        <v>470</v>
      </c>
      <c r="AQ158" s="202" t="s">
        <v>470</v>
      </c>
      <c r="AR158" s="202" t="s">
        <v>470</v>
      </c>
      <c r="AS158" s="202" t="s">
        <v>470</v>
      </c>
      <c r="AT158" s="202"/>
      <c r="AU158" s="202"/>
      <c r="AV158" s="202"/>
      <c r="AW158" s="202"/>
      <c r="AX158" s="202"/>
      <c r="AY158" s="202"/>
      <c r="AZ158" s="202"/>
      <c r="BA158" s="202"/>
      <c r="BB158" s="202"/>
      <c r="BC158" s="202"/>
      <c r="BD158" s="202"/>
      <c r="BE158" s="202"/>
      <c r="BF158" s="202"/>
      <c r="BG158" s="202"/>
      <c r="BH158" s="202"/>
      <c r="BI158" s="202"/>
      <c r="BJ158" s="202"/>
      <c r="BK158" s="202"/>
      <c r="BL158" s="202">
        <v>0.29699390599999997</v>
      </c>
      <c r="BM158" s="202">
        <v>1</v>
      </c>
      <c r="BN158" s="202">
        <v>90</v>
      </c>
      <c r="BO158" s="202">
        <v>30.038794599999999</v>
      </c>
      <c r="BP158" s="202">
        <v>1</v>
      </c>
      <c r="BQ158" s="202">
        <v>90</v>
      </c>
      <c r="BR158" s="202">
        <v>0.866432706</v>
      </c>
      <c r="BS158" s="202">
        <v>6.9877819999999997E-3</v>
      </c>
      <c r="BT158" s="202">
        <v>1</v>
      </c>
      <c r="BU158" s="202">
        <v>90</v>
      </c>
      <c r="BV158" s="202">
        <v>1</v>
      </c>
      <c r="BW158" s="202">
        <v>1</v>
      </c>
      <c r="BX158" s="202">
        <v>90</v>
      </c>
      <c r="BY158" s="202">
        <v>0</v>
      </c>
      <c r="BZ158" s="202">
        <v>1</v>
      </c>
      <c r="CA158" s="202">
        <v>90</v>
      </c>
      <c r="CB158" s="202">
        <v>0</v>
      </c>
      <c r="CC158" s="202">
        <v>1</v>
      </c>
      <c r="CD158" s="202">
        <v>90</v>
      </c>
      <c r="CE158" s="202">
        <v>0</v>
      </c>
      <c r="CF158" s="202">
        <v>1</v>
      </c>
      <c r="CG158" s="202">
        <v>90</v>
      </c>
      <c r="CH158" s="202" t="s">
        <v>470</v>
      </c>
      <c r="CI158" s="202" t="s">
        <v>470</v>
      </c>
      <c r="CJ158" s="202" t="s">
        <v>470</v>
      </c>
      <c r="CK158" s="202" t="s">
        <v>470</v>
      </c>
      <c r="CL158" s="202" t="s">
        <v>470</v>
      </c>
      <c r="CM158" s="202" t="s">
        <v>470</v>
      </c>
      <c r="CN158" s="202">
        <v>0.14870187900000001</v>
      </c>
      <c r="CO158" s="202">
        <v>1</v>
      </c>
      <c r="CP158" s="202">
        <v>90</v>
      </c>
      <c r="CQ158" s="202">
        <v>1</v>
      </c>
      <c r="CR158" s="202">
        <v>1.4840058999999999E-2</v>
      </c>
      <c r="CS158" s="202">
        <v>1</v>
      </c>
      <c r="CT158" s="202">
        <v>16.178850000000001</v>
      </c>
      <c r="CU158" s="202">
        <v>1.4840058999999999E-2</v>
      </c>
      <c r="CV158" s="202">
        <v>1</v>
      </c>
      <c r="CW158" s="202">
        <v>0.81416236639999995</v>
      </c>
      <c r="CX158" s="202">
        <v>0.98952863499999999</v>
      </c>
      <c r="CY158" s="202">
        <v>89</v>
      </c>
      <c r="CZ158" s="202"/>
      <c r="DA158" s="202"/>
      <c r="DB158" s="202"/>
      <c r="DC158" s="202" t="s">
        <v>470</v>
      </c>
      <c r="DD158" s="202" t="s">
        <v>470</v>
      </c>
      <c r="DE158" s="202" t="s">
        <v>470</v>
      </c>
      <c r="DF158" s="202" t="s">
        <v>230</v>
      </c>
      <c r="DG158" s="202" t="s">
        <v>420</v>
      </c>
    </row>
    <row r="159" spans="2:111" hidden="1" x14ac:dyDescent="0.3">
      <c r="B159" s="124" t="str">
        <f t="shared" si="2"/>
        <v>iBoxx MSCI ESG EUR Corporates Green Bond Select45626</v>
      </c>
      <c r="C159">
        <v>12779</v>
      </c>
      <c r="D159" t="s">
        <v>519</v>
      </c>
      <c r="E159" s="183" t="s">
        <v>230</v>
      </c>
      <c r="F159" s="198">
        <v>45626</v>
      </c>
      <c r="G159" s="202">
        <v>90</v>
      </c>
      <c r="H159" s="202">
        <v>0</v>
      </c>
      <c r="I159" s="202">
        <v>90</v>
      </c>
      <c r="J159" s="203">
        <v>0</v>
      </c>
      <c r="K159" s="203">
        <v>1</v>
      </c>
      <c r="L159" s="202" t="s">
        <v>476</v>
      </c>
      <c r="M159" s="204">
        <v>7.5374395019999998</v>
      </c>
      <c r="N159" s="203">
        <v>0.99450710799999997</v>
      </c>
      <c r="O159" s="205">
        <v>90</v>
      </c>
      <c r="P159" s="204">
        <v>7.732752981</v>
      </c>
      <c r="Q159" s="202">
        <v>0.99450710799999997</v>
      </c>
      <c r="R159" s="202">
        <v>90</v>
      </c>
      <c r="S159" s="202">
        <v>4.9976806790000001</v>
      </c>
      <c r="T159" s="202">
        <v>0.99450710799999997</v>
      </c>
      <c r="U159" s="202">
        <v>90</v>
      </c>
      <c r="V159" s="202">
        <v>6.2808133929999999</v>
      </c>
      <c r="W159" s="202">
        <v>0.99450710799999997</v>
      </c>
      <c r="X159" s="202">
        <v>90</v>
      </c>
      <c r="Y159" s="206" t="s">
        <v>470</v>
      </c>
      <c r="Z159" s="202" t="s">
        <v>470</v>
      </c>
      <c r="AA159" s="202" t="s">
        <v>470</v>
      </c>
      <c r="AB159" s="202" t="s">
        <v>470</v>
      </c>
      <c r="AC159" s="202" t="s">
        <v>470</v>
      </c>
      <c r="AD159" s="202" t="s">
        <v>470</v>
      </c>
      <c r="AE159" s="202">
        <v>0.134486041</v>
      </c>
      <c r="AF159" s="202">
        <v>0.754869919</v>
      </c>
      <c r="AG159" s="202">
        <v>69</v>
      </c>
      <c r="AH159" s="206">
        <v>3.5254549599999998</v>
      </c>
      <c r="AI159" s="202">
        <v>0.42715793800000001</v>
      </c>
      <c r="AJ159" s="202">
        <v>39</v>
      </c>
      <c r="AK159" s="202" t="s">
        <v>470</v>
      </c>
      <c r="AL159" s="202" t="s">
        <v>470</v>
      </c>
      <c r="AM159" s="202" t="s">
        <v>470</v>
      </c>
      <c r="AN159" s="202" t="s">
        <v>470</v>
      </c>
      <c r="AO159" s="202" t="s">
        <v>470</v>
      </c>
      <c r="AP159" s="202" t="s">
        <v>470</v>
      </c>
      <c r="AQ159" s="202" t="s">
        <v>470</v>
      </c>
      <c r="AR159" s="202" t="s">
        <v>470</v>
      </c>
      <c r="AS159" s="202" t="s">
        <v>470</v>
      </c>
      <c r="AT159" s="202"/>
      <c r="AU159" s="202"/>
      <c r="AV159" s="202"/>
      <c r="AW159" s="202"/>
      <c r="AX159" s="202"/>
      <c r="AY159" s="202"/>
      <c r="AZ159" s="202"/>
      <c r="BA159" s="202"/>
      <c r="BB159" s="202"/>
      <c r="BC159" s="202"/>
      <c r="BD159" s="202"/>
      <c r="BE159" s="202"/>
      <c r="BF159" s="202"/>
      <c r="BG159" s="202"/>
      <c r="BH159" s="202"/>
      <c r="BI159" s="202"/>
      <c r="BJ159" s="202"/>
      <c r="BK159" s="202"/>
      <c r="BL159" s="202">
        <v>0.29702778099999999</v>
      </c>
      <c r="BM159" s="202">
        <v>0.99450710799999997</v>
      </c>
      <c r="BN159" s="202">
        <v>90</v>
      </c>
      <c r="BO159" s="202">
        <v>30.615639439999999</v>
      </c>
      <c r="BP159" s="202">
        <v>0.99450710799999997</v>
      </c>
      <c r="BQ159" s="202">
        <v>90</v>
      </c>
      <c r="BR159" s="202">
        <v>0.86180168199999996</v>
      </c>
      <c r="BS159" s="202">
        <v>7.0386049999999999E-3</v>
      </c>
      <c r="BT159" s="202">
        <v>0.99450710799999997</v>
      </c>
      <c r="BU159" s="202">
        <v>90</v>
      </c>
      <c r="BV159" s="202">
        <v>0.99450710799999997</v>
      </c>
      <c r="BW159" s="202">
        <v>0.99450710799999997</v>
      </c>
      <c r="BX159" s="202">
        <v>90</v>
      </c>
      <c r="BY159" s="202">
        <v>0</v>
      </c>
      <c r="BZ159" s="202">
        <v>0.99450710799999997</v>
      </c>
      <c r="CA159" s="202">
        <v>90</v>
      </c>
      <c r="CB159" s="202">
        <v>0</v>
      </c>
      <c r="CC159" s="202">
        <v>0.99450710799999997</v>
      </c>
      <c r="CD159" s="202">
        <v>90</v>
      </c>
      <c r="CE159" s="202">
        <v>0</v>
      </c>
      <c r="CF159" s="202">
        <v>0.99450710799999997</v>
      </c>
      <c r="CG159" s="202">
        <v>90</v>
      </c>
      <c r="CH159" s="202" t="s">
        <v>470</v>
      </c>
      <c r="CI159" s="202" t="s">
        <v>470</v>
      </c>
      <c r="CJ159" s="202" t="s">
        <v>470</v>
      </c>
      <c r="CK159" s="202" t="s">
        <v>470</v>
      </c>
      <c r="CL159" s="202" t="s">
        <v>470</v>
      </c>
      <c r="CM159" s="202" t="s">
        <v>470</v>
      </c>
      <c r="CN159" s="202">
        <v>0.14773376999999999</v>
      </c>
      <c r="CO159" s="202">
        <v>0.99450710799999997</v>
      </c>
      <c r="CP159" s="202">
        <v>90</v>
      </c>
      <c r="CQ159" s="202">
        <v>2</v>
      </c>
      <c r="CR159" s="202">
        <v>2.6739081000000001E-2</v>
      </c>
      <c r="CS159" s="202">
        <v>2</v>
      </c>
      <c r="CT159" s="202">
        <v>46.178849999999997</v>
      </c>
      <c r="CU159" s="202">
        <v>2.6739081000000001E-2</v>
      </c>
      <c r="CV159" s="202">
        <v>2</v>
      </c>
      <c r="CW159" s="202">
        <v>0.80879219359999999</v>
      </c>
      <c r="CX159" s="202">
        <v>0.98399062500000001</v>
      </c>
      <c r="CY159" s="202">
        <v>89</v>
      </c>
      <c r="CZ159" s="202"/>
      <c r="DA159" s="202"/>
      <c r="DB159" s="202"/>
      <c r="DC159" s="202" t="s">
        <v>470</v>
      </c>
      <c r="DD159" s="202" t="s">
        <v>470</v>
      </c>
      <c r="DE159" s="202" t="s">
        <v>470</v>
      </c>
      <c r="DF159" s="202" t="s">
        <v>230</v>
      </c>
      <c r="DG159" s="202" t="s">
        <v>420</v>
      </c>
    </row>
    <row r="160" spans="2:111" hidden="1" x14ac:dyDescent="0.3">
      <c r="B160" s="124" t="str">
        <f t="shared" si="2"/>
        <v>iBoxx MSCI ESG EUR Corporates Green Bond Select45657</v>
      </c>
      <c r="D160" s="124" t="s">
        <v>519</v>
      </c>
      <c r="E160" t="s">
        <v>230</v>
      </c>
      <c r="F160" s="196">
        <v>45657</v>
      </c>
      <c r="G160" s="202">
        <v>90</v>
      </c>
      <c r="H160" s="202">
        <v>0</v>
      </c>
      <c r="I160" s="202">
        <v>90</v>
      </c>
      <c r="J160" s="203">
        <v>0</v>
      </c>
      <c r="K160" s="203">
        <v>1</v>
      </c>
      <c r="L160" s="202" t="s">
        <v>476</v>
      </c>
      <c r="M160" s="204">
        <v>7.5612711145330902</v>
      </c>
      <c r="N160" s="203">
        <v>0.99417417771841798</v>
      </c>
      <c r="O160" s="205">
        <v>90</v>
      </c>
      <c r="P160" s="204">
        <v>7.7240347760624699</v>
      </c>
      <c r="Q160" s="202">
        <v>0.99417417771841798</v>
      </c>
      <c r="R160" s="202">
        <v>90</v>
      </c>
      <c r="S160" s="202">
        <v>4.9930520819798101</v>
      </c>
      <c r="T160" s="202">
        <v>0.99417417771841798</v>
      </c>
      <c r="U160" s="202">
        <v>90</v>
      </c>
      <c r="V160" s="202">
        <v>6.2991194057135296</v>
      </c>
      <c r="W160" s="202">
        <v>0.99417417771841798</v>
      </c>
      <c r="X160" s="202">
        <v>90</v>
      </c>
      <c r="Y160" s="206" t="s">
        <v>470</v>
      </c>
      <c r="Z160" s="202" t="s">
        <v>470</v>
      </c>
      <c r="AA160" s="202" t="s">
        <v>470</v>
      </c>
      <c r="AB160" s="202" t="s">
        <v>470</v>
      </c>
      <c r="AC160" s="202" t="s">
        <v>470</v>
      </c>
      <c r="AD160" s="202" t="s">
        <v>470</v>
      </c>
      <c r="AE160" s="202">
        <v>0.13172353289774399</v>
      </c>
      <c r="AF160" s="202">
        <v>0.75417797749607196</v>
      </c>
      <c r="AG160" s="202">
        <v>69</v>
      </c>
      <c r="AH160" s="206">
        <v>3.5338700181112102</v>
      </c>
      <c r="AI160" s="202">
        <v>0.43412104127041901</v>
      </c>
      <c r="AJ160" s="202">
        <v>40</v>
      </c>
      <c r="AK160" s="202" t="s">
        <v>470</v>
      </c>
      <c r="AL160" s="202" t="s">
        <v>470</v>
      </c>
      <c r="AM160" s="202" t="s">
        <v>470</v>
      </c>
      <c r="AN160" s="202" t="s">
        <v>470</v>
      </c>
      <c r="AO160" s="202" t="s">
        <v>470</v>
      </c>
      <c r="AP160" s="202" t="s">
        <v>470</v>
      </c>
      <c r="AQ160" s="202" t="s">
        <v>470</v>
      </c>
      <c r="AR160" s="202" t="s">
        <v>470</v>
      </c>
      <c r="AS160" s="202" t="s">
        <v>470</v>
      </c>
      <c r="AT160" s="202"/>
      <c r="AU160" s="202"/>
      <c r="AV160" s="202"/>
      <c r="AW160" s="202"/>
      <c r="AX160" s="202"/>
      <c r="AY160" s="202"/>
      <c r="AZ160" s="202"/>
      <c r="BA160" s="202"/>
      <c r="BB160" s="202"/>
      <c r="BC160" s="202"/>
      <c r="BD160" s="202"/>
      <c r="BE160" s="202"/>
      <c r="BF160" s="202"/>
      <c r="BG160" s="202"/>
      <c r="BH160" s="202"/>
      <c r="BI160" s="202"/>
      <c r="BJ160" s="202"/>
      <c r="BK160" s="202"/>
      <c r="BL160" s="202">
        <v>0.29643992962404597</v>
      </c>
      <c r="BM160" s="202">
        <v>0.99417417771841798</v>
      </c>
      <c r="BN160" s="202">
        <v>90</v>
      </c>
      <c r="BO160" s="202">
        <v>30.499520215881599</v>
      </c>
      <c r="BP160" s="202">
        <v>0.99417417771841798</v>
      </c>
      <c r="BQ160" s="202">
        <v>90</v>
      </c>
      <c r="BR160" s="202">
        <v>0.86152153174594304</v>
      </c>
      <c r="BS160" s="202">
        <v>6.9391728348829002E-3</v>
      </c>
      <c r="BT160" s="202">
        <v>0.99417417771841798</v>
      </c>
      <c r="BU160" s="202">
        <v>90</v>
      </c>
      <c r="BV160" s="202">
        <v>0.99417417771841798</v>
      </c>
      <c r="BW160" s="202">
        <v>0.99417417771841798</v>
      </c>
      <c r="BX160" s="202">
        <v>90</v>
      </c>
      <c r="BY160" s="202">
        <v>0</v>
      </c>
      <c r="BZ160" s="202">
        <v>0.99417417771841798</v>
      </c>
      <c r="CA160" s="202">
        <v>90</v>
      </c>
      <c r="CB160" s="202">
        <v>0</v>
      </c>
      <c r="CC160" s="202">
        <v>0.99417417771841798</v>
      </c>
      <c r="CD160" s="202">
        <v>90</v>
      </c>
      <c r="CE160" s="202">
        <v>0</v>
      </c>
      <c r="CF160" s="202">
        <v>0.99417417771841798</v>
      </c>
      <c r="CG160" s="202">
        <v>90</v>
      </c>
      <c r="CH160" s="202" t="s">
        <v>470</v>
      </c>
      <c r="CI160" s="202" t="s">
        <v>470</v>
      </c>
      <c r="CJ160" s="202" t="s">
        <v>470</v>
      </c>
      <c r="CK160" s="202" t="s">
        <v>470</v>
      </c>
      <c r="CL160" s="202" t="s">
        <v>470</v>
      </c>
      <c r="CM160" s="202" t="s">
        <v>470</v>
      </c>
      <c r="CN160" s="202">
        <v>0.14760859066912399</v>
      </c>
      <c r="CO160" s="202">
        <v>0.99417417771841798</v>
      </c>
      <c r="CP160" s="202">
        <v>90</v>
      </c>
      <c r="CQ160" s="202">
        <v>2</v>
      </c>
      <c r="CR160" s="202">
        <v>2.6804126900460301E-2</v>
      </c>
      <c r="CS160" s="202">
        <v>2</v>
      </c>
      <c r="CT160" s="202">
        <v>46.178849999999997</v>
      </c>
      <c r="CU160" s="202">
        <v>2.6804126900460301E-2</v>
      </c>
      <c r="CV160" s="202">
        <v>2</v>
      </c>
      <c r="CW160" s="202">
        <v>0.80826508187952795</v>
      </c>
      <c r="CX160" s="202">
        <v>0.98374310631033901</v>
      </c>
      <c r="CY160" s="202">
        <v>89</v>
      </c>
      <c r="CZ160" s="202"/>
      <c r="DA160" s="202"/>
      <c r="DB160" s="202"/>
      <c r="DC160" s="202" t="s">
        <v>470</v>
      </c>
      <c r="DD160" s="202" t="s">
        <v>470</v>
      </c>
      <c r="DE160" s="202" t="s">
        <v>470</v>
      </c>
      <c r="DF160" s="202" t="s">
        <v>230</v>
      </c>
      <c r="DG160" s="202" t="s">
        <v>420</v>
      </c>
    </row>
    <row r="161" spans="2:111" hidden="1" x14ac:dyDescent="0.3">
      <c r="B161" s="124" t="str">
        <f t="shared" si="2"/>
        <v>iBoxx MSCI ESG EUR Corporates Green Bond Select45688</v>
      </c>
      <c r="D161" s="124" t="s">
        <v>519</v>
      </c>
      <c r="E161" s="183" t="s">
        <v>230</v>
      </c>
      <c r="F161" s="196">
        <v>45688</v>
      </c>
      <c r="G161" s="202">
        <v>90</v>
      </c>
      <c r="H161" s="202">
        <v>0</v>
      </c>
      <c r="I161" s="202">
        <v>90</v>
      </c>
      <c r="J161" s="203">
        <v>0</v>
      </c>
      <c r="K161" s="203">
        <v>1</v>
      </c>
      <c r="L161" s="202" t="s">
        <v>476</v>
      </c>
      <c r="M161" s="204">
        <v>7.5729164304163303</v>
      </c>
      <c r="N161" s="203">
        <v>0.99281783747850105</v>
      </c>
      <c r="O161" s="205">
        <v>89</v>
      </c>
      <c r="P161" s="204">
        <v>7.6779262012295</v>
      </c>
      <c r="Q161" s="202">
        <v>0.99281783747850105</v>
      </c>
      <c r="R161" s="202">
        <v>89</v>
      </c>
      <c r="S161" s="202">
        <v>4.8612668405094297</v>
      </c>
      <c r="T161" s="202">
        <v>0.99281783747850105</v>
      </c>
      <c r="U161" s="202">
        <v>89</v>
      </c>
      <c r="V161" s="202">
        <v>6.1512325320823198</v>
      </c>
      <c r="W161" s="202">
        <v>0.99281783747850105</v>
      </c>
      <c r="X161" s="202">
        <v>89</v>
      </c>
      <c r="Y161" s="206" t="s">
        <v>470</v>
      </c>
      <c r="Z161" s="202" t="s">
        <v>470</v>
      </c>
      <c r="AA161" s="202" t="s">
        <v>470</v>
      </c>
      <c r="AB161" s="202" t="s">
        <v>470</v>
      </c>
      <c r="AC161" s="202" t="s">
        <v>470</v>
      </c>
      <c r="AD161" s="202" t="s">
        <v>470</v>
      </c>
      <c r="AE161" s="202">
        <v>0.16729787563815901</v>
      </c>
      <c r="AF161" s="202">
        <v>0.41303672087679599</v>
      </c>
      <c r="AG161" s="202">
        <v>34</v>
      </c>
      <c r="AH161" s="206">
        <v>4.9944147895477498</v>
      </c>
      <c r="AI161" s="202">
        <v>0.225476692985835</v>
      </c>
      <c r="AJ161" s="202">
        <v>23</v>
      </c>
      <c r="AK161" s="202" t="s">
        <v>470</v>
      </c>
      <c r="AL161" s="202" t="s">
        <v>470</v>
      </c>
      <c r="AM161" s="202" t="s">
        <v>470</v>
      </c>
      <c r="AN161" s="202" t="s">
        <v>470</v>
      </c>
      <c r="AO161" s="202" t="s">
        <v>470</v>
      </c>
      <c r="AP161" s="202" t="s">
        <v>470</v>
      </c>
      <c r="AQ161" s="202" t="s">
        <v>470</v>
      </c>
      <c r="AR161" s="202" t="s">
        <v>470</v>
      </c>
      <c r="AS161" s="202" t="s">
        <v>470</v>
      </c>
      <c r="AT161" s="202"/>
      <c r="AU161" s="202"/>
      <c r="AV161" s="202"/>
      <c r="AW161" s="202"/>
      <c r="AX161" s="202"/>
      <c r="AY161" s="202"/>
      <c r="AZ161" s="202"/>
      <c r="BA161" s="202"/>
      <c r="BB161" s="202"/>
      <c r="BC161" s="202"/>
      <c r="BD161" s="202"/>
      <c r="BE161" s="202"/>
      <c r="BF161" s="202"/>
      <c r="BG161" s="202"/>
      <c r="BH161" s="202"/>
      <c r="BI161" s="202"/>
      <c r="BJ161" s="202"/>
      <c r="BK161" s="202"/>
      <c r="BL161" s="202">
        <v>0.26549542241468999</v>
      </c>
      <c r="BM161" s="202">
        <v>0.999999999999998</v>
      </c>
      <c r="BN161" s="202">
        <v>90</v>
      </c>
      <c r="BO161" s="202">
        <v>29.788312045258401</v>
      </c>
      <c r="BP161" s="202">
        <v>0.99281783747850105</v>
      </c>
      <c r="BQ161" s="202">
        <v>89</v>
      </c>
      <c r="BR161" s="202">
        <v>0.76994947489233201</v>
      </c>
      <c r="BS161" s="202">
        <v>6.9905004952411001E-3</v>
      </c>
      <c r="BT161" s="202">
        <v>0.999999999999998</v>
      </c>
      <c r="BU161" s="202">
        <v>90</v>
      </c>
      <c r="BV161" s="202">
        <v>0.999999999999998</v>
      </c>
      <c r="BW161" s="202">
        <v>0.999999999999998</v>
      </c>
      <c r="BX161" s="202">
        <v>90</v>
      </c>
      <c r="BY161" s="202">
        <v>0</v>
      </c>
      <c r="BZ161" s="202">
        <v>0.99281783747850105</v>
      </c>
      <c r="CA161" s="202">
        <v>89</v>
      </c>
      <c r="CB161" s="202">
        <v>0</v>
      </c>
      <c r="CC161" s="202">
        <v>0.99281783747850105</v>
      </c>
      <c r="CD161" s="202">
        <v>89</v>
      </c>
      <c r="CE161" s="202">
        <v>0</v>
      </c>
      <c r="CF161" s="202">
        <v>0.99281783747850105</v>
      </c>
      <c r="CG161" s="202">
        <v>89</v>
      </c>
      <c r="CH161" s="202" t="s">
        <v>470</v>
      </c>
      <c r="CI161" s="202" t="s">
        <v>470</v>
      </c>
      <c r="CJ161" s="202" t="s">
        <v>470</v>
      </c>
      <c r="CK161" s="202" t="s">
        <v>470</v>
      </c>
      <c r="CL161" s="202" t="s">
        <v>470</v>
      </c>
      <c r="CM161" s="202" t="s">
        <v>470</v>
      </c>
      <c r="CN161" s="202">
        <v>0.17422495758601</v>
      </c>
      <c r="CO161" s="202">
        <v>0.99281783747850105</v>
      </c>
      <c r="CP161" s="202">
        <v>89</v>
      </c>
      <c r="CQ161" s="202">
        <v>1</v>
      </c>
      <c r="CR161" s="202">
        <v>1.48039157827205E-2</v>
      </c>
      <c r="CS161" s="202">
        <v>1</v>
      </c>
      <c r="CT161" s="202">
        <v>16178850</v>
      </c>
      <c r="CU161" s="202">
        <v>1.48039157827205E-2</v>
      </c>
      <c r="CV161" s="202">
        <v>1</v>
      </c>
      <c r="CW161" s="202">
        <v>0.78741067353217697</v>
      </c>
      <c r="CX161" s="202">
        <v>0.98234484305379299</v>
      </c>
      <c r="CY161" s="202">
        <v>88</v>
      </c>
      <c r="CZ161" s="202"/>
      <c r="DA161" s="202"/>
      <c r="DB161" s="202"/>
      <c r="DC161" s="202" t="s">
        <v>470</v>
      </c>
      <c r="DD161" s="202" t="s">
        <v>470</v>
      </c>
      <c r="DE161" s="202" t="s">
        <v>470</v>
      </c>
      <c r="DF161" s="202" t="s">
        <v>230</v>
      </c>
      <c r="DG161" s="202" t="s">
        <v>420</v>
      </c>
    </row>
    <row r="162" spans="2:111" hidden="1" x14ac:dyDescent="0.3">
      <c r="B162" s="124" t="str">
        <f t="shared" si="2"/>
        <v>iBoxx MSCI ESG EUR Financials TCA45596</v>
      </c>
      <c r="C162" s="183">
        <v>60</v>
      </c>
      <c r="D162" s="183" t="s">
        <v>520</v>
      </c>
      <c r="E162" s="183" t="s">
        <v>231</v>
      </c>
      <c r="F162" s="199">
        <v>45596</v>
      </c>
      <c r="G162" s="202">
        <v>1274</v>
      </c>
      <c r="H162" s="202">
        <v>0</v>
      </c>
      <c r="I162" s="202">
        <v>1274</v>
      </c>
      <c r="J162" s="203">
        <v>0</v>
      </c>
      <c r="K162" s="203">
        <v>1</v>
      </c>
      <c r="L162" s="202" t="s">
        <v>476</v>
      </c>
      <c r="M162" s="204">
        <v>7.5896995880000002</v>
      </c>
      <c r="N162" s="203">
        <v>1</v>
      </c>
      <c r="O162" s="205">
        <v>1274</v>
      </c>
      <c r="P162" s="204">
        <v>7.7756269800000002</v>
      </c>
      <c r="Q162" s="202">
        <v>1</v>
      </c>
      <c r="R162" s="202">
        <v>1274</v>
      </c>
      <c r="S162" s="202">
        <v>4.8741455489999996</v>
      </c>
      <c r="T162" s="202">
        <v>1</v>
      </c>
      <c r="U162" s="202">
        <v>1274</v>
      </c>
      <c r="V162" s="202">
        <v>6.238414831</v>
      </c>
      <c r="W162" s="202">
        <v>1</v>
      </c>
      <c r="X162" s="202">
        <v>1274</v>
      </c>
      <c r="Y162" s="206" t="s">
        <v>470</v>
      </c>
      <c r="Z162" s="202" t="s">
        <v>470</v>
      </c>
      <c r="AA162" s="202" t="s">
        <v>470</v>
      </c>
      <c r="AB162" s="202" t="s">
        <v>470</v>
      </c>
      <c r="AC162" s="202" t="s">
        <v>470</v>
      </c>
      <c r="AD162" s="202" t="s">
        <v>470</v>
      </c>
      <c r="AE162" s="206">
        <v>0.16785460090000001</v>
      </c>
      <c r="AF162" s="202">
        <v>0.75504832</v>
      </c>
      <c r="AG162" s="202">
        <v>987</v>
      </c>
      <c r="AH162" s="206">
        <v>4.8934816059999999</v>
      </c>
      <c r="AI162" s="202">
        <v>0.170817047</v>
      </c>
      <c r="AJ162" s="202">
        <v>233</v>
      </c>
      <c r="AK162" s="202" t="s">
        <v>470</v>
      </c>
      <c r="AL162" s="202" t="s">
        <v>470</v>
      </c>
      <c r="AM162" s="202" t="s">
        <v>470</v>
      </c>
      <c r="AN162" s="202" t="s">
        <v>470</v>
      </c>
      <c r="AO162" s="202" t="s">
        <v>470</v>
      </c>
      <c r="AP162" s="202" t="s">
        <v>470</v>
      </c>
      <c r="AQ162" s="202" t="s">
        <v>470</v>
      </c>
      <c r="AR162" s="202" t="s">
        <v>470</v>
      </c>
      <c r="AS162" s="202" t="s">
        <v>470</v>
      </c>
      <c r="AT162" s="202"/>
      <c r="AU162" s="202"/>
      <c r="AV162" s="202"/>
      <c r="AW162" s="202"/>
      <c r="AX162" s="202"/>
      <c r="AY162" s="202"/>
      <c r="AZ162" s="202"/>
      <c r="BA162" s="202"/>
      <c r="BB162" s="202"/>
      <c r="BC162" s="202"/>
      <c r="BD162" s="202"/>
      <c r="BE162" s="202"/>
      <c r="BF162" s="202"/>
      <c r="BG162" s="202"/>
      <c r="BH162" s="202"/>
      <c r="BI162" s="202"/>
      <c r="BJ162" s="202"/>
      <c r="BK162" s="202"/>
      <c r="BL162" s="202">
        <v>9.3222629000000001E-2</v>
      </c>
      <c r="BM162" s="202">
        <v>1</v>
      </c>
      <c r="BN162" s="202">
        <v>1274</v>
      </c>
      <c r="BO162" s="202">
        <v>1.289559685</v>
      </c>
      <c r="BP162" s="202">
        <v>1</v>
      </c>
      <c r="BQ162" s="202">
        <v>1274</v>
      </c>
      <c r="BR162" s="202">
        <v>0.91894920599999996</v>
      </c>
      <c r="BS162" s="202">
        <v>0</v>
      </c>
      <c r="BT162" s="202">
        <v>1</v>
      </c>
      <c r="BU162" s="202">
        <v>1274</v>
      </c>
      <c r="BV162" s="202">
        <v>0.19731314</v>
      </c>
      <c r="BW162" s="202">
        <v>0.19731314</v>
      </c>
      <c r="BX162" s="202">
        <v>296</v>
      </c>
      <c r="BY162" s="202">
        <v>0</v>
      </c>
      <c r="BZ162" s="202">
        <v>1</v>
      </c>
      <c r="CA162" s="202">
        <v>1274</v>
      </c>
      <c r="CB162" s="202">
        <v>0</v>
      </c>
      <c r="CC162" s="202">
        <v>1</v>
      </c>
      <c r="CD162" s="202">
        <v>1274</v>
      </c>
      <c r="CE162" s="202">
        <v>0</v>
      </c>
      <c r="CF162" s="202">
        <v>1</v>
      </c>
      <c r="CG162" s="202">
        <v>1274</v>
      </c>
      <c r="CH162" s="202" t="s">
        <v>470</v>
      </c>
      <c r="CI162" s="202" t="s">
        <v>470</v>
      </c>
      <c r="CJ162" s="202" t="s">
        <v>470</v>
      </c>
      <c r="CK162" s="202" t="s">
        <v>470</v>
      </c>
      <c r="CL162" s="202" t="s">
        <v>470</v>
      </c>
      <c r="CM162" s="202" t="s">
        <v>470</v>
      </c>
      <c r="CN162" s="202">
        <v>0.26413995800000001</v>
      </c>
      <c r="CO162" s="202">
        <v>0.99968886700000004</v>
      </c>
      <c r="CP162" s="202">
        <v>1273</v>
      </c>
      <c r="CQ162" s="202">
        <v>14</v>
      </c>
      <c r="CR162" s="202">
        <v>3.7061075999999998E-2</v>
      </c>
      <c r="CS162" s="202">
        <v>36</v>
      </c>
      <c r="CT162" s="202">
        <v>6861.5383499999998</v>
      </c>
      <c r="CU162" s="202">
        <v>3.6436093000000003E-2</v>
      </c>
      <c r="CV162" s="202">
        <v>34</v>
      </c>
      <c r="CW162" s="202">
        <v>0.77425536120000005</v>
      </c>
      <c r="CX162" s="202">
        <v>0.96968886700000001</v>
      </c>
      <c r="CY162" s="202">
        <v>1240</v>
      </c>
      <c r="CZ162" s="202"/>
      <c r="DA162" s="202"/>
      <c r="DB162" s="202"/>
      <c r="DC162" s="202" t="s">
        <v>470</v>
      </c>
      <c r="DD162" s="202" t="s">
        <v>470</v>
      </c>
      <c r="DE162" s="202" t="s">
        <v>470</v>
      </c>
      <c r="DF162" s="202" t="s">
        <v>232</v>
      </c>
      <c r="DG162" s="202" t="s">
        <v>420</v>
      </c>
    </row>
    <row r="163" spans="2:111" hidden="1" x14ac:dyDescent="0.3">
      <c r="B163" s="124" t="str">
        <f t="shared" si="2"/>
        <v>iBoxx MSCI ESG EUR Financials TCA45626</v>
      </c>
      <c r="C163" s="183">
        <v>60</v>
      </c>
      <c r="D163" s="183" t="s">
        <v>520</v>
      </c>
      <c r="E163" s="183" t="s">
        <v>231</v>
      </c>
      <c r="F163" s="199">
        <v>45626</v>
      </c>
      <c r="G163" s="202">
        <v>1289</v>
      </c>
      <c r="H163" s="202">
        <v>0</v>
      </c>
      <c r="I163" s="202">
        <v>1289</v>
      </c>
      <c r="J163" s="203">
        <v>0</v>
      </c>
      <c r="K163" s="203">
        <v>1</v>
      </c>
      <c r="L163" s="202" t="s">
        <v>476</v>
      </c>
      <c r="M163" s="204">
        <v>7.6056496439999997</v>
      </c>
      <c r="N163" s="203">
        <v>1</v>
      </c>
      <c r="O163" s="205">
        <v>1289</v>
      </c>
      <c r="P163" s="204">
        <v>7.7844831460000004</v>
      </c>
      <c r="Q163" s="202">
        <v>1</v>
      </c>
      <c r="R163" s="202">
        <v>1289</v>
      </c>
      <c r="S163" s="202">
        <v>4.8954663160000003</v>
      </c>
      <c r="T163" s="202">
        <v>1</v>
      </c>
      <c r="U163" s="202">
        <v>1289</v>
      </c>
      <c r="V163" s="202">
        <v>6.2310800759999996</v>
      </c>
      <c r="W163" s="202">
        <v>1</v>
      </c>
      <c r="X163" s="202">
        <v>1289</v>
      </c>
      <c r="Y163" s="206" t="s">
        <v>470</v>
      </c>
      <c r="Z163" s="202"/>
      <c r="AA163" s="202"/>
      <c r="AB163" s="202" t="s">
        <v>470</v>
      </c>
      <c r="AC163" s="202"/>
      <c r="AD163" s="202"/>
      <c r="AE163" s="206">
        <v>0.16567098600000002</v>
      </c>
      <c r="AF163" s="202">
        <v>0.754148606</v>
      </c>
      <c r="AG163" s="202">
        <v>997</v>
      </c>
      <c r="AH163" s="206">
        <v>4.7737238230000001</v>
      </c>
      <c r="AI163" s="202">
        <v>0.18015071599999999</v>
      </c>
      <c r="AJ163" s="202">
        <v>252</v>
      </c>
      <c r="AK163" s="202" t="s">
        <v>470</v>
      </c>
      <c r="AL163" s="202" t="s">
        <v>470</v>
      </c>
      <c r="AM163" s="202" t="s">
        <v>470</v>
      </c>
      <c r="AN163" s="202" t="s">
        <v>470</v>
      </c>
      <c r="AO163" s="202" t="s">
        <v>470</v>
      </c>
      <c r="AP163" s="202" t="s">
        <v>470</v>
      </c>
      <c r="AQ163" s="202" t="s">
        <v>470</v>
      </c>
      <c r="AR163" s="202" t="s">
        <v>470</v>
      </c>
      <c r="AS163" s="202" t="s">
        <v>470</v>
      </c>
      <c r="AT163" s="202"/>
      <c r="AU163" s="202"/>
      <c r="AV163" s="202"/>
      <c r="AW163" s="202"/>
      <c r="AX163" s="202"/>
      <c r="AY163" s="202"/>
      <c r="AZ163" s="202"/>
      <c r="BA163" s="202"/>
      <c r="BB163" s="202"/>
      <c r="BC163" s="202"/>
      <c r="BD163" s="202"/>
      <c r="BE163" s="202"/>
      <c r="BF163" s="202"/>
      <c r="BG163" s="202"/>
      <c r="BH163" s="202"/>
      <c r="BI163" s="202"/>
      <c r="BJ163" s="202"/>
      <c r="BK163" s="202"/>
      <c r="BL163" s="202">
        <v>9.0705833E-2</v>
      </c>
      <c r="BM163" s="202">
        <v>1</v>
      </c>
      <c r="BN163" s="202">
        <v>1289</v>
      </c>
      <c r="BO163" s="202">
        <v>1.3023808059999999</v>
      </c>
      <c r="BP163" s="202">
        <v>1</v>
      </c>
      <c r="BQ163" s="202">
        <v>1289</v>
      </c>
      <c r="BR163" s="202">
        <v>0.92198811899999999</v>
      </c>
      <c r="BS163" s="202">
        <v>0</v>
      </c>
      <c r="BT163" s="202">
        <v>1</v>
      </c>
      <c r="BU163" s="202">
        <v>1289</v>
      </c>
      <c r="BV163" s="202">
        <v>0.19923001900000001</v>
      </c>
      <c r="BW163" s="202">
        <v>0.19923001900000001</v>
      </c>
      <c r="BX163" s="202">
        <v>303</v>
      </c>
      <c r="BY163" s="202">
        <v>0</v>
      </c>
      <c r="BZ163" s="202">
        <v>1</v>
      </c>
      <c r="CA163" s="202">
        <v>1289</v>
      </c>
      <c r="CB163" s="202">
        <v>0</v>
      </c>
      <c r="CC163" s="202">
        <v>1</v>
      </c>
      <c r="CD163" s="202">
        <v>1289</v>
      </c>
      <c r="CE163" s="202">
        <v>0</v>
      </c>
      <c r="CF163" s="202">
        <v>1</v>
      </c>
      <c r="CG163" s="202">
        <v>1289</v>
      </c>
      <c r="CH163" s="202" t="s">
        <v>470</v>
      </c>
      <c r="CI163" s="202" t="s">
        <v>470</v>
      </c>
      <c r="CJ163" s="202" t="s">
        <v>470</v>
      </c>
      <c r="CK163" s="202" t="s">
        <v>470</v>
      </c>
      <c r="CL163" s="202" t="s">
        <v>470</v>
      </c>
      <c r="CM163" s="202" t="s">
        <v>470</v>
      </c>
      <c r="CN163" s="202">
        <v>0.26887789000000001</v>
      </c>
      <c r="CO163" s="202">
        <v>1</v>
      </c>
      <c r="CP163" s="202">
        <v>1289</v>
      </c>
      <c r="CQ163" s="202">
        <v>15</v>
      </c>
      <c r="CR163" s="202">
        <v>3.7172129999999998E-2</v>
      </c>
      <c r="CS163" s="202">
        <v>37</v>
      </c>
      <c r="CT163" s="202">
        <v>6883.0013449999997</v>
      </c>
      <c r="CU163" s="202">
        <v>3.6557279999999998E-2</v>
      </c>
      <c r="CV163" s="202">
        <v>35</v>
      </c>
      <c r="CW163" s="202">
        <v>0.77391331530000007</v>
      </c>
      <c r="CX163" s="202">
        <v>0.96323572700000004</v>
      </c>
      <c r="CY163" s="202">
        <v>1245</v>
      </c>
      <c r="CZ163" s="202"/>
      <c r="DA163" s="202"/>
      <c r="DB163" s="202"/>
      <c r="DC163" s="202" t="s">
        <v>470</v>
      </c>
      <c r="DD163" s="202" t="s">
        <v>470</v>
      </c>
      <c r="DE163" s="202" t="s">
        <v>470</v>
      </c>
      <c r="DF163" s="202" t="s">
        <v>232</v>
      </c>
      <c r="DG163" s="202" t="s">
        <v>420</v>
      </c>
    </row>
    <row r="164" spans="2:111" hidden="1" x14ac:dyDescent="0.3">
      <c r="B164" s="124" t="str">
        <f t="shared" si="2"/>
        <v>iBoxx MSCI ESG EUR Financials TCA45657</v>
      </c>
      <c r="D164" s="124" t="s">
        <v>520</v>
      </c>
      <c r="E164" s="183" t="s">
        <v>231</v>
      </c>
      <c r="F164" s="196">
        <v>45657</v>
      </c>
      <c r="G164" s="202">
        <v>1287</v>
      </c>
      <c r="H164" s="202">
        <v>0</v>
      </c>
      <c r="I164" s="202">
        <v>1287</v>
      </c>
      <c r="J164" s="203">
        <v>0</v>
      </c>
      <c r="K164" s="203">
        <v>1</v>
      </c>
      <c r="L164" s="202" t="s">
        <v>476</v>
      </c>
      <c r="M164" s="204">
        <v>7.6392120802005801</v>
      </c>
      <c r="N164" s="203">
        <v>0.99999999999993705</v>
      </c>
      <c r="O164" s="205">
        <v>1287</v>
      </c>
      <c r="P164" s="204">
        <v>7.8117499587150503</v>
      </c>
      <c r="Q164" s="202">
        <v>0.99999999999993705</v>
      </c>
      <c r="R164" s="202">
        <v>1287</v>
      </c>
      <c r="S164" s="202">
        <v>4.9066468267049199</v>
      </c>
      <c r="T164" s="202">
        <v>0.99999999999993705</v>
      </c>
      <c r="U164" s="202">
        <v>1287</v>
      </c>
      <c r="V164" s="202">
        <v>6.2651960751341802</v>
      </c>
      <c r="W164" s="202">
        <v>0.99999999999993705</v>
      </c>
      <c r="X164" s="202">
        <v>1287</v>
      </c>
      <c r="Y164" s="206" t="s">
        <v>470</v>
      </c>
      <c r="Z164" s="202" t="s">
        <v>470</v>
      </c>
      <c r="AA164" s="202" t="s">
        <v>470</v>
      </c>
      <c r="AB164" s="202" t="s">
        <v>470</v>
      </c>
      <c r="AC164" s="202" t="s">
        <v>470</v>
      </c>
      <c r="AD164" s="202" t="s">
        <v>470</v>
      </c>
      <c r="AE164" s="202">
        <v>0.16588315984457799</v>
      </c>
      <c r="AF164" s="202">
        <v>0.75373169991737599</v>
      </c>
      <c r="AG164" s="202">
        <v>996</v>
      </c>
      <c r="AH164" s="206">
        <v>4.5783258904844804</v>
      </c>
      <c r="AI164" s="202">
        <v>0.18428296825957</v>
      </c>
      <c r="AJ164" s="202">
        <v>260</v>
      </c>
      <c r="AK164" s="202" t="s">
        <v>470</v>
      </c>
      <c r="AL164" s="202" t="s">
        <v>470</v>
      </c>
      <c r="AM164" s="202" t="s">
        <v>470</v>
      </c>
      <c r="AN164" s="202" t="s">
        <v>470</v>
      </c>
      <c r="AO164" s="202" t="s">
        <v>470</v>
      </c>
      <c r="AP164" s="202" t="s">
        <v>470</v>
      </c>
      <c r="AQ164" s="202" t="s">
        <v>470</v>
      </c>
      <c r="AR164" s="202" t="s">
        <v>470</v>
      </c>
      <c r="AS164" s="202" t="s">
        <v>470</v>
      </c>
      <c r="AT164" s="202"/>
      <c r="AU164" s="202"/>
      <c r="AV164" s="202"/>
      <c r="AW164" s="202"/>
      <c r="AX164" s="202"/>
      <c r="AY164" s="202"/>
      <c r="AZ164" s="202"/>
      <c r="BA164" s="202"/>
      <c r="BB164" s="202"/>
      <c r="BC164" s="202"/>
      <c r="BD164" s="202"/>
      <c r="BE164" s="202"/>
      <c r="BF164" s="202"/>
      <c r="BG164" s="202"/>
      <c r="BH164" s="202"/>
      <c r="BI164" s="202"/>
      <c r="BJ164" s="202"/>
      <c r="BK164" s="202"/>
      <c r="BL164" s="202">
        <v>8.9943262119219797E-2</v>
      </c>
      <c r="BM164" s="202">
        <v>0.99999999999993705</v>
      </c>
      <c r="BN164" s="202">
        <v>1287</v>
      </c>
      <c r="BO164" s="202">
        <v>1.30049378005151</v>
      </c>
      <c r="BP164" s="202">
        <v>0.99999999999993705</v>
      </c>
      <c r="BQ164" s="202">
        <v>1287</v>
      </c>
      <c r="BR164" s="202">
        <v>0.92235458797325698</v>
      </c>
      <c r="BS164" s="202" t="s">
        <v>470</v>
      </c>
      <c r="BT164" s="202">
        <v>0.99999999999993705</v>
      </c>
      <c r="BU164" s="202">
        <v>1287</v>
      </c>
      <c r="BV164" s="202">
        <v>0.20075975551316799</v>
      </c>
      <c r="BW164" s="202">
        <v>0.20075975551316799</v>
      </c>
      <c r="BX164" s="202">
        <v>303</v>
      </c>
      <c r="BY164" s="202">
        <v>0</v>
      </c>
      <c r="BZ164" s="202">
        <v>0.99999999999993705</v>
      </c>
      <c r="CA164" s="202">
        <v>1287</v>
      </c>
      <c r="CB164" s="202">
        <v>0</v>
      </c>
      <c r="CC164" s="202">
        <v>0.99999999999993705</v>
      </c>
      <c r="CD164" s="202">
        <v>1287</v>
      </c>
      <c r="CE164" s="202">
        <v>0</v>
      </c>
      <c r="CF164" s="202">
        <v>0.99999999999993705</v>
      </c>
      <c r="CG164" s="202">
        <v>1287</v>
      </c>
      <c r="CH164" s="202" t="s">
        <v>470</v>
      </c>
      <c r="CI164" s="202" t="s">
        <v>470</v>
      </c>
      <c r="CJ164" s="202" t="s">
        <v>470</v>
      </c>
      <c r="CK164" s="202" t="s">
        <v>470</v>
      </c>
      <c r="CL164" s="202" t="s">
        <v>470</v>
      </c>
      <c r="CM164" s="202" t="s">
        <v>470</v>
      </c>
      <c r="CN164" s="202">
        <v>0.266437475120062</v>
      </c>
      <c r="CO164" s="202">
        <v>0.99999999999993705</v>
      </c>
      <c r="CP164" s="202">
        <v>1287</v>
      </c>
      <c r="CQ164" s="202">
        <v>15</v>
      </c>
      <c r="CR164" s="202">
        <v>3.7278461792854697E-2</v>
      </c>
      <c r="CS164" s="202">
        <v>37</v>
      </c>
      <c r="CT164" s="202">
        <v>6883.0013452499998</v>
      </c>
      <c r="CU164" s="202">
        <v>3.6658388128827199E-2</v>
      </c>
      <c r="CV164" s="202">
        <v>35</v>
      </c>
      <c r="CW164" s="202">
        <v>0.77077934324416697</v>
      </c>
      <c r="CX164" s="202">
        <v>0.96325265026462004</v>
      </c>
      <c r="CY164" s="202">
        <v>1243</v>
      </c>
      <c r="CZ164" s="202"/>
      <c r="DA164" s="202"/>
      <c r="DB164" s="202"/>
      <c r="DC164" s="202" t="s">
        <v>470</v>
      </c>
      <c r="DD164" s="202" t="s">
        <v>470</v>
      </c>
      <c r="DE164" s="202" t="s">
        <v>470</v>
      </c>
      <c r="DF164" s="202" t="s">
        <v>232</v>
      </c>
      <c r="DG164" s="202" t="s">
        <v>420</v>
      </c>
    </row>
    <row r="165" spans="2:111" hidden="1" x14ac:dyDescent="0.3">
      <c r="B165" s="124" t="str">
        <f t="shared" si="2"/>
        <v>iBoxx MSCI ESG EUR Financials TCA45688</v>
      </c>
      <c r="D165" s="124" t="s">
        <v>520</v>
      </c>
      <c r="E165" s="183" t="s">
        <v>231</v>
      </c>
      <c r="F165" s="196">
        <v>45688</v>
      </c>
      <c r="G165" s="202">
        <v>1303</v>
      </c>
      <c r="H165" s="202">
        <v>0</v>
      </c>
      <c r="I165" s="202">
        <v>1303</v>
      </c>
      <c r="J165" s="203">
        <v>0</v>
      </c>
      <c r="K165" s="203">
        <v>1</v>
      </c>
      <c r="L165" s="202" t="s">
        <v>476</v>
      </c>
      <c r="M165" s="204">
        <v>7.5230121551773204</v>
      </c>
      <c r="N165" s="203">
        <v>0.98897404155315205</v>
      </c>
      <c r="O165" s="205">
        <v>1281</v>
      </c>
      <c r="P165" s="204">
        <v>7.8540961489409202</v>
      </c>
      <c r="Q165" s="202">
        <v>0.98897404155315205</v>
      </c>
      <c r="R165" s="202">
        <v>1281</v>
      </c>
      <c r="S165" s="202">
        <v>4.8436216061392701</v>
      </c>
      <c r="T165" s="202">
        <v>0.98897404155315205</v>
      </c>
      <c r="U165" s="202">
        <v>1281</v>
      </c>
      <c r="V165" s="202">
        <v>6.0196474067668797</v>
      </c>
      <c r="W165" s="202">
        <v>0.98897404155315205</v>
      </c>
      <c r="X165" s="202">
        <v>1281</v>
      </c>
      <c r="Y165" s="206" t="s">
        <v>470</v>
      </c>
      <c r="Z165" s="202" t="s">
        <v>470</v>
      </c>
      <c r="AA165" s="202" t="s">
        <v>470</v>
      </c>
      <c r="AB165" s="202" t="s">
        <v>470</v>
      </c>
      <c r="AC165" s="202" t="s">
        <v>470</v>
      </c>
      <c r="AD165" s="202" t="s">
        <v>470</v>
      </c>
      <c r="AE165" s="202">
        <v>0.239989053780402</v>
      </c>
      <c r="AF165" s="202">
        <v>0.40769245213328698</v>
      </c>
      <c r="AG165" s="202">
        <v>465</v>
      </c>
      <c r="AH165" s="206">
        <v>3.9815793996597302</v>
      </c>
      <c r="AI165" s="202">
        <v>0.116127109701987</v>
      </c>
      <c r="AJ165" s="202">
        <v>155</v>
      </c>
      <c r="AK165" s="202" t="s">
        <v>470</v>
      </c>
      <c r="AL165" s="202" t="s">
        <v>470</v>
      </c>
      <c r="AM165" s="202" t="s">
        <v>470</v>
      </c>
      <c r="AN165" s="202" t="s">
        <v>470</v>
      </c>
      <c r="AO165" s="202" t="s">
        <v>470</v>
      </c>
      <c r="AP165" s="202" t="s">
        <v>470</v>
      </c>
      <c r="AQ165" s="202" t="s">
        <v>470</v>
      </c>
      <c r="AR165" s="202" t="s">
        <v>470</v>
      </c>
      <c r="AS165" s="202" t="s">
        <v>470</v>
      </c>
      <c r="AT165" s="202"/>
      <c r="AU165" s="202"/>
      <c r="AV165" s="202"/>
      <c r="AW165" s="202"/>
      <c r="AX165" s="202"/>
      <c r="AY165" s="202"/>
      <c r="AZ165" s="202"/>
      <c r="BA165" s="202"/>
      <c r="BB165" s="202"/>
      <c r="BC165" s="202"/>
      <c r="BD165" s="202"/>
      <c r="BE165" s="202"/>
      <c r="BF165" s="202"/>
      <c r="BG165" s="202"/>
      <c r="BH165" s="202"/>
      <c r="BI165" s="202"/>
      <c r="BJ165" s="202"/>
      <c r="BK165" s="202"/>
      <c r="BL165" s="202">
        <v>8.8107192418445404E-2</v>
      </c>
      <c r="BM165" s="202">
        <v>0.99999999999993605</v>
      </c>
      <c r="BN165" s="202">
        <v>1303</v>
      </c>
      <c r="BO165" s="202">
        <v>1.2457043739442899</v>
      </c>
      <c r="BP165" s="202">
        <v>0.99419645790015598</v>
      </c>
      <c r="BQ165" s="202">
        <v>1292</v>
      </c>
      <c r="BR165" s="202">
        <v>0.68787924403135703</v>
      </c>
      <c r="BS165" s="202" t="s">
        <v>470</v>
      </c>
      <c r="BT165" s="202">
        <v>0.99999999999993605</v>
      </c>
      <c r="BU165" s="202">
        <v>1303</v>
      </c>
      <c r="BV165" s="202">
        <v>0.20196117519159201</v>
      </c>
      <c r="BW165" s="202">
        <v>0.20196117519159201</v>
      </c>
      <c r="BX165" s="202">
        <v>309</v>
      </c>
      <c r="BY165" s="202">
        <v>0</v>
      </c>
      <c r="BZ165" s="202">
        <v>0.99419645790015598</v>
      </c>
      <c r="CA165" s="202">
        <v>1292</v>
      </c>
      <c r="CB165" s="202">
        <v>0</v>
      </c>
      <c r="CC165" s="202">
        <v>0.99419645790015598</v>
      </c>
      <c r="CD165" s="202">
        <v>1292</v>
      </c>
      <c r="CE165" s="202">
        <v>0</v>
      </c>
      <c r="CF165" s="202">
        <v>0.98897404155315205</v>
      </c>
      <c r="CG165" s="202">
        <v>1281</v>
      </c>
      <c r="CH165" s="202" t="s">
        <v>470</v>
      </c>
      <c r="CI165" s="202" t="s">
        <v>470</v>
      </c>
      <c r="CJ165" s="202" t="s">
        <v>470</v>
      </c>
      <c r="CK165" s="202" t="s">
        <v>470</v>
      </c>
      <c r="CL165" s="202" t="s">
        <v>470</v>
      </c>
      <c r="CM165" s="202" t="s">
        <v>470</v>
      </c>
      <c r="CN165" s="202">
        <v>0.21613187896439701</v>
      </c>
      <c r="CO165" s="202">
        <v>0.98343671995175097</v>
      </c>
      <c r="CP165" s="202">
        <v>1271</v>
      </c>
      <c r="CQ165" s="202">
        <v>14</v>
      </c>
      <c r="CR165" s="202">
        <v>3.7775268880154297E-2</v>
      </c>
      <c r="CS165" s="202">
        <v>37</v>
      </c>
      <c r="CT165" s="202">
        <v>6861538350</v>
      </c>
      <c r="CU165" s="202">
        <v>3.7162708803303503E-2</v>
      </c>
      <c r="CV165" s="202">
        <v>35</v>
      </c>
      <c r="CW165" s="202">
        <v>0.70378552765181901</v>
      </c>
      <c r="CX165" s="202">
        <v>0.95847831082925405</v>
      </c>
      <c r="CY165" s="202">
        <v>1248</v>
      </c>
      <c r="CZ165" s="202"/>
      <c r="DA165" s="202"/>
      <c r="DB165" s="202"/>
      <c r="DC165" s="202" t="s">
        <v>470</v>
      </c>
      <c r="DD165" s="202" t="s">
        <v>470</v>
      </c>
      <c r="DE165" s="202" t="s">
        <v>470</v>
      </c>
      <c r="DF165" s="202" t="s">
        <v>232</v>
      </c>
      <c r="DG165" s="202" t="s">
        <v>420</v>
      </c>
    </row>
    <row r="166" spans="2:111" hidden="1" x14ac:dyDescent="0.3">
      <c r="B166" s="124" t="str">
        <f t="shared" si="2"/>
        <v>iBoxx MSCI ESG EUR FRN Investment Grade Corporates TCA45596</v>
      </c>
      <c r="C166" s="183">
        <v>7908</v>
      </c>
      <c r="D166" s="183" t="s">
        <v>521</v>
      </c>
      <c r="E166" s="183" t="s">
        <v>233</v>
      </c>
      <c r="F166" s="199">
        <v>45596</v>
      </c>
      <c r="G166" s="202">
        <v>95</v>
      </c>
      <c r="H166" s="202">
        <v>0</v>
      </c>
      <c r="I166" s="202">
        <v>95</v>
      </c>
      <c r="J166" s="203">
        <v>0</v>
      </c>
      <c r="K166" s="203">
        <v>1</v>
      </c>
      <c r="L166" s="202" t="s">
        <v>476</v>
      </c>
      <c r="M166" s="204">
        <v>7.7010227259999997</v>
      </c>
      <c r="N166" s="203">
        <v>1</v>
      </c>
      <c r="O166" s="205">
        <v>95</v>
      </c>
      <c r="P166" s="204">
        <v>7.8556641210000002</v>
      </c>
      <c r="Q166" s="202">
        <v>1</v>
      </c>
      <c r="R166" s="202">
        <v>95</v>
      </c>
      <c r="S166" s="202">
        <v>4.7932701270000004</v>
      </c>
      <c r="T166" s="202">
        <v>1</v>
      </c>
      <c r="U166" s="202">
        <v>95</v>
      </c>
      <c r="V166" s="202">
        <v>6.0784284</v>
      </c>
      <c r="W166" s="202">
        <v>1</v>
      </c>
      <c r="X166" s="202">
        <v>95</v>
      </c>
      <c r="Y166" s="206" t="s">
        <v>470</v>
      </c>
      <c r="Z166" s="202" t="s">
        <v>470</v>
      </c>
      <c r="AA166" s="202" t="s">
        <v>470</v>
      </c>
      <c r="AB166" s="202" t="s">
        <v>470</v>
      </c>
      <c r="AC166" s="202" t="s">
        <v>470</v>
      </c>
      <c r="AD166" s="202" t="s">
        <v>470</v>
      </c>
      <c r="AE166" s="206">
        <v>0.14566235450000001</v>
      </c>
      <c r="AF166" s="202">
        <v>0.68117518799999999</v>
      </c>
      <c r="AG166" s="202">
        <v>69</v>
      </c>
      <c r="AH166" s="206">
        <v>2.9974660599999998</v>
      </c>
      <c r="AI166" s="202">
        <v>0.12307480799999999</v>
      </c>
      <c r="AJ166" s="202">
        <v>13</v>
      </c>
      <c r="AK166" s="202" t="s">
        <v>470</v>
      </c>
      <c r="AL166" s="202" t="s">
        <v>470</v>
      </c>
      <c r="AM166" s="202" t="s">
        <v>470</v>
      </c>
      <c r="AN166" s="202" t="s">
        <v>470</v>
      </c>
      <c r="AO166" s="202" t="s">
        <v>470</v>
      </c>
      <c r="AP166" s="202" t="s">
        <v>470</v>
      </c>
      <c r="AQ166" s="202" t="s">
        <v>470</v>
      </c>
      <c r="AR166" s="202" t="s">
        <v>470</v>
      </c>
      <c r="AS166" s="202" t="s">
        <v>470</v>
      </c>
      <c r="AT166" s="202"/>
      <c r="AU166" s="202"/>
      <c r="AV166" s="202"/>
      <c r="AW166" s="202"/>
      <c r="AX166" s="202"/>
      <c r="AY166" s="202"/>
      <c r="AZ166" s="202"/>
      <c r="BA166" s="202"/>
      <c r="BB166" s="202"/>
      <c r="BC166" s="202"/>
      <c r="BD166" s="202"/>
      <c r="BE166" s="202"/>
      <c r="BF166" s="202"/>
      <c r="BG166" s="202"/>
      <c r="BH166" s="202"/>
      <c r="BI166" s="202"/>
      <c r="BJ166" s="202"/>
      <c r="BK166" s="202"/>
      <c r="BL166" s="202">
        <v>9.6246942000000002E-2</v>
      </c>
      <c r="BM166" s="202">
        <v>1</v>
      </c>
      <c r="BN166" s="202">
        <v>95</v>
      </c>
      <c r="BO166" s="202">
        <v>1.8074214740000001</v>
      </c>
      <c r="BP166" s="202">
        <v>1</v>
      </c>
      <c r="BQ166" s="202">
        <v>95</v>
      </c>
      <c r="BR166" s="202">
        <v>0.941500589</v>
      </c>
      <c r="BS166" s="202">
        <v>0</v>
      </c>
      <c r="BT166" s="202">
        <v>1</v>
      </c>
      <c r="BU166" s="202">
        <v>95</v>
      </c>
      <c r="BV166" s="202">
        <v>9.0055280000000001E-2</v>
      </c>
      <c r="BW166" s="202">
        <v>9.0055280000000001E-2</v>
      </c>
      <c r="BX166" s="202">
        <v>8</v>
      </c>
      <c r="BY166" s="202">
        <v>0</v>
      </c>
      <c r="BZ166" s="202">
        <v>1</v>
      </c>
      <c r="CA166" s="202">
        <v>95</v>
      </c>
      <c r="CB166" s="202">
        <v>0</v>
      </c>
      <c r="CC166" s="202">
        <v>1</v>
      </c>
      <c r="CD166" s="202">
        <v>95</v>
      </c>
      <c r="CE166" s="202">
        <v>0</v>
      </c>
      <c r="CF166" s="202">
        <v>1</v>
      </c>
      <c r="CG166" s="202">
        <v>95</v>
      </c>
      <c r="CH166" s="202" t="s">
        <v>470</v>
      </c>
      <c r="CI166" s="202" t="s">
        <v>470</v>
      </c>
      <c r="CJ166" s="202" t="s">
        <v>470</v>
      </c>
      <c r="CK166" s="202" t="s">
        <v>470</v>
      </c>
      <c r="CL166" s="202" t="s">
        <v>470</v>
      </c>
      <c r="CM166" s="202" t="s">
        <v>470</v>
      </c>
      <c r="CN166" s="202">
        <v>0.20494928000000001</v>
      </c>
      <c r="CO166" s="202">
        <v>1</v>
      </c>
      <c r="CP166" s="202">
        <v>95</v>
      </c>
      <c r="CQ166" s="202">
        <v>10</v>
      </c>
      <c r="CR166" s="202">
        <v>5.5404276000000002E-2</v>
      </c>
      <c r="CS166" s="202">
        <v>4</v>
      </c>
      <c r="CT166" s="202">
        <v>6840.26685</v>
      </c>
      <c r="CU166" s="202">
        <v>5.5404276000000002E-2</v>
      </c>
      <c r="CV166" s="202">
        <v>4</v>
      </c>
      <c r="CW166" s="202">
        <v>0.73540746749999997</v>
      </c>
      <c r="CX166" s="202">
        <v>0.98420326499999999</v>
      </c>
      <c r="CY166" s="202">
        <v>93</v>
      </c>
      <c r="CZ166" s="202"/>
      <c r="DA166" s="202"/>
      <c r="DB166" s="202"/>
      <c r="DC166" s="202" t="s">
        <v>470</v>
      </c>
      <c r="DD166" s="202" t="s">
        <v>470</v>
      </c>
      <c r="DE166" s="202" t="s">
        <v>470</v>
      </c>
      <c r="DF166" s="202" t="s">
        <v>234</v>
      </c>
      <c r="DG166" s="202" t="s">
        <v>420</v>
      </c>
    </row>
    <row r="167" spans="2:111" hidden="1" x14ac:dyDescent="0.3">
      <c r="B167" s="124" t="str">
        <f t="shared" si="2"/>
        <v>iBoxx MSCI ESG EUR FRN Investment Grade Corporates TCA45626</v>
      </c>
      <c r="C167">
        <v>7807</v>
      </c>
      <c r="D167" t="s">
        <v>521</v>
      </c>
      <c r="E167" s="183" t="s">
        <v>233</v>
      </c>
      <c r="F167" s="198">
        <v>45626</v>
      </c>
      <c r="G167" s="202">
        <v>94</v>
      </c>
      <c r="H167" s="202">
        <v>0</v>
      </c>
      <c r="I167" s="202">
        <v>94</v>
      </c>
      <c r="J167" s="203">
        <v>0</v>
      </c>
      <c r="K167" s="203">
        <v>1</v>
      </c>
      <c r="L167" s="202" t="s">
        <v>476</v>
      </c>
      <c r="M167" s="204">
        <v>7.7988524559999997</v>
      </c>
      <c r="N167" s="203">
        <v>1</v>
      </c>
      <c r="O167" s="205">
        <v>94</v>
      </c>
      <c r="P167" s="204">
        <v>7.9726024940000002</v>
      </c>
      <c r="Q167" s="202">
        <v>1</v>
      </c>
      <c r="R167" s="202">
        <v>94</v>
      </c>
      <c r="S167" s="202">
        <v>4.7153732279999998</v>
      </c>
      <c r="T167" s="202">
        <v>1</v>
      </c>
      <c r="U167" s="202">
        <v>94</v>
      </c>
      <c r="V167" s="202">
        <v>6.1148435210000001</v>
      </c>
      <c r="W167" s="202">
        <v>1</v>
      </c>
      <c r="X167" s="202">
        <v>94</v>
      </c>
      <c r="Y167" s="206" t="s">
        <v>470</v>
      </c>
      <c r="Z167" s="202" t="s">
        <v>470</v>
      </c>
      <c r="AA167" s="202" t="s">
        <v>470</v>
      </c>
      <c r="AB167" s="202" t="s">
        <v>470</v>
      </c>
      <c r="AC167" s="202" t="s">
        <v>470</v>
      </c>
      <c r="AD167" s="202" t="s">
        <v>470</v>
      </c>
      <c r="AE167" s="202">
        <v>0.13803531199999999</v>
      </c>
      <c r="AF167" s="202">
        <v>0.70147826999999996</v>
      </c>
      <c r="AG167" s="202">
        <v>70</v>
      </c>
      <c r="AH167" s="206">
        <v>2.8172964189999998</v>
      </c>
      <c r="AI167" s="202">
        <v>0.15265378800000001</v>
      </c>
      <c r="AJ167" s="202">
        <v>15</v>
      </c>
      <c r="AK167" s="202" t="s">
        <v>470</v>
      </c>
      <c r="AL167" s="202" t="s">
        <v>470</v>
      </c>
      <c r="AM167" s="202" t="s">
        <v>470</v>
      </c>
      <c r="AN167" s="202" t="s">
        <v>470</v>
      </c>
      <c r="AO167" s="202" t="s">
        <v>470</v>
      </c>
      <c r="AP167" s="202" t="s">
        <v>470</v>
      </c>
      <c r="AQ167" s="202" t="s">
        <v>470</v>
      </c>
      <c r="AR167" s="202" t="s">
        <v>470</v>
      </c>
      <c r="AS167" s="202" t="s">
        <v>470</v>
      </c>
      <c r="AT167" s="202"/>
      <c r="AU167" s="202"/>
      <c r="AV167" s="202"/>
      <c r="AW167" s="202"/>
      <c r="AX167" s="202"/>
      <c r="AY167" s="202"/>
      <c r="AZ167" s="202"/>
      <c r="BA167" s="202"/>
      <c r="BB167" s="202"/>
      <c r="BC167" s="202"/>
      <c r="BD167" s="202"/>
      <c r="BE167" s="202"/>
      <c r="BF167" s="202"/>
      <c r="BG167" s="202"/>
      <c r="BH167" s="202"/>
      <c r="BI167" s="202"/>
      <c r="BJ167" s="202"/>
      <c r="BK167" s="202"/>
      <c r="BL167" s="202">
        <v>9.3244170000000001E-2</v>
      </c>
      <c r="BM167" s="202">
        <v>1</v>
      </c>
      <c r="BN167" s="202">
        <v>94</v>
      </c>
      <c r="BO167" s="202">
        <v>1.844552218</v>
      </c>
      <c r="BP167" s="202">
        <v>1</v>
      </c>
      <c r="BQ167" s="202">
        <v>94</v>
      </c>
      <c r="BR167" s="202">
        <v>0.93939480399999997</v>
      </c>
      <c r="BS167" s="202">
        <v>0</v>
      </c>
      <c r="BT167" s="202">
        <v>1</v>
      </c>
      <c r="BU167" s="202">
        <v>94</v>
      </c>
      <c r="BV167" s="202">
        <v>8.7069402000000004E-2</v>
      </c>
      <c r="BW167" s="202">
        <v>8.7069402000000004E-2</v>
      </c>
      <c r="BX167" s="202">
        <v>8</v>
      </c>
      <c r="BY167" s="202">
        <v>0</v>
      </c>
      <c r="BZ167" s="202">
        <v>1</v>
      </c>
      <c r="CA167" s="202">
        <v>94</v>
      </c>
      <c r="CB167" s="202">
        <v>0</v>
      </c>
      <c r="CC167" s="202">
        <v>1</v>
      </c>
      <c r="CD167" s="202">
        <v>94</v>
      </c>
      <c r="CE167" s="202">
        <v>0</v>
      </c>
      <c r="CF167" s="202">
        <v>1</v>
      </c>
      <c r="CG167" s="202">
        <v>94</v>
      </c>
      <c r="CH167" s="202" t="s">
        <v>470</v>
      </c>
      <c r="CI167" s="202" t="s">
        <v>470</v>
      </c>
      <c r="CJ167" s="202" t="s">
        <v>470</v>
      </c>
      <c r="CK167" s="202" t="s">
        <v>470</v>
      </c>
      <c r="CL167" s="202" t="s">
        <v>470</v>
      </c>
      <c r="CM167" s="202" t="s">
        <v>470</v>
      </c>
      <c r="CN167" s="202">
        <v>0.202331715</v>
      </c>
      <c r="CO167" s="202">
        <v>1</v>
      </c>
      <c r="CP167" s="202">
        <v>94</v>
      </c>
      <c r="CQ167" s="202">
        <v>10</v>
      </c>
      <c r="CR167" s="202">
        <v>5.7555398000000001E-2</v>
      </c>
      <c r="CS167" s="202">
        <v>4</v>
      </c>
      <c r="CT167" s="202">
        <v>6840.26685</v>
      </c>
      <c r="CU167" s="202">
        <v>5.7555398000000001E-2</v>
      </c>
      <c r="CV167" s="202">
        <v>4</v>
      </c>
      <c r="CW167" s="202">
        <v>0.73585560589999999</v>
      </c>
      <c r="CX167" s="202">
        <v>0.98359032800000001</v>
      </c>
      <c r="CY167" s="202">
        <v>92</v>
      </c>
      <c r="CZ167" s="202"/>
      <c r="DA167" s="202"/>
      <c r="DB167" s="202"/>
      <c r="DC167" s="202" t="s">
        <v>470</v>
      </c>
      <c r="DD167" s="202" t="s">
        <v>470</v>
      </c>
      <c r="DE167" s="202" t="s">
        <v>470</v>
      </c>
      <c r="DF167" s="202" t="s">
        <v>234</v>
      </c>
      <c r="DG167" s="202" t="s">
        <v>420</v>
      </c>
    </row>
    <row r="168" spans="2:111" hidden="1" x14ac:dyDescent="0.3">
      <c r="B168" s="124" t="str">
        <f t="shared" si="2"/>
        <v>iBoxx MSCI ESG EUR FRN Investment Grade Corporates TCA45657</v>
      </c>
      <c r="D168" s="124" t="s">
        <v>521</v>
      </c>
      <c r="E168" t="s">
        <v>233</v>
      </c>
      <c r="F168" s="196">
        <v>45657</v>
      </c>
      <c r="G168" s="202">
        <v>89</v>
      </c>
      <c r="H168" s="202">
        <v>0</v>
      </c>
      <c r="I168" s="202">
        <v>89</v>
      </c>
      <c r="J168" s="203">
        <v>0</v>
      </c>
      <c r="K168" s="203">
        <v>1</v>
      </c>
      <c r="L168" s="202" t="s">
        <v>476</v>
      </c>
      <c r="M168" s="204">
        <v>7.7944466009255802</v>
      </c>
      <c r="N168" s="203">
        <v>0.999999999999997</v>
      </c>
      <c r="O168" s="205">
        <v>89</v>
      </c>
      <c r="P168" s="204">
        <v>7.8946833663100699</v>
      </c>
      <c r="Q168" s="202">
        <v>0.999999999999997</v>
      </c>
      <c r="R168" s="202">
        <v>89</v>
      </c>
      <c r="S168" s="202">
        <v>4.7894326477196696</v>
      </c>
      <c r="T168" s="202">
        <v>0.999999999999997</v>
      </c>
      <c r="U168" s="202">
        <v>89</v>
      </c>
      <c r="V168" s="202">
        <v>6.1913865639122196</v>
      </c>
      <c r="W168" s="202">
        <v>0.999999999999997</v>
      </c>
      <c r="X168" s="202">
        <v>89</v>
      </c>
      <c r="Y168" s="206" t="s">
        <v>470</v>
      </c>
      <c r="Z168" s="202" t="s">
        <v>470</v>
      </c>
      <c r="AA168" s="202" t="s">
        <v>470</v>
      </c>
      <c r="AB168" s="202" t="s">
        <v>470</v>
      </c>
      <c r="AC168" s="202" t="s">
        <v>470</v>
      </c>
      <c r="AD168" s="202" t="s">
        <v>470</v>
      </c>
      <c r="AE168" s="202">
        <v>0.13306209832855601</v>
      </c>
      <c r="AF168" s="202">
        <v>0.67157326124727701</v>
      </c>
      <c r="AG168" s="202">
        <v>63</v>
      </c>
      <c r="AH168" s="206">
        <v>2.81600961305679</v>
      </c>
      <c r="AI168" s="202">
        <v>0.15250656119014899</v>
      </c>
      <c r="AJ168" s="202">
        <v>15</v>
      </c>
      <c r="AK168" s="202" t="s">
        <v>470</v>
      </c>
      <c r="AL168" s="202" t="s">
        <v>470</v>
      </c>
      <c r="AM168" s="202" t="s">
        <v>470</v>
      </c>
      <c r="AN168" s="202" t="s">
        <v>470</v>
      </c>
      <c r="AO168" s="202" t="s">
        <v>470</v>
      </c>
      <c r="AP168" s="202" t="s">
        <v>470</v>
      </c>
      <c r="AQ168" s="202" t="s">
        <v>470</v>
      </c>
      <c r="AR168" s="202" t="s">
        <v>470</v>
      </c>
      <c r="AS168" s="202" t="s">
        <v>470</v>
      </c>
      <c r="AT168" s="202"/>
      <c r="AU168" s="202"/>
      <c r="AV168" s="202"/>
      <c r="AW168" s="202"/>
      <c r="AX168" s="202"/>
      <c r="AY168" s="202"/>
      <c r="AZ168" s="202"/>
      <c r="BA168" s="202"/>
      <c r="BB168" s="202"/>
      <c r="BC168" s="202"/>
      <c r="BD168" s="202"/>
      <c r="BE168" s="202"/>
      <c r="BF168" s="202"/>
      <c r="BG168" s="202"/>
      <c r="BH168" s="202"/>
      <c r="BI168" s="202"/>
      <c r="BJ168" s="202"/>
      <c r="BK168" s="202"/>
      <c r="BL168" s="202">
        <v>9.3265361694302398E-2</v>
      </c>
      <c r="BM168" s="202">
        <v>0.999999999999997</v>
      </c>
      <c r="BN168" s="202">
        <v>89</v>
      </c>
      <c r="BO168" s="202">
        <v>1.82799116172086</v>
      </c>
      <c r="BP168" s="202">
        <v>0.999999999999997</v>
      </c>
      <c r="BQ168" s="202">
        <v>89</v>
      </c>
      <c r="BR168" s="202">
        <v>0.93611331130586695</v>
      </c>
      <c r="BS168" s="202" t="s">
        <v>470</v>
      </c>
      <c r="BT168" s="202">
        <v>0.999999999999997</v>
      </c>
      <c r="BU168" s="202">
        <v>89</v>
      </c>
      <c r="BV168" s="202">
        <v>9.2686129999021497E-2</v>
      </c>
      <c r="BW168" s="202">
        <v>9.2686129999021497E-2</v>
      </c>
      <c r="BX168" s="202">
        <v>8</v>
      </c>
      <c r="BY168" s="202">
        <v>0</v>
      </c>
      <c r="BZ168" s="202">
        <v>0.999999999999997</v>
      </c>
      <c r="CA168" s="202">
        <v>89</v>
      </c>
      <c r="CB168" s="202">
        <v>0</v>
      </c>
      <c r="CC168" s="202">
        <v>0.999999999999997</v>
      </c>
      <c r="CD168" s="202">
        <v>89</v>
      </c>
      <c r="CE168" s="202">
        <v>0</v>
      </c>
      <c r="CF168" s="202">
        <v>0.999999999999997</v>
      </c>
      <c r="CG168" s="202">
        <v>89</v>
      </c>
      <c r="CH168" s="202" t="s">
        <v>470</v>
      </c>
      <c r="CI168" s="202" t="s">
        <v>470</v>
      </c>
      <c r="CJ168" s="202" t="s">
        <v>470</v>
      </c>
      <c r="CK168" s="202" t="s">
        <v>470</v>
      </c>
      <c r="CL168" s="202" t="s">
        <v>470</v>
      </c>
      <c r="CM168" s="202" t="s">
        <v>470</v>
      </c>
      <c r="CN168" s="202">
        <v>0.18431417777384701</v>
      </c>
      <c r="CO168" s="202">
        <v>0.999999999999997</v>
      </c>
      <c r="CP168" s="202">
        <v>89</v>
      </c>
      <c r="CQ168" s="202">
        <v>10</v>
      </c>
      <c r="CR168" s="202">
        <v>5.7502265943376901E-2</v>
      </c>
      <c r="CS168" s="202">
        <v>4</v>
      </c>
      <c r="CT168" s="202">
        <v>6840.26685</v>
      </c>
      <c r="CU168" s="202">
        <v>5.7502265943376901E-2</v>
      </c>
      <c r="CV168" s="202">
        <v>4</v>
      </c>
      <c r="CW168" s="202">
        <v>0.74674335666318703</v>
      </c>
      <c r="CX168" s="202">
        <v>0.99180126144347902</v>
      </c>
      <c r="CY168" s="202">
        <v>88</v>
      </c>
      <c r="CZ168" s="202"/>
      <c r="DA168" s="202"/>
      <c r="DB168" s="202"/>
      <c r="DC168" s="202" t="s">
        <v>470</v>
      </c>
      <c r="DD168" s="202" t="s">
        <v>470</v>
      </c>
      <c r="DE168" s="202" t="s">
        <v>470</v>
      </c>
      <c r="DF168" s="202" t="s">
        <v>234</v>
      </c>
      <c r="DG168" s="202" t="s">
        <v>420</v>
      </c>
    </row>
    <row r="169" spans="2:111" hidden="1" x14ac:dyDescent="0.3">
      <c r="B169" s="124" t="str">
        <f t="shared" si="2"/>
        <v>iBoxx MSCI ESG EUR FRN Investment Grade Corporates TCA45688</v>
      </c>
      <c r="D169" s="124" t="s">
        <v>521</v>
      </c>
      <c r="E169" s="183" t="s">
        <v>233</v>
      </c>
      <c r="F169" s="196">
        <v>45688</v>
      </c>
      <c r="G169" s="202">
        <v>96</v>
      </c>
      <c r="H169" s="202">
        <v>0</v>
      </c>
      <c r="I169" s="202">
        <v>96</v>
      </c>
      <c r="J169" s="203">
        <v>0</v>
      </c>
      <c r="K169" s="203">
        <v>1</v>
      </c>
      <c r="L169" s="202" t="s">
        <v>476</v>
      </c>
      <c r="M169" s="204">
        <v>7.7178671797868397</v>
      </c>
      <c r="N169" s="203">
        <v>0.98562851075145697</v>
      </c>
      <c r="O169" s="205">
        <v>95</v>
      </c>
      <c r="P169" s="204">
        <v>7.9300112937506899</v>
      </c>
      <c r="Q169" s="202">
        <v>0.98562851075145697</v>
      </c>
      <c r="R169" s="202">
        <v>95</v>
      </c>
      <c r="S169" s="202">
        <v>4.7234054072819598</v>
      </c>
      <c r="T169" s="202">
        <v>0.98562851075145697</v>
      </c>
      <c r="U169" s="202">
        <v>95</v>
      </c>
      <c r="V169" s="202">
        <v>6.0135473413372296</v>
      </c>
      <c r="W169" s="202">
        <v>0.98562851075145697</v>
      </c>
      <c r="X169" s="202">
        <v>95</v>
      </c>
      <c r="Y169" s="206" t="s">
        <v>470</v>
      </c>
      <c r="Z169" s="202" t="s">
        <v>470</v>
      </c>
      <c r="AA169" s="202" t="s">
        <v>470</v>
      </c>
      <c r="AB169" s="202" t="s">
        <v>470</v>
      </c>
      <c r="AC169" s="202" t="s">
        <v>470</v>
      </c>
      <c r="AD169" s="202" t="s">
        <v>470</v>
      </c>
      <c r="AE169" s="202">
        <v>0.23023637660614801</v>
      </c>
      <c r="AF169" s="202">
        <v>0.47579568749078699</v>
      </c>
      <c r="AG169" s="202">
        <v>48</v>
      </c>
      <c r="AH169" s="206">
        <v>3.4410090654312899</v>
      </c>
      <c r="AI169" s="202">
        <v>0.12834317580329299</v>
      </c>
      <c r="AJ169" s="202">
        <v>14</v>
      </c>
      <c r="AK169" s="202" t="s">
        <v>470</v>
      </c>
      <c r="AL169" s="202" t="s">
        <v>470</v>
      </c>
      <c r="AM169" s="202" t="s">
        <v>470</v>
      </c>
      <c r="AN169" s="202" t="s">
        <v>470</v>
      </c>
      <c r="AO169" s="202" t="s">
        <v>470</v>
      </c>
      <c r="AP169" s="202" t="s">
        <v>470</v>
      </c>
      <c r="AQ169" s="202" t="s">
        <v>470</v>
      </c>
      <c r="AR169" s="202" t="s">
        <v>470</v>
      </c>
      <c r="AS169" s="202" t="s">
        <v>470</v>
      </c>
      <c r="AT169" s="202"/>
      <c r="AU169" s="202"/>
      <c r="AV169" s="202"/>
      <c r="AW169" s="202"/>
      <c r="AX169" s="202"/>
      <c r="AY169" s="202"/>
      <c r="AZ169" s="202"/>
      <c r="BA169" s="202"/>
      <c r="BB169" s="202"/>
      <c r="BC169" s="202"/>
      <c r="BD169" s="202"/>
      <c r="BE169" s="202"/>
      <c r="BF169" s="202"/>
      <c r="BG169" s="202"/>
      <c r="BH169" s="202"/>
      <c r="BI169" s="202"/>
      <c r="BJ169" s="202"/>
      <c r="BK169" s="202"/>
      <c r="BL169" s="202">
        <v>8.1891093233378703E-2</v>
      </c>
      <c r="BM169" s="202">
        <v>0.999999999999997</v>
      </c>
      <c r="BN169" s="202">
        <v>96</v>
      </c>
      <c r="BO169" s="202">
        <v>1.78501343601818</v>
      </c>
      <c r="BP169" s="202">
        <v>0.98562851075145697</v>
      </c>
      <c r="BQ169" s="202">
        <v>95</v>
      </c>
      <c r="BR169" s="202">
        <v>0.70174568079851996</v>
      </c>
      <c r="BS169" s="202" t="s">
        <v>470</v>
      </c>
      <c r="BT169" s="202">
        <v>0.999999999999997</v>
      </c>
      <c r="BU169" s="202">
        <v>96</v>
      </c>
      <c r="BV169" s="202">
        <v>8.1266783639451806E-2</v>
      </c>
      <c r="BW169" s="202">
        <v>8.1266783639451806E-2</v>
      </c>
      <c r="BX169" s="202">
        <v>8</v>
      </c>
      <c r="BY169" s="202">
        <v>0</v>
      </c>
      <c r="BZ169" s="202">
        <v>0.98562851075145697</v>
      </c>
      <c r="CA169" s="202">
        <v>95</v>
      </c>
      <c r="CB169" s="202">
        <v>0</v>
      </c>
      <c r="CC169" s="202">
        <v>0.98562851075145697</v>
      </c>
      <c r="CD169" s="202">
        <v>95</v>
      </c>
      <c r="CE169" s="202">
        <v>0</v>
      </c>
      <c r="CF169" s="202">
        <v>0.98562851075145697</v>
      </c>
      <c r="CG169" s="202">
        <v>95</v>
      </c>
      <c r="CH169" s="202" t="s">
        <v>470</v>
      </c>
      <c r="CI169" s="202" t="s">
        <v>470</v>
      </c>
      <c r="CJ169" s="202" t="s">
        <v>470</v>
      </c>
      <c r="CK169" s="202" t="s">
        <v>470</v>
      </c>
      <c r="CL169" s="202" t="s">
        <v>470</v>
      </c>
      <c r="CM169" s="202" t="s">
        <v>470</v>
      </c>
      <c r="CN169" s="202">
        <v>0.17341073169260099</v>
      </c>
      <c r="CO169" s="202">
        <v>0.98562851075145697</v>
      </c>
      <c r="CP169" s="202">
        <v>95</v>
      </c>
      <c r="CQ169" s="202">
        <v>10</v>
      </c>
      <c r="CR169" s="202">
        <v>5.5103768740174697E-2</v>
      </c>
      <c r="CS169" s="202">
        <v>5</v>
      </c>
      <c r="CT169" s="202">
        <v>6840266850</v>
      </c>
      <c r="CU169" s="202">
        <v>5.5103768740174697E-2</v>
      </c>
      <c r="CV169" s="202">
        <v>5</v>
      </c>
      <c r="CW169" s="202">
        <v>0.72123474496641105</v>
      </c>
      <c r="CX169" s="202">
        <v>0.97841523798070995</v>
      </c>
      <c r="CY169" s="202">
        <v>94</v>
      </c>
      <c r="CZ169" s="202"/>
      <c r="DA169" s="202"/>
      <c r="DB169" s="202"/>
      <c r="DC169" s="202" t="s">
        <v>470</v>
      </c>
      <c r="DD169" s="202" t="s">
        <v>470</v>
      </c>
      <c r="DE169" s="202" t="s">
        <v>470</v>
      </c>
      <c r="DF169" s="202" t="s">
        <v>234</v>
      </c>
      <c r="DG169" s="202" t="s">
        <v>420</v>
      </c>
    </row>
    <row r="170" spans="2:111" hidden="1" x14ac:dyDescent="0.3">
      <c r="B170" s="124" t="str">
        <f t="shared" si="2"/>
        <v>iBoxx MSCI ESG EUR High Yield Corporates 1-3 TCA45596</v>
      </c>
      <c r="C170" s="183">
        <v>2144</v>
      </c>
      <c r="D170" s="183" t="s">
        <v>522</v>
      </c>
      <c r="E170" s="183" t="s">
        <v>235</v>
      </c>
      <c r="F170" s="199">
        <v>45596</v>
      </c>
      <c r="G170" s="202">
        <v>105</v>
      </c>
      <c r="H170" s="202">
        <v>0</v>
      </c>
      <c r="I170" s="202">
        <v>105</v>
      </c>
      <c r="J170" s="203">
        <v>0</v>
      </c>
      <c r="K170" s="203">
        <v>1</v>
      </c>
      <c r="L170" s="202" t="s">
        <v>476</v>
      </c>
      <c r="M170" s="204">
        <v>7.0567847209999996</v>
      </c>
      <c r="N170" s="203">
        <v>1</v>
      </c>
      <c r="O170" s="205">
        <v>105</v>
      </c>
      <c r="P170" s="204">
        <v>6.8220475619999998</v>
      </c>
      <c r="Q170" s="202">
        <v>1</v>
      </c>
      <c r="R170" s="202">
        <v>105</v>
      </c>
      <c r="S170" s="202">
        <v>4.9644656100000004</v>
      </c>
      <c r="T170" s="202">
        <v>1</v>
      </c>
      <c r="U170" s="202">
        <v>105</v>
      </c>
      <c r="V170" s="202">
        <v>6.4285650729999997</v>
      </c>
      <c r="W170" s="202">
        <v>1</v>
      </c>
      <c r="X170" s="202">
        <v>105</v>
      </c>
      <c r="Y170" s="206" t="s">
        <v>470</v>
      </c>
      <c r="Z170" s="202" t="s">
        <v>470</v>
      </c>
      <c r="AA170" s="202" t="s">
        <v>470</v>
      </c>
      <c r="AB170" s="202" t="s">
        <v>470</v>
      </c>
      <c r="AC170" s="202" t="s">
        <v>470</v>
      </c>
      <c r="AD170" s="202" t="s">
        <v>470</v>
      </c>
      <c r="AE170" s="206">
        <v>0.11781886229999999</v>
      </c>
      <c r="AF170" s="202">
        <v>0.79108339400000005</v>
      </c>
      <c r="AG170" s="202">
        <v>84</v>
      </c>
      <c r="AH170" s="206">
        <v>10.10642966</v>
      </c>
      <c r="AI170" s="202">
        <v>0.49628968699999998</v>
      </c>
      <c r="AJ170" s="202">
        <v>50</v>
      </c>
      <c r="AK170" s="202" t="s">
        <v>470</v>
      </c>
      <c r="AL170" s="202" t="s">
        <v>470</v>
      </c>
      <c r="AM170" s="202" t="s">
        <v>470</v>
      </c>
      <c r="AN170" s="202" t="s">
        <v>470</v>
      </c>
      <c r="AO170" s="202" t="s">
        <v>470</v>
      </c>
      <c r="AP170" s="202" t="s">
        <v>470</v>
      </c>
      <c r="AQ170" s="202" t="s">
        <v>470</v>
      </c>
      <c r="AR170" s="202" t="s">
        <v>470</v>
      </c>
      <c r="AS170" s="202" t="s">
        <v>470</v>
      </c>
      <c r="AT170" s="202"/>
      <c r="AU170" s="202"/>
      <c r="AV170" s="202"/>
      <c r="AW170" s="202"/>
      <c r="AX170" s="202"/>
      <c r="AY170" s="202"/>
      <c r="AZ170" s="202"/>
      <c r="BA170" s="202"/>
      <c r="BB170" s="202"/>
      <c r="BC170" s="202"/>
      <c r="BD170" s="202"/>
      <c r="BE170" s="202"/>
      <c r="BF170" s="202"/>
      <c r="BG170" s="202"/>
      <c r="BH170" s="202"/>
      <c r="BI170" s="202"/>
      <c r="BJ170" s="202"/>
      <c r="BK170" s="202"/>
      <c r="BL170" s="202">
        <v>0.44142617200000001</v>
      </c>
      <c r="BM170" s="202">
        <v>1</v>
      </c>
      <c r="BN170" s="202">
        <v>105</v>
      </c>
      <c r="BO170" s="202">
        <v>35.033594469999997</v>
      </c>
      <c r="BP170" s="202">
        <v>1</v>
      </c>
      <c r="BQ170" s="202">
        <v>105</v>
      </c>
      <c r="BR170" s="202">
        <v>0.95641617000000001</v>
      </c>
      <c r="BS170" s="202">
        <v>1.8061332999999999E-2</v>
      </c>
      <c r="BT170" s="202">
        <v>1</v>
      </c>
      <c r="BU170" s="202">
        <v>105</v>
      </c>
      <c r="BV170" s="202">
        <v>0.14451979300000001</v>
      </c>
      <c r="BW170" s="202">
        <v>0.14451979300000001</v>
      </c>
      <c r="BX170" s="202">
        <v>14</v>
      </c>
      <c r="BY170" s="202">
        <v>0</v>
      </c>
      <c r="BZ170" s="202">
        <v>1</v>
      </c>
      <c r="CA170" s="202">
        <v>105</v>
      </c>
      <c r="CB170" s="202">
        <v>0</v>
      </c>
      <c r="CC170" s="202">
        <v>1</v>
      </c>
      <c r="CD170" s="202">
        <v>105</v>
      </c>
      <c r="CE170" s="202">
        <v>0</v>
      </c>
      <c r="CF170" s="202">
        <v>1</v>
      </c>
      <c r="CG170" s="202">
        <v>105</v>
      </c>
      <c r="CH170" s="202" t="s">
        <v>470</v>
      </c>
      <c r="CI170" s="202" t="s">
        <v>470</v>
      </c>
      <c r="CJ170" s="202" t="s">
        <v>470</v>
      </c>
      <c r="CK170" s="202" t="s">
        <v>470</v>
      </c>
      <c r="CL170" s="202" t="s">
        <v>470</v>
      </c>
      <c r="CM170" s="202" t="s">
        <v>470</v>
      </c>
      <c r="CN170" s="202">
        <v>0.191254482</v>
      </c>
      <c r="CO170" s="202">
        <v>1</v>
      </c>
      <c r="CP170" s="202">
        <v>105</v>
      </c>
      <c r="CQ170" s="202">
        <v>0</v>
      </c>
      <c r="CR170" s="202">
        <v>0</v>
      </c>
      <c r="CS170" s="202">
        <v>0</v>
      </c>
      <c r="CT170" s="202">
        <v>0</v>
      </c>
      <c r="CU170" s="202">
        <v>0</v>
      </c>
      <c r="CV170" s="202">
        <v>0</v>
      </c>
      <c r="CW170" s="202">
        <v>0.58587240289999998</v>
      </c>
      <c r="CX170" s="202">
        <v>1</v>
      </c>
      <c r="CY170" s="202">
        <v>105</v>
      </c>
      <c r="CZ170" s="202"/>
      <c r="DA170" s="202"/>
      <c r="DB170" s="202"/>
      <c r="DC170" s="202" t="s">
        <v>470</v>
      </c>
      <c r="DD170" s="202" t="s">
        <v>470</v>
      </c>
      <c r="DE170" s="202" t="s">
        <v>470</v>
      </c>
      <c r="DF170" s="202" t="s">
        <v>236</v>
      </c>
      <c r="DG170" s="202" t="s">
        <v>420</v>
      </c>
    </row>
    <row r="171" spans="2:111" hidden="1" x14ac:dyDescent="0.3">
      <c r="B171" s="124" t="str">
        <f t="shared" si="2"/>
        <v>iBoxx MSCI ESG EUR High Yield Corporates 1-3 TCA45626</v>
      </c>
      <c r="C171">
        <v>2129</v>
      </c>
      <c r="D171" t="s">
        <v>522</v>
      </c>
      <c r="E171" s="183" t="s">
        <v>235</v>
      </c>
      <c r="F171" s="198">
        <v>45626</v>
      </c>
      <c r="G171" s="202">
        <v>97</v>
      </c>
      <c r="H171" s="202">
        <v>0</v>
      </c>
      <c r="I171" s="202">
        <v>97</v>
      </c>
      <c r="J171" s="203">
        <v>0</v>
      </c>
      <c r="K171" s="203">
        <v>1</v>
      </c>
      <c r="L171" s="202" t="s">
        <v>476</v>
      </c>
      <c r="M171" s="204">
        <v>7.1193703729999998</v>
      </c>
      <c r="N171" s="203">
        <v>1</v>
      </c>
      <c r="O171" s="205">
        <v>97</v>
      </c>
      <c r="P171" s="204">
        <v>6.7727066679999997</v>
      </c>
      <c r="Q171" s="202">
        <v>1</v>
      </c>
      <c r="R171" s="202">
        <v>97</v>
      </c>
      <c r="S171" s="202">
        <v>5.041128949</v>
      </c>
      <c r="T171" s="202">
        <v>1</v>
      </c>
      <c r="U171" s="202">
        <v>97</v>
      </c>
      <c r="V171" s="202">
        <v>6.4343290509999997</v>
      </c>
      <c r="W171" s="202">
        <v>1</v>
      </c>
      <c r="X171" s="202">
        <v>97</v>
      </c>
      <c r="Y171" s="206" t="s">
        <v>470</v>
      </c>
      <c r="Z171" s="202" t="s">
        <v>470</v>
      </c>
      <c r="AA171" s="202" t="s">
        <v>470</v>
      </c>
      <c r="AB171" s="202" t="s">
        <v>470</v>
      </c>
      <c r="AC171" s="202" t="s">
        <v>470</v>
      </c>
      <c r="AD171" s="202" t="s">
        <v>470</v>
      </c>
      <c r="AE171" s="202">
        <v>0.10952789039999999</v>
      </c>
      <c r="AF171" s="202">
        <v>0.77984529499999999</v>
      </c>
      <c r="AG171" s="202">
        <v>77</v>
      </c>
      <c r="AH171" s="206">
        <v>9.2229893910000005</v>
      </c>
      <c r="AI171" s="202">
        <v>0.57450620399999996</v>
      </c>
      <c r="AJ171" s="202">
        <v>55</v>
      </c>
      <c r="AK171" s="202" t="s">
        <v>470</v>
      </c>
      <c r="AL171" s="202" t="s">
        <v>470</v>
      </c>
      <c r="AM171" s="202" t="s">
        <v>470</v>
      </c>
      <c r="AN171" s="202" t="s">
        <v>470</v>
      </c>
      <c r="AO171" s="202" t="s">
        <v>470</v>
      </c>
      <c r="AP171" s="202" t="s">
        <v>470</v>
      </c>
      <c r="AQ171" s="202" t="s">
        <v>470</v>
      </c>
      <c r="AR171" s="202" t="s">
        <v>470</v>
      </c>
      <c r="AS171" s="202" t="s">
        <v>470</v>
      </c>
      <c r="AT171" s="202"/>
      <c r="AU171" s="202"/>
      <c r="AV171" s="202"/>
      <c r="AW171" s="202"/>
      <c r="AX171" s="202"/>
      <c r="AY171" s="202"/>
      <c r="AZ171" s="202"/>
      <c r="BA171" s="202"/>
      <c r="BB171" s="202"/>
      <c r="BC171" s="202"/>
      <c r="BD171" s="202"/>
      <c r="BE171" s="202"/>
      <c r="BF171" s="202"/>
      <c r="BG171" s="202"/>
      <c r="BH171" s="202"/>
      <c r="BI171" s="202"/>
      <c r="BJ171" s="202"/>
      <c r="BK171" s="202"/>
      <c r="BL171" s="202">
        <v>0.40444613400000001</v>
      </c>
      <c r="BM171" s="202">
        <v>1</v>
      </c>
      <c r="BN171" s="202">
        <v>97</v>
      </c>
      <c r="BO171" s="202">
        <v>36.641047690000001</v>
      </c>
      <c r="BP171" s="202">
        <v>1</v>
      </c>
      <c r="BQ171" s="202">
        <v>97</v>
      </c>
      <c r="BR171" s="202">
        <v>0.94429774499999997</v>
      </c>
      <c r="BS171" s="202">
        <v>1.9422506999999999E-2</v>
      </c>
      <c r="BT171" s="202">
        <v>1</v>
      </c>
      <c r="BU171" s="202">
        <v>97</v>
      </c>
      <c r="BV171" s="202">
        <v>0.13645048900000001</v>
      </c>
      <c r="BW171" s="202">
        <v>0.13645048900000001</v>
      </c>
      <c r="BX171" s="202">
        <v>13</v>
      </c>
      <c r="BY171" s="202">
        <v>0</v>
      </c>
      <c r="BZ171" s="202">
        <v>1</v>
      </c>
      <c r="CA171" s="202">
        <v>97</v>
      </c>
      <c r="CB171" s="202">
        <v>0</v>
      </c>
      <c r="CC171" s="202">
        <v>1</v>
      </c>
      <c r="CD171" s="202">
        <v>97</v>
      </c>
      <c r="CE171" s="202">
        <v>0</v>
      </c>
      <c r="CF171" s="202">
        <v>1</v>
      </c>
      <c r="CG171" s="202">
        <v>97</v>
      </c>
      <c r="CH171" s="202" t="s">
        <v>470</v>
      </c>
      <c r="CI171" s="202" t="s">
        <v>470</v>
      </c>
      <c r="CJ171" s="202" t="s">
        <v>470</v>
      </c>
      <c r="CK171" s="202" t="s">
        <v>470</v>
      </c>
      <c r="CL171" s="202" t="s">
        <v>470</v>
      </c>
      <c r="CM171" s="202" t="s">
        <v>470</v>
      </c>
      <c r="CN171" s="202">
        <v>0.18148473900000001</v>
      </c>
      <c r="CO171" s="202">
        <v>1</v>
      </c>
      <c r="CP171" s="202">
        <v>97</v>
      </c>
      <c r="CQ171" s="202">
        <v>0</v>
      </c>
      <c r="CR171" s="202">
        <v>0</v>
      </c>
      <c r="CS171" s="202">
        <v>0</v>
      </c>
      <c r="CT171" s="202">
        <v>0</v>
      </c>
      <c r="CU171" s="202">
        <v>0</v>
      </c>
      <c r="CV171" s="202">
        <v>0</v>
      </c>
      <c r="CW171" s="202">
        <v>0.60295934470000001</v>
      </c>
      <c r="CX171" s="202">
        <v>1</v>
      </c>
      <c r="CY171" s="202">
        <v>97</v>
      </c>
      <c r="CZ171" s="202"/>
      <c r="DA171" s="202"/>
      <c r="DB171" s="202"/>
      <c r="DC171" s="202" t="s">
        <v>470</v>
      </c>
      <c r="DD171" s="202" t="s">
        <v>470</v>
      </c>
      <c r="DE171" s="202" t="s">
        <v>470</v>
      </c>
      <c r="DF171" s="202" t="s">
        <v>236</v>
      </c>
      <c r="DG171" s="202" t="s">
        <v>420</v>
      </c>
    </row>
    <row r="172" spans="2:111" hidden="1" x14ac:dyDescent="0.3">
      <c r="B172" s="124" t="str">
        <f t="shared" si="2"/>
        <v>iBoxx MSCI ESG EUR High Yield Corporates 1-3 TCA45657</v>
      </c>
      <c r="D172" s="124" t="s">
        <v>522</v>
      </c>
      <c r="E172" s="183" t="s">
        <v>235</v>
      </c>
      <c r="F172" s="196">
        <v>45657</v>
      </c>
      <c r="G172" s="202">
        <v>100</v>
      </c>
      <c r="H172" s="202">
        <v>0</v>
      </c>
      <c r="I172" s="202">
        <v>100</v>
      </c>
      <c r="J172" s="203">
        <v>0</v>
      </c>
      <c r="K172" s="203">
        <v>1</v>
      </c>
      <c r="L172" s="202" t="s">
        <v>476</v>
      </c>
      <c r="M172" s="204">
        <v>7.02686025243045</v>
      </c>
      <c r="N172" s="203">
        <v>0.999999999999997</v>
      </c>
      <c r="O172" s="205">
        <v>100</v>
      </c>
      <c r="P172" s="204">
        <v>6.7377330797755999</v>
      </c>
      <c r="Q172" s="202">
        <v>0.999999999999997</v>
      </c>
      <c r="R172" s="202">
        <v>100</v>
      </c>
      <c r="S172" s="202">
        <v>4.9934831017607104</v>
      </c>
      <c r="T172" s="202">
        <v>0.999999999999997</v>
      </c>
      <c r="U172" s="202">
        <v>100</v>
      </c>
      <c r="V172" s="202">
        <v>6.32461425985153</v>
      </c>
      <c r="W172" s="202">
        <v>0.999999999999997</v>
      </c>
      <c r="X172" s="202">
        <v>100</v>
      </c>
      <c r="Y172" s="206" t="s">
        <v>470</v>
      </c>
      <c r="Z172" s="202" t="s">
        <v>470</v>
      </c>
      <c r="AA172" s="202" t="s">
        <v>470</v>
      </c>
      <c r="AB172" s="202" t="s">
        <v>470</v>
      </c>
      <c r="AC172" s="202" t="s">
        <v>470</v>
      </c>
      <c r="AD172" s="202" t="s">
        <v>470</v>
      </c>
      <c r="AE172" s="202">
        <v>0.108769120249485</v>
      </c>
      <c r="AF172" s="202">
        <v>0.78190950911156598</v>
      </c>
      <c r="AG172" s="202">
        <v>79</v>
      </c>
      <c r="AH172" s="206">
        <v>8.3688013367122007</v>
      </c>
      <c r="AI172" s="202">
        <v>0.60243181236547405</v>
      </c>
      <c r="AJ172" s="202">
        <v>58</v>
      </c>
      <c r="AK172" s="202" t="s">
        <v>470</v>
      </c>
      <c r="AL172" s="202" t="s">
        <v>470</v>
      </c>
      <c r="AM172" s="202" t="s">
        <v>470</v>
      </c>
      <c r="AN172" s="202" t="s">
        <v>470</v>
      </c>
      <c r="AO172" s="202" t="s">
        <v>470</v>
      </c>
      <c r="AP172" s="202" t="s">
        <v>470</v>
      </c>
      <c r="AQ172" s="202" t="s">
        <v>470</v>
      </c>
      <c r="AR172" s="202" t="s">
        <v>470</v>
      </c>
      <c r="AS172" s="202" t="s">
        <v>470</v>
      </c>
      <c r="AT172" s="202"/>
      <c r="AU172" s="202"/>
      <c r="AV172" s="202"/>
      <c r="AW172" s="202"/>
      <c r="AX172" s="202"/>
      <c r="AY172" s="202"/>
      <c r="AZ172" s="202"/>
      <c r="BA172" s="202"/>
      <c r="BB172" s="202"/>
      <c r="BC172" s="202"/>
      <c r="BD172" s="202"/>
      <c r="BE172" s="202"/>
      <c r="BF172" s="202"/>
      <c r="BG172" s="202"/>
      <c r="BH172" s="202"/>
      <c r="BI172" s="202"/>
      <c r="BJ172" s="202"/>
      <c r="BK172" s="202"/>
      <c r="BL172" s="202">
        <v>0.42215689381406302</v>
      </c>
      <c r="BM172" s="202">
        <v>0.999999999999997</v>
      </c>
      <c r="BN172" s="202">
        <v>100</v>
      </c>
      <c r="BO172" s="202">
        <v>28.905895837308901</v>
      </c>
      <c r="BP172" s="202">
        <v>0.999999999999997</v>
      </c>
      <c r="BQ172" s="202">
        <v>100</v>
      </c>
      <c r="BR172" s="202">
        <v>0.957508388659153</v>
      </c>
      <c r="BS172" s="202">
        <v>9.3385243281595993E-3</v>
      </c>
      <c r="BT172" s="202">
        <v>0.999999999999997</v>
      </c>
      <c r="BU172" s="202">
        <v>100</v>
      </c>
      <c r="BV172" s="202">
        <v>0.13910856449341499</v>
      </c>
      <c r="BW172" s="202">
        <v>0.13910856449341499</v>
      </c>
      <c r="BX172" s="202">
        <v>14</v>
      </c>
      <c r="BY172" s="202">
        <v>0</v>
      </c>
      <c r="BZ172" s="202">
        <v>0.999999999999997</v>
      </c>
      <c r="CA172" s="202">
        <v>100</v>
      </c>
      <c r="CB172" s="202">
        <v>0</v>
      </c>
      <c r="CC172" s="202">
        <v>0.999999999999997</v>
      </c>
      <c r="CD172" s="202">
        <v>100</v>
      </c>
      <c r="CE172" s="202">
        <v>0</v>
      </c>
      <c r="CF172" s="202">
        <v>0.999999999999997</v>
      </c>
      <c r="CG172" s="202">
        <v>100</v>
      </c>
      <c r="CH172" s="202" t="s">
        <v>470</v>
      </c>
      <c r="CI172" s="202" t="s">
        <v>470</v>
      </c>
      <c r="CJ172" s="202" t="s">
        <v>470</v>
      </c>
      <c r="CK172" s="202" t="s">
        <v>470</v>
      </c>
      <c r="CL172" s="202" t="s">
        <v>470</v>
      </c>
      <c r="CM172" s="202" t="s">
        <v>470</v>
      </c>
      <c r="CN172" s="202">
        <v>0.175723629305157</v>
      </c>
      <c r="CO172" s="202">
        <v>0.999999999999997</v>
      </c>
      <c r="CP172" s="202">
        <v>100</v>
      </c>
      <c r="CQ172" s="202">
        <v>0</v>
      </c>
      <c r="CR172" s="202">
        <v>0</v>
      </c>
      <c r="CS172" s="202">
        <v>0</v>
      </c>
      <c r="CT172" s="202">
        <v>0</v>
      </c>
      <c r="CU172" s="202">
        <v>0</v>
      </c>
      <c r="CV172" s="202">
        <v>0</v>
      </c>
      <c r="CW172" s="202">
        <v>0.60265071293527495</v>
      </c>
      <c r="CX172" s="202">
        <v>0.999999999999997</v>
      </c>
      <c r="CY172" s="202">
        <v>100</v>
      </c>
      <c r="CZ172" s="202"/>
      <c r="DA172" s="202"/>
      <c r="DB172" s="202"/>
      <c r="DC172" s="202" t="s">
        <v>470</v>
      </c>
      <c r="DD172" s="202" t="s">
        <v>470</v>
      </c>
      <c r="DE172" s="202" t="s">
        <v>470</v>
      </c>
      <c r="DF172" s="202" t="s">
        <v>236</v>
      </c>
      <c r="DG172" s="202" t="s">
        <v>420</v>
      </c>
    </row>
    <row r="173" spans="2:111" hidden="1" x14ac:dyDescent="0.3">
      <c r="B173" s="124" t="str">
        <f t="shared" si="2"/>
        <v>iBoxx MSCI ESG EUR High Yield Corporates 1-3 TCA45688</v>
      </c>
      <c r="D173" s="124" t="s">
        <v>522</v>
      </c>
      <c r="E173" s="183" t="s">
        <v>235</v>
      </c>
      <c r="F173" s="196">
        <v>45688</v>
      </c>
      <c r="G173" s="202">
        <v>95</v>
      </c>
      <c r="H173" s="202">
        <v>0</v>
      </c>
      <c r="I173" s="202">
        <v>95</v>
      </c>
      <c r="J173" s="203">
        <v>0</v>
      </c>
      <c r="K173" s="203">
        <v>1</v>
      </c>
      <c r="L173" s="202" t="s">
        <v>476</v>
      </c>
      <c r="M173" s="204">
        <v>7.05379620327877</v>
      </c>
      <c r="N173" s="203">
        <v>0.98987154284365897</v>
      </c>
      <c r="O173" s="205">
        <v>94</v>
      </c>
      <c r="P173" s="204">
        <v>6.6909307870738397</v>
      </c>
      <c r="Q173" s="202">
        <v>0.98987154284365897</v>
      </c>
      <c r="R173" s="202">
        <v>94</v>
      </c>
      <c r="S173" s="202">
        <v>4.9316601207137598</v>
      </c>
      <c r="T173" s="202">
        <v>0.98987154284365897</v>
      </c>
      <c r="U173" s="202">
        <v>94</v>
      </c>
      <c r="V173" s="202">
        <v>6.18032967399808</v>
      </c>
      <c r="W173" s="202">
        <v>0.98987154284365897</v>
      </c>
      <c r="X173" s="202">
        <v>94</v>
      </c>
      <c r="Y173" s="206" t="s">
        <v>470</v>
      </c>
      <c r="Z173" s="202" t="s">
        <v>470</v>
      </c>
      <c r="AA173" s="202" t="s">
        <v>470</v>
      </c>
      <c r="AB173" s="202" t="s">
        <v>470</v>
      </c>
      <c r="AC173" s="202" t="s">
        <v>470</v>
      </c>
      <c r="AD173" s="202" t="s">
        <v>470</v>
      </c>
      <c r="AE173" s="202">
        <v>7.9129034872425397E-2</v>
      </c>
      <c r="AF173" s="202">
        <v>0.15875465915953699</v>
      </c>
      <c r="AG173" s="202">
        <v>14</v>
      </c>
      <c r="AH173" s="206">
        <v>296.813347969934</v>
      </c>
      <c r="AI173" s="202">
        <v>0.41185812487891199</v>
      </c>
      <c r="AJ173" s="202">
        <v>37</v>
      </c>
      <c r="AK173" s="202" t="s">
        <v>470</v>
      </c>
      <c r="AL173" s="202" t="s">
        <v>470</v>
      </c>
      <c r="AM173" s="202" t="s">
        <v>470</v>
      </c>
      <c r="AN173" s="202" t="s">
        <v>470</v>
      </c>
      <c r="AO173" s="202" t="s">
        <v>470</v>
      </c>
      <c r="AP173" s="202" t="s">
        <v>470</v>
      </c>
      <c r="AQ173" s="202" t="s">
        <v>470</v>
      </c>
      <c r="AR173" s="202" t="s">
        <v>470</v>
      </c>
      <c r="AS173" s="202" t="s">
        <v>470</v>
      </c>
      <c r="AT173" s="202"/>
      <c r="AU173" s="202"/>
      <c r="AV173" s="202"/>
      <c r="AW173" s="202"/>
      <c r="AX173" s="202"/>
      <c r="AY173" s="202"/>
      <c r="AZ173" s="202"/>
      <c r="BA173" s="202"/>
      <c r="BB173" s="202"/>
      <c r="BC173" s="202"/>
      <c r="BD173" s="202"/>
      <c r="BE173" s="202"/>
      <c r="BF173" s="202"/>
      <c r="BG173" s="202"/>
      <c r="BH173" s="202"/>
      <c r="BI173" s="202"/>
      <c r="BJ173" s="202"/>
      <c r="BK173" s="202"/>
      <c r="BL173" s="202">
        <v>0.43730518374245603</v>
      </c>
      <c r="BM173" s="202">
        <v>0.999999999999998</v>
      </c>
      <c r="BN173" s="202">
        <v>95</v>
      </c>
      <c r="BO173" s="202">
        <v>39.006698257676902</v>
      </c>
      <c r="BP173" s="202">
        <v>0.98987154284365897</v>
      </c>
      <c r="BQ173" s="202">
        <v>94</v>
      </c>
      <c r="BR173" s="202">
        <v>0.82476782279699101</v>
      </c>
      <c r="BS173" s="202">
        <v>9.7671657295346995E-3</v>
      </c>
      <c r="BT173" s="202">
        <v>0.999999999999998</v>
      </c>
      <c r="BU173" s="202">
        <v>95</v>
      </c>
      <c r="BV173" s="202">
        <v>0.145241699049868</v>
      </c>
      <c r="BW173" s="202">
        <v>0.145241699049868</v>
      </c>
      <c r="BX173" s="202">
        <v>14</v>
      </c>
      <c r="BY173" s="202">
        <v>0</v>
      </c>
      <c r="BZ173" s="202">
        <v>0.98987154284365897</v>
      </c>
      <c r="CA173" s="202">
        <v>94</v>
      </c>
      <c r="CB173" s="202">
        <v>0</v>
      </c>
      <c r="CC173" s="202">
        <v>0.98987154284365897</v>
      </c>
      <c r="CD173" s="202">
        <v>94</v>
      </c>
      <c r="CE173" s="202">
        <v>0</v>
      </c>
      <c r="CF173" s="202">
        <v>0.98987154284365897</v>
      </c>
      <c r="CG173" s="202">
        <v>94</v>
      </c>
      <c r="CH173" s="202" t="s">
        <v>470</v>
      </c>
      <c r="CI173" s="202" t="s">
        <v>470</v>
      </c>
      <c r="CJ173" s="202" t="s">
        <v>470</v>
      </c>
      <c r="CK173" s="202" t="s">
        <v>470</v>
      </c>
      <c r="CL173" s="202" t="s">
        <v>470</v>
      </c>
      <c r="CM173" s="202" t="s">
        <v>470</v>
      </c>
      <c r="CN173" s="202">
        <v>0.211254538361932</v>
      </c>
      <c r="CO173" s="202">
        <v>0.98987154284365897</v>
      </c>
      <c r="CP173" s="202">
        <v>94</v>
      </c>
      <c r="CQ173" s="202">
        <v>0</v>
      </c>
      <c r="CR173" s="202">
        <v>0</v>
      </c>
      <c r="CS173" s="202">
        <v>0</v>
      </c>
      <c r="CT173" s="202">
        <v>0</v>
      </c>
      <c r="CU173" s="202">
        <v>0</v>
      </c>
      <c r="CV173" s="202">
        <v>0</v>
      </c>
      <c r="CW173" s="202">
        <v>0.60270633255926698</v>
      </c>
      <c r="CX173" s="202">
        <v>0.98987154284365897</v>
      </c>
      <c r="CY173" s="202">
        <v>94</v>
      </c>
      <c r="CZ173" s="202"/>
      <c r="DA173" s="202"/>
      <c r="DB173" s="202"/>
      <c r="DC173" s="202" t="s">
        <v>470</v>
      </c>
      <c r="DD173" s="202" t="s">
        <v>470</v>
      </c>
      <c r="DE173" s="202" t="s">
        <v>470</v>
      </c>
      <c r="DF173" s="202" t="s">
        <v>236</v>
      </c>
      <c r="DG173" s="202" t="s">
        <v>420</v>
      </c>
    </row>
    <row r="174" spans="2:111" hidden="1" x14ac:dyDescent="0.3">
      <c r="B174" s="124" t="str">
        <f t="shared" si="2"/>
        <v>iBoxx MSCI ESG EUR High Yield Corporates TCA45596</v>
      </c>
      <c r="C174" s="183">
        <v>75</v>
      </c>
      <c r="D174" s="183" t="s">
        <v>523</v>
      </c>
      <c r="E174" s="183" t="s">
        <v>237</v>
      </c>
      <c r="F174" s="199">
        <v>45596</v>
      </c>
      <c r="G174" s="202">
        <v>277</v>
      </c>
      <c r="H174" s="202">
        <v>0</v>
      </c>
      <c r="I174" s="202">
        <v>277</v>
      </c>
      <c r="J174" s="203">
        <v>0</v>
      </c>
      <c r="K174" s="203">
        <v>1</v>
      </c>
      <c r="L174" s="202" t="s">
        <v>476</v>
      </c>
      <c r="M174" s="204">
        <v>6.9337722199999998</v>
      </c>
      <c r="N174" s="203">
        <v>1</v>
      </c>
      <c r="O174" s="205">
        <v>277</v>
      </c>
      <c r="P174" s="204">
        <v>6.8644564929999996</v>
      </c>
      <c r="Q174" s="202">
        <v>1</v>
      </c>
      <c r="R174" s="202">
        <v>277</v>
      </c>
      <c r="S174" s="202">
        <v>5.1444335649999999</v>
      </c>
      <c r="T174" s="202">
        <v>1</v>
      </c>
      <c r="U174" s="202">
        <v>277</v>
      </c>
      <c r="V174" s="202">
        <v>6.1619028910000004</v>
      </c>
      <c r="W174" s="202">
        <v>1</v>
      </c>
      <c r="X174" s="202">
        <v>277</v>
      </c>
      <c r="Y174" s="206" t="s">
        <v>470</v>
      </c>
      <c r="Z174" s="202" t="s">
        <v>470</v>
      </c>
      <c r="AA174" s="202" t="s">
        <v>470</v>
      </c>
      <c r="AB174" s="202" t="s">
        <v>470</v>
      </c>
      <c r="AC174" s="202" t="s">
        <v>470</v>
      </c>
      <c r="AD174" s="202" t="s">
        <v>470</v>
      </c>
      <c r="AE174" s="206">
        <v>0.12383590039999999</v>
      </c>
      <c r="AF174" s="202">
        <v>0.79145010900000001</v>
      </c>
      <c r="AG174" s="202">
        <v>219</v>
      </c>
      <c r="AH174" s="206">
        <v>9.2072246450000002</v>
      </c>
      <c r="AI174" s="202">
        <v>0.48522404099999999</v>
      </c>
      <c r="AJ174" s="202">
        <v>134</v>
      </c>
      <c r="AK174" s="202" t="s">
        <v>470</v>
      </c>
      <c r="AL174" s="202" t="s">
        <v>470</v>
      </c>
      <c r="AM174" s="202" t="s">
        <v>470</v>
      </c>
      <c r="AN174" s="202" t="s">
        <v>470</v>
      </c>
      <c r="AO174" s="202" t="s">
        <v>470</v>
      </c>
      <c r="AP174" s="202" t="s">
        <v>470</v>
      </c>
      <c r="AQ174" s="202" t="s">
        <v>470</v>
      </c>
      <c r="AR174" s="202" t="s">
        <v>470</v>
      </c>
      <c r="AS174" s="202" t="s">
        <v>470</v>
      </c>
      <c r="AT174" s="202"/>
      <c r="AU174" s="202"/>
      <c r="AV174" s="202"/>
      <c r="AW174" s="202"/>
      <c r="AX174" s="202"/>
      <c r="AY174" s="202"/>
      <c r="AZ174" s="202"/>
      <c r="BA174" s="202"/>
      <c r="BB174" s="202"/>
      <c r="BC174" s="202"/>
      <c r="BD174" s="202"/>
      <c r="BE174" s="202"/>
      <c r="BF174" s="202"/>
      <c r="BG174" s="202"/>
      <c r="BH174" s="202"/>
      <c r="BI174" s="202"/>
      <c r="BJ174" s="202"/>
      <c r="BK174" s="202"/>
      <c r="BL174" s="202">
        <v>0.48588203400000002</v>
      </c>
      <c r="BM174" s="202">
        <v>1</v>
      </c>
      <c r="BN174" s="202">
        <v>277</v>
      </c>
      <c r="BO174" s="202">
        <v>62.842605630000001</v>
      </c>
      <c r="BP174" s="202">
        <v>1</v>
      </c>
      <c r="BQ174" s="202">
        <v>277</v>
      </c>
      <c r="BR174" s="202">
        <v>0.96491183300000005</v>
      </c>
      <c r="BS174" s="202">
        <v>2.2790187E-2</v>
      </c>
      <c r="BT174" s="202">
        <v>1</v>
      </c>
      <c r="BU174" s="202">
        <v>277</v>
      </c>
      <c r="BV174" s="202">
        <v>0.156573773</v>
      </c>
      <c r="BW174" s="202">
        <v>0.156573773</v>
      </c>
      <c r="BX174" s="202">
        <v>42</v>
      </c>
      <c r="BY174" s="202">
        <v>0</v>
      </c>
      <c r="BZ174" s="202">
        <v>1</v>
      </c>
      <c r="CA174" s="202">
        <v>277</v>
      </c>
      <c r="CB174" s="202">
        <v>0</v>
      </c>
      <c r="CC174" s="202">
        <v>1</v>
      </c>
      <c r="CD174" s="202">
        <v>277</v>
      </c>
      <c r="CE174" s="202">
        <v>0</v>
      </c>
      <c r="CF174" s="202">
        <v>1</v>
      </c>
      <c r="CG174" s="202">
        <v>277</v>
      </c>
      <c r="CH174" s="202" t="s">
        <v>470</v>
      </c>
      <c r="CI174" s="202" t="s">
        <v>470</v>
      </c>
      <c r="CJ174" s="202" t="s">
        <v>470</v>
      </c>
      <c r="CK174" s="202" t="s">
        <v>470</v>
      </c>
      <c r="CL174" s="202" t="s">
        <v>470</v>
      </c>
      <c r="CM174" s="202" t="s">
        <v>470</v>
      </c>
      <c r="CN174" s="202">
        <v>0.211487864</v>
      </c>
      <c r="CO174" s="202">
        <v>1</v>
      </c>
      <c r="CP174" s="202">
        <v>277</v>
      </c>
      <c r="CQ174" s="202">
        <v>0</v>
      </c>
      <c r="CR174" s="202">
        <v>0</v>
      </c>
      <c r="CS174" s="202">
        <v>0</v>
      </c>
      <c r="CT174" s="202">
        <v>0</v>
      </c>
      <c r="CU174" s="202">
        <v>0</v>
      </c>
      <c r="CV174" s="202">
        <v>0</v>
      </c>
      <c r="CW174" s="202">
        <v>0.5657275879</v>
      </c>
      <c r="CX174" s="202">
        <v>1</v>
      </c>
      <c r="CY174" s="202">
        <v>277</v>
      </c>
      <c r="CZ174" s="202"/>
      <c r="DA174" s="202"/>
      <c r="DB174" s="202"/>
      <c r="DC174" s="202" t="s">
        <v>470</v>
      </c>
      <c r="DD174" s="202" t="s">
        <v>470</v>
      </c>
      <c r="DE174" s="202" t="s">
        <v>470</v>
      </c>
      <c r="DF174" s="202" t="s">
        <v>238</v>
      </c>
      <c r="DG174" s="202" t="s">
        <v>420</v>
      </c>
    </row>
    <row r="175" spans="2:111" hidden="1" x14ac:dyDescent="0.3">
      <c r="B175" s="124" t="str">
        <f t="shared" si="2"/>
        <v>iBoxx MSCI ESG EUR High Yield Corporates TCA45626</v>
      </c>
      <c r="C175" s="183">
        <v>75</v>
      </c>
      <c r="D175" s="183" t="s">
        <v>523</v>
      </c>
      <c r="E175" s="183" t="s">
        <v>237</v>
      </c>
      <c r="F175" s="199">
        <v>45626</v>
      </c>
      <c r="G175" s="202">
        <v>267</v>
      </c>
      <c r="H175" s="202">
        <v>0</v>
      </c>
      <c r="I175" s="202">
        <v>267</v>
      </c>
      <c r="J175" s="203">
        <v>0</v>
      </c>
      <c r="K175" s="203">
        <v>1</v>
      </c>
      <c r="L175" s="202" t="s">
        <v>476</v>
      </c>
      <c r="M175" s="204">
        <v>7.0311537289999997</v>
      </c>
      <c r="N175" s="203">
        <v>1</v>
      </c>
      <c r="O175" s="205">
        <v>267</v>
      </c>
      <c r="P175" s="204">
        <v>6.8286522060000001</v>
      </c>
      <c r="Q175" s="202">
        <v>1</v>
      </c>
      <c r="R175" s="202">
        <v>267</v>
      </c>
      <c r="S175" s="202">
        <v>5.1923937450000004</v>
      </c>
      <c r="T175" s="202">
        <v>1</v>
      </c>
      <c r="U175" s="202">
        <v>267</v>
      </c>
      <c r="V175" s="202">
        <v>6.2302027669999998</v>
      </c>
      <c r="W175" s="202">
        <v>1</v>
      </c>
      <c r="X175" s="202">
        <v>267</v>
      </c>
      <c r="Y175" s="206" t="s">
        <v>470</v>
      </c>
      <c r="Z175" s="202" t="s">
        <v>470</v>
      </c>
      <c r="AA175" s="202" t="s">
        <v>470</v>
      </c>
      <c r="AB175" s="202" t="s">
        <v>470</v>
      </c>
      <c r="AC175" s="202" t="s">
        <v>470</v>
      </c>
      <c r="AD175" s="202" t="s">
        <v>470</v>
      </c>
      <c r="AE175" s="206">
        <v>0.11842477530000001</v>
      </c>
      <c r="AF175" s="202">
        <v>0.78312093800000004</v>
      </c>
      <c r="AG175" s="202">
        <v>209</v>
      </c>
      <c r="AH175" s="206">
        <v>8.6463507069999999</v>
      </c>
      <c r="AI175" s="202">
        <v>0.56051962399999999</v>
      </c>
      <c r="AJ175" s="202">
        <v>147</v>
      </c>
      <c r="AK175" s="202" t="s">
        <v>470</v>
      </c>
      <c r="AL175" s="202" t="s">
        <v>470</v>
      </c>
      <c r="AM175" s="202" t="s">
        <v>470</v>
      </c>
      <c r="AN175" s="202" t="s">
        <v>470</v>
      </c>
      <c r="AO175" s="202" t="s">
        <v>470</v>
      </c>
      <c r="AP175" s="202" t="s">
        <v>470</v>
      </c>
      <c r="AQ175" s="202" t="s">
        <v>470</v>
      </c>
      <c r="AR175" s="202" t="s">
        <v>470</v>
      </c>
      <c r="AS175" s="202" t="s">
        <v>470</v>
      </c>
      <c r="AT175" s="202"/>
      <c r="AU175" s="202"/>
      <c r="AV175" s="202"/>
      <c r="AW175" s="202"/>
      <c r="AX175" s="202"/>
      <c r="AY175" s="202"/>
      <c r="AZ175" s="202"/>
      <c r="BA175" s="202"/>
      <c r="BB175" s="202"/>
      <c r="BC175" s="202"/>
      <c r="BD175" s="202"/>
      <c r="BE175" s="202"/>
      <c r="BF175" s="202"/>
      <c r="BG175" s="202"/>
      <c r="BH175" s="202"/>
      <c r="BI175" s="202"/>
      <c r="BJ175" s="202"/>
      <c r="BK175" s="202"/>
      <c r="BL175" s="202">
        <v>0.460689601</v>
      </c>
      <c r="BM175" s="202">
        <v>1</v>
      </c>
      <c r="BN175" s="202">
        <v>267</v>
      </c>
      <c r="BO175" s="202">
        <v>64.495961989999998</v>
      </c>
      <c r="BP175" s="202">
        <v>1</v>
      </c>
      <c r="BQ175" s="202">
        <v>267</v>
      </c>
      <c r="BR175" s="202">
        <v>0.93666015300000005</v>
      </c>
      <c r="BS175" s="202">
        <v>2.3613702E-2</v>
      </c>
      <c r="BT175" s="202">
        <v>1</v>
      </c>
      <c r="BU175" s="202">
        <v>267</v>
      </c>
      <c r="BV175" s="202">
        <v>0.157419788</v>
      </c>
      <c r="BW175" s="202">
        <v>0.157419788</v>
      </c>
      <c r="BX175" s="202">
        <v>42</v>
      </c>
      <c r="BY175" s="202">
        <v>0</v>
      </c>
      <c r="BZ175" s="202">
        <v>1</v>
      </c>
      <c r="CA175" s="202">
        <v>267</v>
      </c>
      <c r="CB175" s="202">
        <v>0</v>
      </c>
      <c r="CC175" s="202">
        <v>1</v>
      </c>
      <c r="CD175" s="202">
        <v>267</v>
      </c>
      <c r="CE175" s="202">
        <v>0</v>
      </c>
      <c r="CF175" s="202">
        <v>1</v>
      </c>
      <c r="CG175" s="202">
        <v>267</v>
      </c>
      <c r="CH175" s="202" t="s">
        <v>470</v>
      </c>
      <c r="CI175" s="202" t="s">
        <v>470</v>
      </c>
      <c r="CJ175" s="202" t="s">
        <v>470</v>
      </c>
      <c r="CK175" s="202" t="s">
        <v>470</v>
      </c>
      <c r="CL175" s="202" t="s">
        <v>470</v>
      </c>
      <c r="CM175" s="202" t="s">
        <v>470</v>
      </c>
      <c r="CN175" s="202">
        <v>0.18900344999999999</v>
      </c>
      <c r="CO175" s="202">
        <v>1</v>
      </c>
      <c r="CP175" s="202">
        <v>267</v>
      </c>
      <c r="CQ175" s="202">
        <v>0</v>
      </c>
      <c r="CR175" s="202">
        <v>0</v>
      </c>
      <c r="CS175" s="202">
        <v>0</v>
      </c>
      <c r="CT175" s="202">
        <v>0</v>
      </c>
      <c r="CU175" s="202">
        <v>0</v>
      </c>
      <c r="CV175" s="202">
        <v>0</v>
      </c>
      <c r="CW175" s="202">
        <v>0.57532324810000002</v>
      </c>
      <c r="CX175" s="202">
        <v>1</v>
      </c>
      <c r="CY175" s="202">
        <v>267</v>
      </c>
      <c r="CZ175" s="202"/>
      <c r="DA175" s="202"/>
      <c r="DB175" s="202"/>
      <c r="DC175" s="202" t="s">
        <v>470</v>
      </c>
      <c r="DD175" s="202" t="s">
        <v>470</v>
      </c>
      <c r="DE175" s="202" t="s">
        <v>470</v>
      </c>
      <c r="DF175" s="202" t="s">
        <v>238</v>
      </c>
      <c r="DG175" s="202" t="s">
        <v>420</v>
      </c>
    </row>
    <row r="176" spans="2:111" hidden="1" x14ac:dyDescent="0.3">
      <c r="B176" s="124" t="str">
        <f t="shared" si="2"/>
        <v>iBoxx MSCI ESG EUR High Yield Corporates TCA45657</v>
      </c>
      <c r="D176" s="124" t="s">
        <v>523</v>
      </c>
      <c r="E176" s="183" t="s">
        <v>237</v>
      </c>
      <c r="F176" s="196">
        <v>45657</v>
      </c>
      <c r="G176" s="202">
        <v>275</v>
      </c>
      <c r="H176" s="202">
        <v>0</v>
      </c>
      <c r="I176" s="202">
        <v>275</v>
      </c>
      <c r="J176" s="203">
        <v>0</v>
      </c>
      <c r="K176" s="203">
        <v>1</v>
      </c>
      <c r="L176" s="202" t="s">
        <v>476</v>
      </c>
      <c r="M176" s="204">
        <v>6.9279772063810396</v>
      </c>
      <c r="N176" s="203">
        <v>0.99999999999998701</v>
      </c>
      <c r="O176" s="205">
        <v>275</v>
      </c>
      <c r="P176" s="204">
        <v>6.7732552846124001</v>
      </c>
      <c r="Q176" s="202">
        <v>0.99999999999998701</v>
      </c>
      <c r="R176" s="202">
        <v>275</v>
      </c>
      <c r="S176" s="202">
        <v>5.1306848809224599</v>
      </c>
      <c r="T176" s="202">
        <v>0.99999999999998701</v>
      </c>
      <c r="U176" s="202">
        <v>275</v>
      </c>
      <c r="V176" s="202">
        <v>6.1396109670333798</v>
      </c>
      <c r="W176" s="202">
        <v>0.99999999999998701</v>
      </c>
      <c r="X176" s="202">
        <v>275</v>
      </c>
      <c r="Y176" s="206" t="s">
        <v>470</v>
      </c>
      <c r="Z176" s="202" t="s">
        <v>470</v>
      </c>
      <c r="AA176" s="202" t="s">
        <v>470</v>
      </c>
      <c r="AB176" s="202" t="s">
        <v>470</v>
      </c>
      <c r="AC176" s="202" t="s">
        <v>470</v>
      </c>
      <c r="AD176" s="202" t="s">
        <v>470</v>
      </c>
      <c r="AE176" s="202">
        <v>0.11451384228244001</v>
      </c>
      <c r="AF176" s="202">
        <v>0.77869338190427795</v>
      </c>
      <c r="AG176" s="202">
        <v>213</v>
      </c>
      <c r="AH176" s="206">
        <v>8.05497231111889</v>
      </c>
      <c r="AI176" s="202">
        <v>0.57385317759271104</v>
      </c>
      <c r="AJ176" s="202">
        <v>154</v>
      </c>
      <c r="AK176" s="202" t="s">
        <v>470</v>
      </c>
      <c r="AL176" s="202" t="s">
        <v>470</v>
      </c>
      <c r="AM176" s="202" t="s">
        <v>470</v>
      </c>
      <c r="AN176" s="202" t="s">
        <v>470</v>
      </c>
      <c r="AO176" s="202" t="s">
        <v>470</v>
      </c>
      <c r="AP176" s="202" t="s">
        <v>470</v>
      </c>
      <c r="AQ176" s="202" t="s">
        <v>470</v>
      </c>
      <c r="AR176" s="202" t="s">
        <v>470</v>
      </c>
      <c r="AS176" s="202" t="s">
        <v>470</v>
      </c>
      <c r="AT176" s="202"/>
      <c r="AU176" s="202"/>
      <c r="AV176" s="202"/>
      <c r="AW176" s="202"/>
      <c r="AX176" s="202"/>
      <c r="AY176" s="202"/>
      <c r="AZ176" s="202"/>
      <c r="BA176" s="202"/>
      <c r="BB176" s="202"/>
      <c r="BC176" s="202"/>
      <c r="BD176" s="202"/>
      <c r="BE176" s="202"/>
      <c r="BF176" s="202"/>
      <c r="BG176" s="202"/>
      <c r="BH176" s="202"/>
      <c r="BI176" s="202"/>
      <c r="BJ176" s="202"/>
      <c r="BK176" s="202"/>
      <c r="BL176" s="202">
        <v>0.47444463542591803</v>
      </c>
      <c r="BM176" s="202">
        <v>0.99999999999998701</v>
      </c>
      <c r="BN176" s="202">
        <v>275</v>
      </c>
      <c r="BO176" s="202">
        <v>59.507784226215001</v>
      </c>
      <c r="BP176" s="202">
        <v>0.99999999999998701</v>
      </c>
      <c r="BQ176" s="202">
        <v>275</v>
      </c>
      <c r="BR176" s="202">
        <v>0.94357830416467803</v>
      </c>
      <c r="BS176" s="202">
        <v>1.9812972890196099E-2</v>
      </c>
      <c r="BT176" s="202">
        <v>0.99999999999998701</v>
      </c>
      <c r="BU176" s="202">
        <v>275</v>
      </c>
      <c r="BV176" s="202">
        <v>0.14805059557668601</v>
      </c>
      <c r="BW176" s="202">
        <v>0.14805059557668601</v>
      </c>
      <c r="BX176" s="202">
        <v>41</v>
      </c>
      <c r="BY176" s="202">
        <v>0</v>
      </c>
      <c r="BZ176" s="202">
        <v>0.99999999999998701</v>
      </c>
      <c r="CA176" s="202">
        <v>275</v>
      </c>
      <c r="CB176" s="202">
        <v>0</v>
      </c>
      <c r="CC176" s="202">
        <v>0.99999999999998701</v>
      </c>
      <c r="CD176" s="202">
        <v>275</v>
      </c>
      <c r="CE176" s="202">
        <v>0</v>
      </c>
      <c r="CF176" s="202">
        <v>0.99999999999998701</v>
      </c>
      <c r="CG176" s="202">
        <v>275</v>
      </c>
      <c r="CH176" s="202" t="s">
        <v>470</v>
      </c>
      <c r="CI176" s="202" t="s">
        <v>470</v>
      </c>
      <c r="CJ176" s="202" t="s">
        <v>470</v>
      </c>
      <c r="CK176" s="202" t="s">
        <v>470</v>
      </c>
      <c r="CL176" s="202" t="s">
        <v>470</v>
      </c>
      <c r="CM176" s="202" t="s">
        <v>470</v>
      </c>
      <c r="CN176" s="202">
        <v>0.19449839583970099</v>
      </c>
      <c r="CO176" s="202">
        <v>0.99999999999998701</v>
      </c>
      <c r="CP176" s="202">
        <v>275</v>
      </c>
      <c r="CQ176" s="202">
        <v>0</v>
      </c>
      <c r="CR176" s="202">
        <v>0</v>
      </c>
      <c r="CS176" s="202">
        <v>0</v>
      </c>
      <c r="CT176" s="202">
        <v>0</v>
      </c>
      <c r="CU176" s="202">
        <v>0</v>
      </c>
      <c r="CV176" s="202">
        <v>0</v>
      </c>
      <c r="CW176" s="202">
        <v>0.58014826714666101</v>
      </c>
      <c r="CX176" s="202">
        <v>0.99999999999998701</v>
      </c>
      <c r="CY176" s="202">
        <v>275</v>
      </c>
      <c r="CZ176" s="202"/>
      <c r="DA176" s="202"/>
      <c r="DB176" s="202"/>
      <c r="DC176" s="202" t="s">
        <v>470</v>
      </c>
      <c r="DD176" s="202" t="s">
        <v>470</v>
      </c>
      <c r="DE176" s="202" t="s">
        <v>470</v>
      </c>
      <c r="DF176" s="202" t="s">
        <v>238</v>
      </c>
      <c r="DG176" s="202" t="s">
        <v>420</v>
      </c>
    </row>
    <row r="177" spans="2:111" hidden="1" x14ac:dyDescent="0.3">
      <c r="B177" s="124" t="str">
        <f t="shared" si="2"/>
        <v>iBoxx MSCI ESG EUR High Yield Corporates TCA45688</v>
      </c>
      <c r="D177" s="124" t="s">
        <v>523</v>
      </c>
      <c r="E177" s="183" t="s">
        <v>237</v>
      </c>
      <c r="F177" s="196">
        <v>45688</v>
      </c>
      <c r="G177" s="202">
        <v>272</v>
      </c>
      <c r="H177" s="202">
        <v>0</v>
      </c>
      <c r="I177" s="202">
        <v>272</v>
      </c>
      <c r="J177" s="203">
        <v>0</v>
      </c>
      <c r="K177" s="203">
        <v>1</v>
      </c>
      <c r="L177" s="202" t="s">
        <v>476</v>
      </c>
      <c r="M177" s="204">
        <v>6.9683260509819203</v>
      </c>
      <c r="N177" s="203">
        <v>0.94192126744805804</v>
      </c>
      <c r="O177" s="205">
        <v>257</v>
      </c>
      <c r="P177" s="204">
        <v>6.69560478664269</v>
      </c>
      <c r="Q177" s="202">
        <v>0.94192126744805804</v>
      </c>
      <c r="R177" s="202">
        <v>257</v>
      </c>
      <c r="S177" s="202">
        <v>5.05835495177684</v>
      </c>
      <c r="T177" s="202">
        <v>0.94192126744805804</v>
      </c>
      <c r="U177" s="202">
        <v>257</v>
      </c>
      <c r="V177" s="202">
        <v>5.9703097595602701</v>
      </c>
      <c r="W177" s="202">
        <v>0.94192126744805804</v>
      </c>
      <c r="X177" s="202">
        <v>257</v>
      </c>
      <c r="Y177" s="206" t="s">
        <v>470</v>
      </c>
      <c r="Z177" s="202" t="s">
        <v>470</v>
      </c>
      <c r="AA177" s="202" t="s">
        <v>470</v>
      </c>
      <c r="AB177" s="202" t="s">
        <v>470</v>
      </c>
      <c r="AC177" s="202" t="s">
        <v>470</v>
      </c>
      <c r="AD177" s="202" t="s">
        <v>470</v>
      </c>
      <c r="AE177" s="202">
        <v>0.104358238008738</v>
      </c>
      <c r="AF177" s="202">
        <v>0.14488657042442499</v>
      </c>
      <c r="AG177" s="202">
        <v>38</v>
      </c>
      <c r="AH177" s="206">
        <v>106.735486384297</v>
      </c>
      <c r="AI177" s="202">
        <v>0.428795709399867</v>
      </c>
      <c r="AJ177" s="202">
        <v>113</v>
      </c>
      <c r="AK177" s="202" t="s">
        <v>470</v>
      </c>
      <c r="AL177" s="202" t="s">
        <v>470</v>
      </c>
      <c r="AM177" s="202" t="s">
        <v>470</v>
      </c>
      <c r="AN177" s="202" t="s">
        <v>470</v>
      </c>
      <c r="AO177" s="202" t="s">
        <v>470</v>
      </c>
      <c r="AP177" s="202" t="s">
        <v>470</v>
      </c>
      <c r="AQ177" s="202" t="s">
        <v>470</v>
      </c>
      <c r="AR177" s="202" t="s">
        <v>470</v>
      </c>
      <c r="AS177" s="202" t="s">
        <v>470</v>
      </c>
      <c r="AT177" s="202"/>
      <c r="AU177" s="202"/>
      <c r="AV177" s="202"/>
      <c r="AW177" s="202"/>
      <c r="AX177" s="202"/>
      <c r="AY177" s="202"/>
      <c r="AZ177" s="202"/>
      <c r="BA177" s="202"/>
      <c r="BB177" s="202"/>
      <c r="BC177" s="202"/>
      <c r="BD177" s="202"/>
      <c r="BE177" s="202"/>
      <c r="BF177" s="202"/>
      <c r="BG177" s="202"/>
      <c r="BH177" s="202"/>
      <c r="BI177" s="202"/>
      <c r="BJ177" s="202"/>
      <c r="BK177" s="202"/>
      <c r="BL177" s="202">
        <v>0.48064699541339501</v>
      </c>
      <c r="BM177" s="202">
        <v>0.99999999999998701</v>
      </c>
      <c r="BN177" s="202">
        <v>272</v>
      </c>
      <c r="BO177" s="202">
        <v>68.109609611214694</v>
      </c>
      <c r="BP177" s="202">
        <v>0.94916367974897597</v>
      </c>
      <c r="BQ177" s="202">
        <v>259</v>
      </c>
      <c r="BR177" s="202">
        <v>0.79879550455317905</v>
      </c>
      <c r="BS177" s="202">
        <v>1.9976796981032999E-2</v>
      </c>
      <c r="BT177" s="202">
        <v>0.99999999999998701</v>
      </c>
      <c r="BU177" s="202">
        <v>272</v>
      </c>
      <c r="BV177" s="202">
        <v>0.14913649721942801</v>
      </c>
      <c r="BW177" s="202">
        <v>0.14913649721942801</v>
      </c>
      <c r="BX177" s="202">
        <v>41</v>
      </c>
      <c r="BY177" s="202">
        <v>0</v>
      </c>
      <c r="BZ177" s="202">
        <v>0.94916367974897597</v>
      </c>
      <c r="CA177" s="202">
        <v>259</v>
      </c>
      <c r="CB177" s="202">
        <v>0</v>
      </c>
      <c r="CC177" s="202">
        <v>0.94916367974897597</v>
      </c>
      <c r="CD177" s="202">
        <v>259</v>
      </c>
      <c r="CE177" s="202">
        <v>0</v>
      </c>
      <c r="CF177" s="202">
        <v>0.94192126744805804</v>
      </c>
      <c r="CG177" s="202">
        <v>257</v>
      </c>
      <c r="CH177" s="202" t="s">
        <v>470</v>
      </c>
      <c r="CI177" s="202" t="s">
        <v>470</v>
      </c>
      <c r="CJ177" s="202" t="s">
        <v>470</v>
      </c>
      <c r="CK177" s="202" t="s">
        <v>470</v>
      </c>
      <c r="CL177" s="202" t="s">
        <v>470</v>
      </c>
      <c r="CM177" s="202" t="s">
        <v>470</v>
      </c>
      <c r="CN177" s="202">
        <v>0.174721172766092</v>
      </c>
      <c r="CO177" s="202">
        <v>0.94192126744805804</v>
      </c>
      <c r="CP177" s="202">
        <v>257</v>
      </c>
      <c r="CQ177" s="202">
        <v>0</v>
      </c>
      <c r="CR177" s="202">
        <v>0</v>
      </c>
      <c r="CS177" s="202">
        <v>0</v>
      </c>
      <c r="CT177" s="202">
        <v>0</v>
      </c>
      <c r="CU177" s="202">
        <v>0</v>
      </c>
      <c r="CV177" s="202">
        <v>0</v>
      </c>
      <c r="CW177" s="202">
        <v>0.58555538279431896</v>
      </c>
      <c r="CX177" s="202">
        <v>0.94192126744805804</v>
      </c>
      <c r="CY177" s="202">
        <v>257</v>
      </c>
      <c r="CZ177" s="202"/>
      <c r="DA177" s="202"/>
      <c r="DB177" s="202"/>
      <c r="DC177" s="202" t="s">
        <v>470</v>
      </c>
      <c r="DD177" s="202" t="s">
        <v>470</v>
      </c>
      <c r="DE177" s="202" t="s">
        <v>470</v>
      </c>
      <c r="DF177" s="202" t="s">
        <v>238</v>
      </c>
      <c r="DG177" s="202" t="s">
        <v>420</v>
      </c>
    </row>
    <row r="178" spans="2:111" hidden="1" x14ac:dyDescent="0.3">
      <c r="B178" s="124" t="str">
        <f t="shared" si="2"/>
        <v>iBoxx MSCI ESG EUR Liquid Investment Grade Ultrashort45596</v>
      </c>
      <c r="C178" s="183">
        <v>99</v>
      </c>
      <c r="D178" s="183" t="s">
        <v>524</v>
      </c>
      <c r="E178" s="183" t="s">
        <v>239</v>
      </c>
      <c r="F178" s="199">
        <v>45596</v>
      </c>
      <c r="G178" s="202">
        <v>458</v>
      </c>
      <c r="H178" s="202">
        <v>0</v>
      </c>
      <c r="I178" s="202">
        <v>458</v>
      </c>
      <c r="J178" s="203">
        <v>0</v>
      </c>
      <c r="K178" s="203">
        <v>1</v>
      </c>
      <c r="L178" s="202" t="s">
        <v>476</v>
      </c>
      <c r="M178" s="204">
        <v>7.5321610789999998</v>
      </c>
      <c r="N178" s="203">
        <v>1</v>
      </c>
      <c r="O178" s="205">
        <v>458</v>
      </c>
      <c r="P178" s="204">
        <v>7.5757885910000002</v>
      </c>
      <c r="Q178" s="202">
        <v>1</v>
      </c>
      <c r="R178" s="202">
        <v>458</v>
      </c>
      <c r="S178" s="202">
        <v>5.0793626329999997</v>
      </c>
      <c r="T178" s="202">
        <v>1</v>
      </c>
      <c r="U178" s="202">
        <v>458</v>
      </c>
      <c r="V178" s="202">
        <v>6.1226239519999996</v>
      </c>
      <c r="W178" s="202">
        <v>1</v>
      </c>
      <c r="X178" s="202">
        <v>458</v>
      </c>
      <c r="Y178" s="206" t="s">
        <v>470</v>
      </c>
      <c r="Z178" s="202" t="s">
        <v>470</v>
      </c>
      <c r="AA178" s="202" t="s">
        <v>470</v>
      </c>
      <c r="AB178" s="202" t="s">
        <v>470</v>
      </c>
      <c r="AC178" s="202" t="s">
        <v>470</v>
      </c>
      <c r="AD178" s="202" t="s">
        <v>470</v>
      </c>
      <c r="AE178" s="206">
        <v>0.13430486829999999</v>
      </c>
      <c r="AF178" s="202">
        <v>0.76606044200000001</v>
      </c>
      <c r="AG178" s="202">
        <v>351</v>
      </c>
      <c r="AH178" s="206">
        <v>4.2022699670000003</v>
      </c>
      <c r="AI178" s="202">
        <v>0.29400535500000002</v>
      </c>
      <c r="AJ178" s="202">
        <v>152</v>
      </c>
      <c r="AK178" s="202" t="s">
        <v>470</v>
      </c>
      <c r="AL178" s="202" t="s">
        <v>470</v>
      </c>
      <c r="AM178" s="202" t="s">
        <v>470</v>
      </c>
      <c r="AN178" s="202" t="s">
        <v>470</v>
      </c>
      <c r="AO178" s="202" t="s">
        <v>470</v>
      </c>
      <c r="AP178" s="202" t="s">
        <v>470</v>
      </c>
      <c r="AQ178" s="202" t="s">
        <v>470</v>
      </c>
      <c r="AR178" s="202" t="s">
        <v>470</v>
      </c>
      <c r="AS178" s="202" t="s">
        <v>470</v>
      </c>
      <c r="AT178" s="202"/>
      <c r="AU178" s="202"/>
      <c r="AV178" s="202"/>
      <c r="AW178" s="202"/>
      <c r="AX178" s="202"/>
      <c r="AY178" s="202"/>
      <c r="AZ178" s="202"/>
      <c r="BA178" s="202"/>
      <c r="BB178" s="202"/>
      <c r="BC178" s="202"/>
      <c r="BD178" s="202"/>
      <c r="BE178" s="202"/>
      <c r="BF178" s="202"/>
      <c r="BG178" s="202"/>
      <c r="BH178" s="202"/>
      <c r="BI178" s="202"/>
      <c r="BJ178" s="202"/>
      <c r="BK178" s="202"/>
      <c r="BL178" s="202">
        <v>0.34929403399999998</v>
      </c>
      <c r="BM178" s="202">
        <v>1</v>
      </c>
      <c r="BN178" s="202">
        <v>458</v>
      </c>
      <c r="BO178" s="202">
        <v>38.791520480000003</v>
      </c>
      <c r="BP178" s="202">
        <v>1</v>
      </c>
      <c r="BQ178" s="202">
        <v>458</v>
      </c>
      <c r="BR178" s="202">
        <v>0.91380882399999996</v>
      </c>
      <c r="BS178" s="202">
        <v>2.9149956000000001E-2</v>
      </c>
      <c r="BT178" s="202">
        <v>1</v>
      </c>
      <c r="BU178" s="202">
        <v>458</v>
      </c>
      <c r="BV178" s="202">
        <v>7.0613868999999996E-2</v>
      </c>
      <c r="BW178" s="202">
        <v>7.0613868999999996E-2</v>
      </c>
      <c r="BX178" s="202">
        <v>42</v>
      </c>
      <c r="BY178" s="202">
        <v>0</v>
      </c>
      <c r="BZ178" s="202">
        <v>1</v>
      </c>
      <c r="CA178" s="202">
        <v>458</v>
      </c>
      <c r="CB178" s="202">
        <v>0</v>
      </c>
      <c r="CC178" s="202">
        <v>1</v>
      </c>
      <c r="CD178" s="202">
        <v>458</v>
      </c>
      <c r="CE178" s="202">
        <v>0</v>
      </c>
      <c r="CF178" s="202">
        <v>1</v>
      </c>
      <c r="CG178" s="202">
        <v>458</v>
      </c>
      <c r="CH178" s="202" t="s">
        <v>470</v>
      </c>
      <c r="CI178" s="202" t="s">
        <v>470</v>
      </c>
      <c r="CJ178" s="202" t="s">
        <v>470</v>
      </c>
      <c r="CK178" s="202" t="s">
        <v>470</v>
      </c>
      <c r="CL178" s="202" t="s">
        <v>470</v>
      </c>
      <c r="CM178" s="202" t="s">
        <v>470</v>
      </c>
      <c r="CN178" s="202">
        <v>0.19802645599999999</v>
      </c>
      <c r="CO178" s="202">
        <v>1</v>
      </c>
      <c r="CP178" s="202">
        <v>458</v>
      </c>
      <c r="CQ178" s="202">
        <v>13</v>
      </c>
      <c r="CR178" s="202">
        <v>3.5775600999999997E-2</v>
      </c>
      <c r="CS178" s="202">
        <v>12</v>
      </c>
      <c r="CT178" s="202">
        <v>7336.6264140000003</v>
      </c>
      <c r="CU178" s="202">
        <v>3.4871487E-2</v>
      </c>
      <c r="CV178" s="202">
        <v>11</v>
      </c>
      <c r="CW178" s="202">
        <v>0.72276560980000004</v>
      </c>
      <c r="CX178" s="202">
        <v>0.97517782399999997</v>
      </c>
      <c r="CY178" s="202">
        <v>451</v>
      </c>
      <c r="CZ178" s="202"/>
      <c r="DA178" s="202"/>
      <c r="DB178" s="202"/>
      <c r="DC178" s="202" t="s">
        <v>470</v>
      </c>
      <c r="DD178" s="202" t="s">
        <v>470</v>
      </c>
      <c r="DE178" s="202" t="s">
        <v>470</v>
      </c>
      <c r="DF178" s="202" t="s">
        <v>240</v>
      </c>
      <c r="DG178" s="202" t="s">
        <v>420</v>
      </c>
    </row>
    <row r="179" spans="2:111" hidden="1" x14ac:dyDescent="0.3">
      <c r="B179" s="124" t="str">
        <f t="shared" si="2"/>
        <v>iBoxx MSCI ESG EUR Liquid Investment Grade Ultrashort45626</v>
      </c>
      <c r="C179" s="183">
        <v>99</v>
      </c>
      <c r="D179" s="183" t="s">
        <v>524</v>
      </c>
      <c r="E179" s="183" t="s">
        <v>239</v>
      </c>
      <c r="F179" s="199">
        <v>45626</v>
      </c>
      <c r="G179" s="202">
        <v>457</v>
      </c>
      <c r="H179" s="202">
        <v>0</v>
      </c>
      <c r="I179" s="202">
        <v>457</v>
      </c>
      <c r="J179" s="203">
        <v>0</v>
      </c>
      <c r="K179" s="203">
        <v>1</v>
      </c>
      <c r="L179" s="202" t="s">
        <v>476</v>
      </c>
      <c r="M179" s="204">
        <v>7.5300748950000003</v>
      </c>
      <c r="N179" s="203">
        <v>0.99557539500000003</v>
      </c>
      <c r="O179" s="205">
        <v>456</v>
      </c>
      <c r="P179" s="204">
        <v>7.6602648520000001</v>
      </c>
      <c r="Q179" s="202">
        <v>0.99557539500000003</v>
      </c>
      <c r="R179" s="202">
        <v>456</v>
      </c>
      <c r="S179" s="202">
        <v>5.0318298459999999</v>
      </c>
      <c r="T179" s="202">
        <v>0.99557539500000003</v>
      </c>
      <c r="U179" s="202">
        <v>456</v>
      </c>
      <c r="V179" s="202">
        <v>6.1267743939999999</v>
      </c>
      <c r="W179" s="202">
        <v>0.99557539500000003</v>
      </c>
      <c r="X179" s="202">
        <v>456</v>
      </c>
      <c r="Y179" s="206" t="s">
        <v>470</v>
      </c>
      <c r="Z179" s="202" t="s">
        <v>470</v>
      </c>
      <c r="AA179" s="202" t="s">
        <v>470</v>
      </c>
      <c r="AB179" s="202" t="s">
        <v>470</v>
      </c>
      <c r="AC179" s="202" t="s">
        <v>470</v>
      </c>
      <c r="AD179" s="202" t="s">
        <v>470</v>
      </c>
      <c r="AE179" s="206">
        <v>0.13512642429999999</v>
      </c>
      <c r="AF179" s="202">
        <v>0.76437569999999999</v>
      </c>
      <c r="AG179" s="202">
        <v>348</v>
      </c>
      <c r="AH179" s="206">
        <v>4.2418546199999998</v>
      </c>
      <c r="AI179" s="202">
        <v>0.28242375800000002</v>
      </c>
      <c r="AJ179" s="202">
        <v>148</v>
      </c>
      <c r="AK179" s="202" t="s">
        <v>470</v>
      </c>
      <c r="AL179" s="202" t="s">
        <v>470</v>
      </c>
      <c r="AM179" s="202" t="s">
        <v>470</v>
      </c>
      <c r="AN179" s="202" t="s">
        <v>470</v>
      </c>
      <c r="AO179" s="202" t="s">
        <v>470</v>
      </c>
      <c r="AP179" s="202" t="s">
        <v>470</v>
      </c>
      <c r="AQ179" s="202" t="s">
        <v>470</v>
      </c>
      <c r="AR179" s="202" t="s">
        <v>470</v>
      </c>
      <c r="AS179" s="202" t="s">
        <v>470</v>
      </c>
      <c r="AT179" s="202"/>
      <c r="AU179" s="202"/>
      <c r="AV179" s="202"/>
      <c r="AW179" s="202"/>
      <c r="AX179" s="202"/>
      <c r="AY179" s="202"/>
      <c r="AZ179" s="202"/>
      <c r="BA179" s="202"/>
      <c r="BB179" s="202"/>
      <c r="BC179" s="202"/>
      <c r="BD179" s="202"/>
      <c r="BE179" s="202"/>
      <c r="BF179" s="202"/>
      <c r="BG179" s="202"/>
      <c r="BH179" s="202"/>
      <c r="BI179" s="202"/>
      <c r="BJ179" s="202"/>
      <c r="BK179" s="202"/>
      <c r="BL179" s="202">
        <v>0.34653691399999997</v>
      </c>
      <c r="BM179" s="202">
        <v>1</v>
      </c>
      <c r="BN179" s="202">
        <v>457</v>
      </c>
      <c r="BO179" s="202">
        <v>37.859964439999999</v>
      </c>
      <c r="BP179" s="202">
        <v>0.99557539500000003</v>
      </c>
      <c r="BQ179" s="202">
        <v>456</v>
      </c>
      <c r="BR179" s="202">
        <v>0.91257643399999999</v>
      </c>
      <c r="BS179" s="202">
        <v>3.0167948E-2</v>
      </c>
      <c r="BT179" s="202">
        <v>1</v>
      </c>
      <c r="BU179" s="202">
        <v>457</v>
      </c>
      <c r="BV179" s="202">
        <v>7.2394317E-2</v>
      </c>
      <c r="BW179" s="202">
        <v>7.2394317E-2</v>
      </c>
      <c r="BX179" s="202">
        <v>43</v>
      </c>
      <c r="BY179" s="202">
        <v>0</v>
      </c>
      <c r="BZ179" s="202">
        <v>0.99557539500000003</v>
      </c>
      <c r="CA179" s="202">
        <v>456</v>
      </c>
      <c r="CB179" s="202">
        <v>0</v>
      </c>
      <c r="CC179" s="202">
        <v>0.99557539500000003</v>
      </c>
      <c r="CD179" s="202">
        <v>456</v>
      </c>
      <c r="CE179" s="202">
        <v>0</v>
      </c>
      <c r="CF179" s="202">
        <v>0.99557539500000003</v>
      </c>
      <c r="CG179" s="202">
        <v>456</v>
      </c>
      <c r="CH179" s="202" t="s">
        <v>470</v>
      </c>
      <c r="CI179" s="202" t="s">
        <v>470</v>
      </c>
      <c r="CJ179" s="202" t="s">
        <v>470</v>
      </c>
      <c r="CK179" s="202" t="s">
        <v>470</v>
      </c>
      <c r="CL179" s="202" t="s">
        <v>470</v>
      </c>
      <c r="CM179" s="202" t="s">
        <v>470</v>
      </c>
      <c r="CN179" s="202">
        <v>0.19516251500000001</v>
      </c>
      <c r="CO179" s="202">
        <v>0.99557539500000003</v>
      </c>
      <c r="CP179" s="202">
        <v>456</v>
      </c>
      <c r="CQ179" s="202">
        <v>15</v>
      </c>
      <c r="CR179" s="202">
        <v>3.7987729999999997E-2</v>
      </c>
      <c r="CS179" s="202">
        <v>14</v>
      </c>
      <c r="CT179" s="202">
        <v>7451.4264139999996</v>
      </c>
      <c r="CU179" s="202">
        <v>3.5593044999999997E-2</v>
      </c>
      <c r="CV179" s="202">
        <v>12</v>
      </c>
      <c r="CW179" s="202">
        <v>0.73034829820000002</v>
      </c>
      <c r="CX179" s="202">
        <v>0.96923145300000002</v>
      </c>
      <c r="CY179" s="202">
        <v>448</v>
      </c>
      <c r="CZ179" s="202"/>
      <c r="DA179" s="202"/>
      <c r="DB179" s="202"/>
      <c r="DC179" s="202" t="s">
        <v>470</v>
      </c>
      <c r="DD179" s="202" t="s">
        <v>470</v>
      </c>
      <c r="DE179" s="202" t="s">
        <v>470</v>
      </c>
      <c r="DF179" s="202" t="s">
        <v>240</v>
      </c>
      <c r="DG179" s="202" t="s">
        <v>420</v>
      </c>
    </row>
    <row r="180" spans="2:111" hidden="1" x14ac:dyDescent="0.3">
      <c r="B180" s="124" t="str">
        <f t="shared" si="2"/>
        <v>iBoxx MSCI ESG EUR Liquid Investment Grade Ultrashort45657</v>
      </c>
      <c r="D180" s="124" t="s">
        <v>524</v>
      </c>
      <c r="E180" s="183" t="s">
        <v>239</v>
      </c>
      <c r="F180" s="196">
        <v>45657</v>
      </c>
      <c r="G180" s="202">
        <v>450</v>
      </c>
      <c r="H180" s="202">
        <v>0</v>
      </c>
      <c r="I180" s="202">
        <v>450</v>
      </c>
      <c r="J180" s="203">
        <v>0</v>
      </c>
      <c r="K180" s="203">
        <v>1</v>
      </c>
      <c r="L180" s="202" t="s">
        <v>476</v>
      </c>
      <c r="M180" s="204">
        <v>7.5380566394851796</v>
      </c>
      <c r="N180" s="203">
        <v>0.99999999999997902</v>
      </c>
      <c r="O180" s="205">
        <v>450</v>
      </c>
      <c r="P180" s="204">
        <v>7.6523769926815604</v>
      </c>
      <c r="Q180" s="202">
        <v>0.99999999999997902</v>
      </c>
      <c r="R180" s="202">
        <v>450</v>
      </c>
      <c r="S180" s="202">
        <v>5.04750889906766</v>
      </c>
      <c r="T180" s="202">
        <v>0.99999999999997902</v>
      </c>
      <c r="U180" s="202">
        <v>450</v>
      </c>
      <c r="V180" s="202">
        <v>6.1714389240638496</v>
      </c>
      <c r="W180" s="202">
        <v>0.99999999999997902</v>
      </c>
      <c r="X180" s="202">
        <v>450</v>
      </c>
      <c r="Y180" s="206" t="s">
        <v>470</v>
      </c>
      <c r="Z180" s="202" t="s">
        <v>470</v>
      </c>
      <c r="AA180" s="202" t="s">
        <v>470</v>
      </c>
      <c r="AB180" s="202" t="s">
        <v>470</v>
      </c>
      <c r="AC180" s="202" t="s">
        <v>470</v>
      </c>
      <c r="AD180" s="202" t="s">
        <v>470</v>
      </c>
      <c r="AE180" s="202">
        <v>0.13181854940125101</v>
      </c>
      <c r="AF180" s="202">
        <v>0.77401273568295004</v>
      </c>
      <c r="AG180" s="202">
        <v>346</v>
      </c>
      <c r="AH180" s="206">
        <v>4.6511687730779503</v>
      </c>
      <c r="AI180" s="202">
        <v>0.29273577734752898</v>
      </c>
      <c r="AJ180" s="202">
        <v>150</v>
      </c>
      <c r="AK180" s="202" t="s">
        <v>470</v>
      </c>
      <c r="AL180" s="202" t="s">
        <v>470</v>
      </c>
      <c r="AM180" s="202" t="s">
        <v>470</v>
      </c>
      <c r="AN180" s="202" t="s">
        <v>470</v>
      </c>
      <c r="AO180" s="202" t="s">
        <v>470</v>
      </c>
      <c r="AP180" s="202" t="s">
        <v>470</v>
      </c>
      <c r="AQ180" s="202" t="s">
        <v>470</v>
      </c>
      <c r="AR180" s="202" t="s">
        <v>470</v>
      </c>
      <c r="AS180" s="202" t="s">
        <v>470</v>
      </c>
      <c r="AT180" s="202"/>
      <c r="AU180" s="202"/>
      <c r="AV180" s="202"/>
      <c r="AW180" s="202"/>
      <c r="AX180" s="202"/>
      <c r="AY180" s="202"/>
      <c r="AZ180" s="202"/>
      <c r="BA180" s="202"/>
      <c r="BB180" s="202"/>
      <c r="BC180" s="202"/>
      <c r="BD180" s="202"/>
      <c r="BE180" s="202"/>
      <c r="BF180" s="202"/>
      <c r="BG180" s="202"/>
      <c r="BH180" s="202"/>
      <c r="BI180" s="202"/>
      <c r="BJ180" s="202"/>
      <c r="BK180" s="202"/>
      <c r="BL180" s="202">
        <v>0.34023359119151803</v>
      </c>
      <c r="BM180" s="202">
        <v>0.99999999999997902</v>
      </c>
      <c r="BN180" s="202">
        <v>450</v>
      </c>
      <c r="BO180" s="202">
        <v>36.927091105440397</v>
      </c>
      <c r="BP180" s="202">
        <v>0.99999999999997902</v>
      </c>
      <c r="BQ180" s="202">
        <v>450</v>
      </c>
      <c r="BR180" s="202">
        <v>0.91750639484575203</v>
      </c>
      <c r="BS180" s="202">
        <v>3.1913068111484102E-2</v>
      </c>
      <c r="BT180" s="202">
        <v>0.99999999999997902</v>
      </c>
      <c r="BU180" s="202">
        <v>450</v>
      </c>
      <c r="BV180" s="202">
        <v>7.4891765352181006E-2</v>
      </c>
      <c r="BW180" s="202">
        <v>7.4891765352181006E-2</v>
      </c>
      <c r="BX180" s="202">
        <v>44</v>
      </c>
      <c r="BY180" s="202">
        <v>0</v>
      </c>
      <c r="BZ180" s="202">
        <v>0.99999999999997902</v>
      </c>
      <c r="CA180" s="202">
        <v>450</v>
      </c>
      <c r="CB180" s="202">
        <v>0</v>
      </c>
      <c r="CC180" s="202">
        <v>0.99999999999997902</v>
      </c>
      <c r="CD180" s="202">
        <v>450</v>
      </c>
      <c r="CE180" s="202">
        <v>0</v>
      </c>
      <c r="CF180" s="202">
        <v>0.99999999999997902</v>
      </c>
      <c r="CG180" s="202">
        <v>450</v>
      </c>
      <c r="CH180" s="202" t="s">
        <v>470</v>
      </c>
      <c r="CI180" s="202" t="s">
        <v>470</v>
      </c>
      <c r="CJ180" s="202" t="s">
        <v>470</v>
      </c>
      <c r="CK180" s="202" t="s">
        <v>470</v>
      </c>
      <c r="CL180" s="202" t="s">
        <v>470</v>
      </c>
      <c r="CM180" s="202" t="s">
        <v>470</v>
      </c>
      <c r="CN180" s="202">
        <v>0.19810198887186101</v>
      </c>
      <c r="CO180" s="202">
        <v>0.99999999999997902</v>
      </c>
      <c r="CP180" s="202">
        <v>450</v>
      </c>
      <c r="CQ180" s="202">
        <v>14</v>
      </c>
      <c r="CR180" s="202">
        <v>3.2631276133611803E-2</v>
      </c>
      <c r="CS180" s="202">
        <v>12</v>
      </c>
      <c r="CT180" s="202">
        <v>7443.6264135500005</v>
      </c>
      <c r="CU180" s="202">
        <v>3.02179599568515E-2</v>
      </c>
      <c r="CV180" s="202">
        <v>10</v>
      </c>
      <c r="CW180" s="202">
        <v>0.73424571945401396</v>
      </c>
      <c r="CX180" s="202">
        <v>0.97344969611229604</v>
      </c>
      <c r="CY180" s="202">
        <v>442</v>
      </c>
      <c r="CZ180" s="202"/>
      <c r="DA180" s="202"/>
      <c r="DB180" s="202"/>
      <c r="DC180" s="202" t="s">
        <v>470</v>
      </c>
      <c r="DD180" s="202" t="s">
        <v>470</v>
      </c>
      <c r="DE180" s="202" t="s">
        <v>470</v>
      </c>
      <c r="DF180" s="202" t="s">
        <v>240</v>
      </c>
      <c r="DG180" s="202" t="s">
        <v>420</v>
      </c>
    </row>
    <row r="181" spans="2:111" hidden="1" x14ac:dyDescent="0.3">
      <c r="B181" s="124" t="str">
        <f t="shared" si="2"/>
        <v>iBoxx MSCI ESG EUR Liquid Investment Grade Ultrashort45688</v>
      </c>
      <c r="D181" s="124" t="s">
        <v>524</v>
      </c>
      <c r="E181" s="183" t="s">
        <v>239</v>
      </c>
      <c r="F181" s="196">
        <v>45688</v>
      </c>
      <c r="G181" s="202">
        <v>452</v>
      </c>
      <c r="H181" s="202">
        <v>0</v>
      </c>
      <c r="I181" s="202">
        <v>452</v>
      </c>
      <c r="J181" s="203">
        <v>0</v>
      </c>
      <c r="K181" s="203">
        <v>1</v>
      </c>
      <c r="L181" s="202" t="s">
        <v>476</v>
      </c>
      <c r="M181" s="204">
        <v>7.5741410189193896</v>
      </c>
      <c r="N181" s="203">
        <v>0.98355264438115797</v>
      </c>
      <c r="O181" s="205">
        <v>446</v>
      </c>
      <c r="P181" s="204">
        <v>7.6312937206986202</v>
      </c>
      <c r="Q181" s="202">
        <v>0.98355264438115797</v>
      </c>
      <c r="R181" s="202">
        <v>446</v>
      </c>
      <c r="S181" s="202">
        <v>5.0767736905991301</v>
      </c>
      <c r="T181" s="202">
        <v>0.98355264438115797</v>
      </c>
      <c r="U181" s="202">
        <v>446</v>
      </c>
      <c r="V181" s="202">
        <v>6.0634675600985002</v>
      </c>
      <c r="W181" s="202">
        <v>0.98355264438115797</v>
      </c>
      <c r="X181" s="202">
        <v>446</v>
      </c>
      <c r="Y181" s="206" t="s">
        <v>470</v>
      </c>
      <c r="Z181" s="202" t="s">
        <v>470</v>
      </c>
      <c r="AA181" s="202" t="s">
        <v>470</v>
      </c>
      <c r="AB181" s="202" t="s">
        <v>470</v>
      </c>
      <c r="AC181" s="202" t="s">
        <v>470</v>
      </c>
      <c r="AD181" s="202" t="s">
        <v>470</v>
      </c>
      <c r="AE181" s="202">
        <v>0.18170507985657999</v>
      </c>
      <c r="AF181" s="202">
        <v>0.38655972359882901</v>
      </c>
      <c r="AG181" s="202">
        <v>163</v>
      </c>
      <c r="AH181" s="206">
        <v>4.3880260828384898</v>
      </c>
      <c r="AI181" s="202">
        <v>0.259581972951892</v>
      </c>
      <c r="AJ181" s="202">
        <v>132</v>
      </c>
      <c r="AK181" s="202" t="s">
        <v>470</v>
      </c>
      <c r="AL181" s="202" t="s">
        <v>470</v>
      </c>
      <c r="AM181" s="202" t="s">
        <v>470</v>
      </c>
      <c r="AN181" s="202" t="s">
        <v>470</v>
      </c>
      <c r="AO181" s="202" t="s">
        <v>470</v>
      </c>
      <c r="AP181" s="202" t="s">
        <v>470</v>
      </c>
      <c r="AQ181" s="202" t="s">
        <v>470</v>
      </c>
      <c r="AR181" s="202" t="s">
        <v>470</v>
      </c>
      <c r="AS181" s="202" t="s">
        <v>470</v>
      </c>
      <c r="AT181" s="202"/>
      <c r="AU181" s="202"/>
      <c r="AV181" s="202"/>
      <c r="AW181" s="202"/>
      <c r="AX181" s="202"/>
      <c r="AY181" s="202"/>
      <c r="AZ181" s="202"/>
      <c r="BA181" s="202"/>
      <c r="BB181" s="202"/>
      <c r="BC181" s="202"/>
      <c r="BD181" s="202"/>
      <c r="BE181" s="202"/>
      <c r="BF181" s="202"/>
      <c r="BG181" s="202"/>
      <c r="BH181" s="202"/>
      <c r="BI181" s="202"/>
      <c r="BJ181" s="202"/>
      <c r="BK181" s="202"/>
      <c r="BL181" s="202">
        <v>0.35285213045778901</v>
      </c>
      <c r="BM181" s="202">
        <v>0.99999999999997902</v>
      </c>
      <c r="BN181" s="202">
        <v>452</v>
      </c>
      <c r="BO181" s="202">
        <v>43.650322231549602</v>
      </c>
      <c r="BP181" s="202">
        <v>0.98506675090889295</v>
      </c>
      <c r="BQ181" s="202">
        <v>447</v>
      </c>
      <c r="BR181" s="202">
        <v>0.75911726035845395</v>
      </c>
      <c r="BS181" s="202">
        <v>2.8123487353515199E-2</v>
      </c>
      <c r="BT181" s="202">
        <v>0.99999999999997902</v>
      </c>
      <c r="BU181" s="202">
        <v>452</v>
      </c>
      <c r="BV181" s="202">
        <v>7.3235221502730694E-2</v>
      </c>
      <c r="BW181" s="202">
        <v>7.3235221502730694E-2</v>
      </c>
      <c r="BX181" s="202">
        <v>42</v>
      </c>
      <c r="BY181" s="202">
        <v>0</v>
      </c>
      <c r="BZ181" s="202">
        <v>0.98506675090889295</v>
      </c>
      <c r="CA181" s="202">
        <v>447</v>
      </c>
      <c r="CB181" s="202">
        <v>0</v>
      </c>
      <c r="CC181" s="202">
        <v>0.98506675090889295</v>
      </c>
      <c r="CD181" s="202">
        <v>447</v>
      </c>
      <c r="CE181" s="202">
        <v>0</v>
      </c>
      <c r="CF181" s="202">
        <v>0.98355264438115797</v>
      </c>
      <c r="CG181" s="202">
        <v>446</v>
      </c>
      <c r="CH181" s="202" t="s">
        <v>470</v>
      </c>
      <c r="CI181" s="202" t="s">
        <v>470</v>
      </c>
      <c r="CJ181" s="202" t="s">
        <v>470</v>
      </c>
      <c r="CK181" s="202" t="s">
        <v>470</v>
      </c>
      <c r="CL181" s="202" t="s">
        <v>470</v>
      </c>
      <c r="CM181" s="202" t="s">
        <v>470</v>
      </c>
      <c r="CN181" s="202">
        <v>0.16031921127985199</v>
      </c>
      <c r="CO181" s="202">
        <v>0.98109541006451195</v>
      </c>
      <c r="CP181" s="202">
        <v>444</v>
      </c>
      <c r="CQ181" s="202">
        <v>13</v>
      </c>
      <c r="CR181" s="202">
        <v>3.1804227675574101E-2</v>
      </c>
      <c r="CS181" s="202">
        <v>11</v>
      </c>
      <c r="CT181" s="202">
        <v>7328826413.5500002</v>
      </c>
      <c r="CU181" s="202">
        <v>2.9363960878518901E-2</v>
      </c>
      <c r="CV181" s="202">
        <v>9</v>
      </c>
      <c r="CW181" s="202">
        <v>0.676947931820993</v>
      </c>
      <c r="CX181" s="202">
        <v>0.96046229279995599</v>
      </c>
      <c r="CY181" s="202">
        <v>440</v>
      </c>
      <c r="CZ181" s="202"/>
      <c r="DA181" s="202"/>
      <c r="DB181" s="202"/>
      <c r="DC181" s="202" t="s">
        <v>470</v>
      </c>
      <c r="DD181" s="202" t="s">
        <v>470</v>
      </c>
      <c r="DE181" s="202" t="s">
        <v>470</v>
      </c>
      <c r="DF181" s="202" t="s">
        <v>240</v>
      </c>
      <c r="DG181" s="202" t="s">
        <v>420</v>
      </c>
    </row>
    <row r="182" spans="2:111" hidden="1" x14ac:dyDescent="0.3">
      <c r="B182" s="124" t="str">
        <f t="shared" si="2"/>
        <v>iBoxx MSCI ESG GBP Liquid Investment Grade Ultrashort45596</v>
      </c>
      <c r="C182" s="183">
        <v>150</v>
      </c>
      <c r="D182" s="183" t="s">
        <v>525</v>
      </c>
      <c r="E182" s="183" t="s">
        <v>241</v>
      </c>
      <c r="F182" s="199">
        <v>45596</v>
      </c>
      <c r="G182" s="202">
        <v>149</v>
      </c>
      <c r="H182" s="202">
        <v>0</v>
      </c>
      <c r="I182" s="202">
        <v>149</v>
      </c>
      <c r="J182" s="203">
        <v>0</v>
      </c>
      <c r="K182" s="203">
        <v>1</v>
      </c>
      <c r="L182" s="202" t="s">
        <v>476</v>
      </c>
      <c r="M182" s="204">
        <v>8.0283622650000002</v>
      </c>
      <c r="N182" s="203">
        <v>1</v>
      </c>
      <c r="O182" s="205">
        <v>149</v>
      </c>
      <c r="P182" s="204">
        <v>7.2764447690000003</v>
      </c>
      <c r="Q182" s="202">
        <v>1</v>
      </c>
      <c r="R182" s="202">
        <v>149</v>
      </c>
      <c r="S182" s="202">
        <v>5.4002178890000003</v>
      </c>
      <c r="T182" s="202">
        <v>1</v>
      </c>
      <c r="U182" s="202">
        <v>149</v>
      </c>
      <c r="V182" s="202">
        <v>6.9963498030000002</v>
      </c>
      <c r="W182" s="202">
        <v>1</v>
      </c>
      <c r="X182" s="202">
        <v>149</v>
      </c>
      <c r="Y182" s="206" t="s">
        <v>470</v>
      </c>
      <c r="Z182" s="202" t="s">
        <v>470</v>
      </c>
      <c r="AA182" s="202" t="s">
        <v>470</v>
      </c>
      <c r="AB182" s="202" t="s">
        <v>470</v>
      </c>
      <c r="AC182" s="202" t="s">
        <v>470</v>
      </c>
      <c r="AD182" s="202" t="s">
        <v>470</v>
      </c>
      <c r="AE182" s="206">
        <v>0.15383811950000001</v>
      </c>
      <c r="AF182" s="202">
        <v>0.78496293800000005</v>
      </c>
      <c r="AG182" s="202">
        <v>114</v>
      </c>
      <c r="AH182" s="206">
        <v>2.1067605839999999</v>
      </c>
      <c r="AI182" s="202">
        <v>7.6768752999999995E-2</v>
      </c>
      <c r="AJ182" s="202">
        <v>14</v>
      </c>
      <c r="AK182" s="202" t="s">
        <v>470</v>
      </c>
      <c r="AL182" s="202" t="s">
        <v>470</v>
      </c>
      <c r="AM182" s="202" t="s">
        <v>470</v>
      </c>
      <c r="AN182" s="202" t="s">
        <v>470</v>
      </c>
      <c r="AO182" s="202" t="s">
        <v>470</v>
      </c>
      <c r="AP182" s="202" t="s">
        <v>470</v>
      </c>
      <c r="AQ182" s="202" t="s">
        <v>470</v>
      </c>
      <c r="AR182" s="202" t="s">
        <v>470</v>
      </c>
      <c r="AS182" s="202" t="s">
        <v>470</v>
      </c>
      <c r="AT182" s="202"/>
      <c r="AU182" s="202"/>
      <c r="AV182" s="202"/>
      <c r="AW182" s="202"/>
      <c r="AX182" s="202"/>
      <c r="AY182" s="202"/>
      <c r="AZ182" s="202"/>
      <c r="BA182" s="202"/>
      <c r="BB182" s="202"/>
      <c r="BC182" s="202"/>
      <c r="BD182" s="202"/>
      <c r="BE182" s="202"/>
      <c r="BF182" s="202"/>
      <c r="BG182" s="202"/>
      <c r="BH182" s="202"/>
      <c r="BI182" s="202"/>
      <c r="BJ182" s="202"/>
      <c r="BK182" s="202"/>
      <c r="BL182" s="202">
        <v>6.9872552000000004E-2</v>
      </c>
      <c r="BM182" s="202">
        <v>1</v>
      </c>
      <c r="BN182" s="202">
        <v>149</v>
      </c>
      <c r="BO182" s="202">
        <v>3.1396190549999998</v>
      </c>
      <c r="BP182" s="202">
        <v>0.967865639</v>
      </c>
      <c r="BQ182" s="202">
        <v>145</v>
      </c>
      <c r="BR182" s="202">
        <v>0.81304135499999997</v>
      </c>
      <c r="BS182" s="202">
        <v>7.19325E-3</v>
      </c>
      <c r="BT182" s="202">
        <v>1</v>
      </c>
      <c r="BU182" s="202">
        <v>149</v>
      </c>
      <c r="BV182" s="202">
        <v>2.0715985999999999E-2</v>
      </c>
      <c r="BW182" s="202">
        <v>2.0715985999999999E-2</v>
      </c>
      <c r="BX182" s="202">
        <v>5</v>
      </c>
      <c r="BY182" s="202">
        <v>0</v>
      </c>
      <c r="BZ182" s="202">
        <v>1</v>
      </c>
      <c r="CA182" s="202">
        <v>149</v>
      </c>
      <c r="CB182" s="202">
        <v>0</v>
      </c>
      <c r="CC182" s="202">
        <v>1</v>
      </c>
      <c r="CD182" s="202">
        <v>149</v>
      </c>
      <c r="CE182" s="202">
        <v>0</v>
      </c>
      <c r="CF182" s="202">
        <v>0.967865639</v>
      </c>
      <c r="CG182" s="202">
        <v>145</v>
      </c>
      <c r="CH182" s="202" t="s">
        <v>470</v>
      </c>
      <c r="CI182" s="202" t="s">
        <v>470</v>
      </c>
      <c r="CJ182" s="202" t="s">
        <v>470</v>
      </c>
      <c r="CK182" s="202" t="s">
        <v>470</v>
      </c>
      <c r="CL182" s="202" t="s">
        <v>470</v>
      </c>
      <c r="CM182" s="202" t="s">
        <v>470</v>
      </c>
      <c r="CN182" s="202">
        <v>0.383024592</v>
      </c>
      <c r="CO182" s="202">
        <v>0.96202642400000005</v>
      </c>
      <c r="CP182" s="202">
        <v>143</v>
      </c>
      <c r="CQ182" s="202">
        <v>11</v>
      </c>
      <c r="CR182" s="202">
        <v>5.3158582000000003E-2</v>
      </c>
      <c r="CS182" s="202">
        <v>5</v>
      </c>
      <c r="CT182" s="202">
        <v>6850.9026000000003</v>
      </c>
      <c r="CU182" s="202">
        <v>5.3158582000000003E-2</v>
      </c>
      <c r="CV182" s="202">
        <v>5</v>
      </c>
      <c r="CW182" s="202">
        <v>0.78195988380000003</v>
      </c>
      <c r="CX182" s="202">
        <v>0.65807419300000003</v>
      </c>
      <c r="CY182" s="202">
        <v>98</v>
      </c>
      <c r="CZ182" s="202"/>
      <c r="DA182" s="202"/>
      <c r="DB182" s="202"/>
      <c r="DC182" s="202" t="s">
        <v>470</v>
      </c>
      <c r="DD182" s="202" t="s">
        <v>470</v>
      </c>
      <c r="DE182" s="202" t="s">
        <v>470</v>
      </c>
      <c r="DF182" s="202" t="s">
        <v>242</v>
      </c>
      <c r="DG182" s="202" t="s">
        <v>420</v>
      </c>
    </row>
    <row r="183" spans="2:111" hidden="1" x14ac:dyDescent="0.3">
      <c r="B183" s="124" t="str">
        <f t="shared" si="2"/>
        <v>iBoxx MSCI ESG GBP Liquid Investment Grade Ultrashort45626</v>
      </c>
      <c r="C183" s="183">
        <v>149</v>
      </c>
      <c r="D183" s="183" t="s">
        <v>525</v>
      </c>
      <c r="E183" s="183" t="s">
        <v>241</v>
      </c>
      <c r="F183" s="199">
        <v>45626</v>
      </c>
      <c r="G183" s="202">
        <v>144</v>
      </c>
      <c r="H183" s="202">
        <v>0</v>
      </c>
      <c r="I183" s="202">
        <v>144</v>
      </c>
      <c r="J183" s="203">
        <v>0</v>
      </c>
      <c r="K183" s="203">
        <v>1</v>
      </c>
      <c r="L183" s="202" t="s">
        <v>476</v>
      </c>
      <c r="M183" s="204">
        <v>8.0810839790000006</v>
      </c>
      <c r="N183" s="203">
        <v>1</v>
      </c>
      <c r="O183" s="205">
        <v>144</v>
      </c>
      <c r="P183" s="204">
        <v>7.3247907190000001</v>
      </c>
      <c r="Q183" s="202">
        <v>1</v>
      </c>
      <c r="R183" s="202">
        <v>144</v>
      </c>
      <c r="S183" s="202">
        <v>5.4237561960000003</v>
      </c>
      <c r="T183" s="202">
        <v>1</v>
      </c>
      <c r="U183" s="202">
        <v>144</v>
      </c>
      <c r="V183" s="202">
        <v>7.0375974240000003</v>
      </c>
      <c r="W183" s="202">
        <v>1</v>
      </c>
      <c r="X183" s="202">
        <v>144</v>
      </c>
      <c r="Y183" s="206" t="s">
        <v>470</v>
      </c>
      <c r="Z183" s="202" t="s">
        <v>470</v>
      </c>
      <c r="AA183" s="202" t="s">
        <v>470</v>
      </c>
      <c r="AB183" s="202" t="s">
        <v>470</v>
      </c>
      <c r="AC183" s="202" t="s">
        <v>470</v>
      </c>
      <c r="AD183" s="202" t="s">
        <v>470</v>
      </c>
      <c r="AE183" s="206">
        <v>0.1430438463</v>
      </c>
      <c r="AF183" s="202">
        <v>0.77793424899999997</v>
      </c>
      <c r="AG183" s="202">
        <v>109</v>
      </c>
      <c r="AH183" s="206">
        <v>2.1836335280000001</v>
      </c>
      <c r="AI183" s="202">
        <v>6.9008485999999994E-2</v>
      </c>
      <c r="AJ183" s="202">
        <v>12</v>
      </c>
      <c r="AK183" s="202" t="s">
        <v>470</v>
      </c>
      <c r="AL183" s="202" t="s">
        <v>470</v>
      </c>
      <c r="AM183" s="202" t="s">
        <v>470</v>
      </c>
      <c r="AN183" s="202" t="s">
        <v>470</v>
      </c>
      <c r="AO183" s="202" t="s">
        <v>470</v>
      </c>
      <c r="AP183" s="202" t="s">
        <v>470</v>
      </c>
      <c r="AQ183" s="202" t="s">
        <v>470</v>
      </c>
      <c r="AR183" s="202" t="s">
        <v>470</v>
      </c>
      <c r="AS183" s="202" t="s">
        <v>470</v>
      </c>
      <c r="AT183" s="202"/>
      <c r="AU183" s="202"/>
      <c r="AV183" s="202"/>
      <c r="AW183" s="202"/>
      <c r="AX183" s="202"/>
      <c r="AY183" s="202"/>
      <c r="AZ183" s="202"/>
      <c r="BA183" s="202"/>
      <c r="BB183" s="202"/>
      <c r="BC183" s="202"/>
      <c r="BD183" s="202"/>
      <c r="BE183" s="202"/>
      <c r="BF183" s="202"/>
      <c r="BG183" s="202"/>
      <c r="BH183" s="202"/>
      <c r="BI183" s="202"/>
      <c r="BJ183" s="202"/>
      <c r="BK183" s="202"/>
      <c r="BL183" s="202">
        <v>5.7832682000000003E-2</v>
      </c>
      <c r="BM183" s="202">
        <v>1</v>
      </c>
      <c r="BN183" s="202">
        <v>144</v>
      </c>
      <c r="BO183" s="202">
        <v>3.1337402910000001</v>
      </c>
      <c r="BP183" s="202">
        <v>0.96747083199999995</v>
      </c>
      <c r="BQ183" s="202">
        <v>140</v>
      </c>
      <c r="BR183" s="202">
        <v>0.81512552800000004</v>
      </c>
      <c r="BS183" s="202">
        <v>7.2835139999999996E-3</v>
      </c>
      <c r="BT183" s="202">
        <v>1</v>
      </c>
      <c r="BU183" s="202">
        <v>144</v>
      </c>
      <c r="BV183" s="202">
        <v>1.4771635E-2</v>
      </c>
      <c r="BW183" s="202">
        <v>1.4771635E-2</v>
      </c>
      <c r="BX183" s="202">
        <v>4</v>
      </c>
      <c r="BY183" s="202">
        <v>0</v>
      </c>
      <c r="BZ183" s="202">
        <v>1</v>
      </c>
      <c r="CA183" s="202">
        <v>144</v>
      </c>
      <c r="CB183" s="202">
        <v>0</v>
      </c>
      <c r="CC183" s="202">
        <v>1</v>
      </c>
      <c r="CD183" s="202">
        <v>144</v>
      </c>
      <c r="CE183" s="202">
        <v>0</v>
      </c>
      <c r="CF183" s="202">
        <v>0.96747083199999995</v>
      </c>
      <c r="CG183" s="202">
        <v>140</v>
      </c>
      <c r="CH183" s="202" t="s">
        <v>470</v>
      </c>
      <c r="CI183" s="202" t="s">
        <v>470</v>
      </c>
      <c r="CJ183" s="202" t="s">
        <v>470</v>
      </c>
      <c r="CK183" s="202" t="s">
        <v>470</v>
      </c>
      <c r="CL183" s="202" t="s">
        <v>470</v>
      </c>
      <c r="CM183" s="202" t="s">
        <v>470</v>
      </c>
      <c r="CN183" s="202">
        <v>0.36257412300000003</v>
      </c>
      <c r="CO183" s="202">
        <v>0.96155987700000001</v>
      </c>
      <c r="CP183" s="202">
        <v>138</v>
      </c>
      <c r="CQ183" s="202">
        <v>11</v>
      </c>
      <c r="CR183" s="202">
        <v>5.3319428000000002E-2</v>
      </c>
      <c r="CS183" s="202">
        <v>5</v>
      </c>
      <c r="CT183" s="202">
        <v>6850.9026000000003</v>
      </c>
      <c r="CU183" s="202">
        <v>5.3319428000000002E-2</v>
      </c>
      <c r="CV183" s="202">
        <v>5</v>
      </c>
      <c r="CW183" s="202">
        <v>0.77560855989999988</v>
      </c>
      <c r="CX183" s="202">
        <v>0.654350019</v>
      </c>
      <c r="CY183" s="202">
        <v>93</v>
      </c>
      <c r="CZ183" s="202"/>
      <c r="DA183" s="202"/>
      <c r="DB183" s="202"/>
      <c r="DC183" s="202" t="s">
        <v>470</v>
      </c>
      <c r="DD183" s="202" t="s">
        <v>470</v>
      </c>
      <c r="DE183" s="202" t="s">
        <v>470</v>
      </c>
      <c r="DF183" s="202" t="s">
        <v>242</v>
      </c>
      <c r="DG183" s="202" t="s">
        <v>420</v>
      </c>
    </row>
    <row r="184" spans="2:111" hidden="1" x14ac:dyDescent="0.3">
      <c r="B184" s="124" t="str">
        <f t="shared" si="2"/>
        <v>iBoxx MSCI ESG GBP Liquid Investment Grade Ultrashort45657</v>
      </c>
      <c r="D184" s="124" t="s">
        <v>525</v>
      </c>
      <c r="E184" s="183" t="s">
        <v>241</v>
      </c>
      <c r="F184" s="196">
        <v>45657</v>
      </c>
      <c r="G184" s="202">
        <v>147</v>
      </c>
      <c r="H184" s="202">
        <v>0</v>
      </c>
      <c r="I184" s="202">
        <v>147</v>
      </c>
      <c r="J184" s="203">
        <v>0</v>
      </c>
      <c r="K184" s="203">
        <v>1</v>
      </c>
      <c r="L184" s="202" t="s">
        <v>476</v>
      </c>
      <c r="M184" s="204">
        <v>8.0226589964366202</v>
      </c>
      <c r="N184" s="203">
        <v>0.999999999999994</v>
      </c>
      <c r="O184" s="205">
        <v>147</v>
      </c>
      <c r="P184" s="204">
        <v>7.2556796881312096</v>
      </c>
      <c r="Q184" s="202">
        <v>0.999999999999994</v>
      </c>
      <c r="R184" s="202">
        <v>147</v>
      </c>
      <c r="S184" s="202">
        <v>5.3722576188653903</v>
      </c>
      <c r="T184" s="202">
        <v>0.999999999999994</v>
      </c>
      <c r="U184" s="202">
        <v>147</v>
      </c>
      <c r="V184" s="202">
        <v>6.97882303580651</v>
      </c>
      <c r="W184" s="202">
        <v>0.999999999999994</v>
      </c>
      <c r="X184" s="202">
        <v>147</v>
      </c>
      <c r="Y184" s="206" t="s">
        <v>470</v>
      </c>
      <c r="Z184" s="202" t="s">
        <v>470</v>
      </c>
      <c r="AA184" s="202" t="s">
        <v>470</v>
      </c>
      <c r="AB184" s="202" t="s">
        <v>470</v>
      </c>
      <c r="AC184" s="202" t="s">
        <v>470</v>
      </c>
      <c r="AD184" s="202" t="s">
        <v>470</v>
      </c>
      <c r="AE184" s="202">
        <v>0.14071497078336401</v>
      </c>
      <c r="AF184" s="202">
        <v>0.80348197740235805</v>
      </c>
      <c r="AG184" s="202">
        <v>114</v>
      </c>
      <c r="AH184" s="206">
        <v>4.1671539077176503</v>
      </c>
      <c r="AI184" s="202">
        <v>8.0923180272054501E-2</v>
      </c>
      <c r="AJ184" s="202">
        <v>14</v>
      </c>
      <c r="AK184" s="202" t="s">
        <v>470</v>
      </c>
      <c r="AL184" s="202" t="s">
        <v>470</v>
      </c>
      <c r="AM184" s="202" t="s">
        <v>470</v>
      </c>
      <c r="AN184" s="202" t="s">
        <v>470</v>
      </c>
      <c r="AO184" s="202" t="s">
        <v>470</v>
      </c>
      <c r="AP184" s="202" t="s">
        <v>470</v>
      </c>
      <c r="AQ184" s="202" t="s">
        <v>470</v>
      </c>
      <c r="AR184" s="202" t="s">
        <v>470</v>
      </c>
      <c r="AS184" s="202" t="s">
        <v>470</v>
      </c>
      <c r="AT184" s="202"/>
      <c r="AU184" s="202"/>
      <c r="AV184" s="202"/>
      <c r="AW184" s="202"/>
      <c r="AX184" s="202"/>
      <c r="AY184" s="202"/>
      <c r="AZ184" s="202"/>
      <c r="BA184" s="202"/>
      <c r="BB184" s="202"/>
      <c r="BC184" s="202"/>
      <c r="BD184" s="202"/>
      <c r="BE184" s="202"/>
      <c r="BF184" s="202"/>
      <c r="BG184" s="202"/>
      <c r="BH184" s="202"/>
      <c r="BI184" s="202"/>
      <c r="BJ184" s="202"/>
      <c r="BK184" s="202"/>
      <c r="BL184" s="202">
        <v>6.4314677612586996E-2</v>
      </c>
      <c r="BM184" s="202">
        <v>0.999999999999994</v>
      </c>
      <c r="BN184" s="202">
        <v>147</v>
      </c>
      <c r="BO184" s="202">
        <v>3.0373729260763498</v>
      </c>
      <c r="BP184" s="202">
        <v>0.98060660745975203</v>
      </c>
      <c r="BQ184" s="202">
        <v>145</v>
      </c>
      <c r="BR184" s="202">
        <v>0.81563187854456898</v>
      </c>
      <c r="BS184" s="202">
        <v>6.9568443493368002E-3</v>
      </c>
      <c r="BT184" s="202">
        <v>0.999999999999994</v>
      </c>
      <c r="BU184" s="202">
        <v>147</v>
      </c>
      <c r="BV184" s="202">
        <v>2.14863752764901E-2</v>
      </c>
      <c r="BW184" s="202">
        <v>2.14863752764901E-2</v>
      </c>
      <c r="BX184" s="202">
        <v>6</v>
      </c>
      <c r="BY184" s="202">
        <v>0</v>
      </c>
      <c r="BZ184" s="202">
        <v>0.999999999999994</v>
      </c>
      <c r="CA184" s="202">
        <v>147</v>
      </c>
      <c r="CB184" s="202">
        <v>0</v>
      </c>
      <c r="CC184" s="202">
        <v>0.999999999999994</v>
      </c>
      <c r="CD184" s="202">
        <v>147</v>
      </c>
      <c r="CE184" s="202">
        <v>0</v>
      </c>
      <c r="CF184" s="202">
        <v>0.98060660745975203</v>
      </c>
      <c r="CG184" s="202">
        <v>145</v>
      </c>
      <c r="CH184" s="202" t="s">
        <v>470</v>
      </c>
      <c r="CI184" s="202" t="s">
        <v>470</v>
      </c>
      <c r="CJ184" s="202" t="s">
        <v>470</v>
      </c>
      <c r="CK184" s="202" t="s">
        <v>470</v>
      </c>
      <c r="CL184" s="202" t="s">
        <v>470</v>
      </c>
      <c r="CM184" s="202" t="s">
        <v>470</v>
      </c>
      <c r="CN184" s="202">
        <v>0.37761595319929497</v>
      </c>
      <c r="CO184" s="202">
        <v>0.97495694335829797</v>
      </c>
      <c r="CP184" s="202">
        <v>143</v>
      </c>
      <c r="CQ184" s="202">
        <v>11</v>
      </c>
      <c r="CR184" s="202">
        <v>4.5116482310509E-2</v>
      </c>
      <c r="CS184" s="202">
        <v>5</v>
      </c>
      <c r="CT184" s="202">
        <v>6834.7237500000001</v>
      </c>
      <c r="CU184" s="202">
        <v>4.26285188248147E-2</v>
      </c>
      <c r="CV184" s="202">
        <v>4</v>
      </c>
      <c r="CW184" s="202">
        <v>0.74024363498953505</v>
      </c>
      <c r="CX184" s="202">
        <v>0.65802232596645105</v>
      </c>
      <c r="CY184" s="202">
        <v>99</v>
      </c>
      <c r="CZ184" s="202"/>
      <c r="DA184" s="202"/>
      <c r="DB184" s="202"/>
      <c r="DC184" s="202" t="s">
        <v>470</v>
      </c>
      <c r="DD184" s="202" t="s">
        <v>470</v>
      </c>
      <c r="DE184" s="202" t="s">
        <v>470</v>
      </c>
      <c r="DF184" s="202" t="s">
        <v>242</v>
      </c>
      <c r="DG184" s="202" t="s">
        <v>420</v>
      </c>
    </row>
    <row r="185" spans="2:111" hidden="1" x14ac:dyDescent="0.3">
      <c r="B185" s="124" t="str">
        <f t="shared" si="2"/>
        <v>iBoxx MSCI ESG GBP Liquid Investment Grade Ultrashort45688</v>
      </c>
      <c r="D185" s="124" t="s">
        <v>525</v>
      </c>
      <c r="E185" s="183" t="s">
        <v>241</v>
      </c>
      <c r="F185" s="196">
        <v>45688</v>
      </c>
      <c r="G185" s="202">
        <v>148</v>
      </c>
      <c r="H185" s="202">
        <v>0</v>
      </c>
      <c r="I185" s="202">
        <v>148</v>
      </c>
      <c r="J185" s="203">
        <v>0</v>
      </c>
      <c r="K185" s="203">
        <v>1</v>
      </c>
      <c r="L185" s="202" t="s">
        <v>476</v>
      </c>
      <c r="M185" s="204">
        <v>8.0899749481714593</v>
      </c>
      <c r="N185" s="203">
        <v>0.98865726042459201</v>
      </c>
      <c r="O185" s="205">
        <v>146</v>
      </c>
      <c r="P185" s="204">
        <v>7.39603150209666</v>
      </c>
      <c r="Q185" s="202">
        <v>0.98865726042459201</v>
      </c>
      <c r="R185" s="202">
        <v>146</v>
      </c>
      <c r="S185" s="202">
        <v>5.2560691798391099</v>
      </c>
      <c r="T185" s="202">
        <v>0.98865726042459201</v>
      </c>
      <c r="U185" s="202">
        <v>146</v>
      </c>
      <c r="V185" s="202">
        <v>6.7929388245976403</v>
      </c>
      <c r="W185" s="202">
        <v>0.98865726042459201</v>
      </c>
      <c r="X185" s="202">
        <v>146</v>
      </c>
      <c r="Y185" s="206" t="s">
        <v>470</v>
      </c>
      <c r="Z185" s="202" t="s">
        <v>470</v>
      </c>
      <c r="AA185" s="202" t="s">
        <v>470</v>
      </c>
      <c r="AB185" s="202" t="s">
        <v>470</v>
      </c>
      <c r="AC185" s="202" t="s">
        <v>470</v>
      </c>
      <c r="AD185" s="202" t="s">
        <v>470</v>
      </c>
      <c r="AE185" s="202">
        <v>0.225323007074683</v>
      </c>
      <c r="AF185" s="202">
        <v>0.38825942688856502</v>
      </c>
      <c r="AG185" s="202">
        <v>61</v>
      </c>
      <c r="AH185" s="206">
        <v>3.68853502513555</v>
      </c>
      <c r="AI185" s="202">
        <v>0.11798494069391199</v>
      </c>
      <c r="AJ185" s="202">
        <v>17</v>
      </c>
      <c r="AK185" s="202" t="s">
        <v>470</v>
      </c>
      <c r="AL185" s="202" t="s">
        <v>470</v>
      </c>
      <c r="AM185" s="202" t="s">
        <v>470</v>
      </c>
      <c r="AN185" s="202" t="s">
        <v>470</v>
      </c>
      <c r="AO185" s="202" t="s">
        <v>470</v>
      </c>
      <c r="AP185" s="202" t="s">
        <v>470</v>
      </c>
      <c r="AQ185" s="202" t="s">
        <v>470</v>
      </c>
      <c r="AR185" s="202" t="s">
        <v>470</v>
      </c>
      <c r="AS185" s="202" t="s">
        <v>470</v>
      </c>
      <c r="AT185" s="202"/>
      <c r="AU185" s="202"/>
      <c r="AV185" s="202"/>
      <c r="AW185" s="202"/>
      <c r="AX185" s="202"/>
      <c r="AY185" s="202"/>
      <c r="AZ185" s="202"/>
      <c r="BA185" s="202"/>
      <c r="BB185" s="202"/>
      <c r="BC185" s="202"/>
      <c r="BD185" s="202"/>
      <c r="BE185" s="202"/>
      <c r="BF185" s="202"/>
      <c r="BG185" s="202"/>
      <c r="BH185" s="202"/>
      <c r="BI185" s="202"/>
      <c r="BJ185" s="202"/>
      <c r="BK185" s="202"/>
      <c r="BL185" s="202">
        <v>6.56040349762501E-2</v>
      </c>
      <c r="BM185" s="202">
        <v>0.999999999999994</v>
      </c>
      <c r="BN185" s="202">
        <v>148</v>
      </c>
      <c r="BO185" s="202">
        <v>2.5302168851479698</v>
      </c>
      <c r="BP185" s="202">
        <v>0.96917633340918496</v>
      </c>
      <c r="BQ185" s="202">
        <v>144</v>
      </c>
      <c r="BR185" s="202">
        <v>0.53722807706245002</v>
      </c>
      <c r="BS185" s="202">
        <v>7.0033375535935001E-3</v>
      </c>
      <c r="BT185" s="202">
        <v>0.999999999999994</v>
      </c>
      <c r="BU185" s="202">
        <v>148</v>
      </c>
      <c r="BV185" s="202">
        <v>2.15530900833137E-2</v>
      </c>
      <c r="BW185" s="202">
        <v>2.15530900833137E-2</v>
      </c>
      <c r="BX185" s="202">
        <v>6</v>
      </c>
      <c r="BY185" s="202">
        <v>0</v>
      </c>
      <c r="BZ185" s="202">
        <v>0.98865726042459201</v>
      </c>
      <c r="CA185" s="202">
        <v>146</v>
      </c>
      <c r="CB185" s="202">
        <v>4.1705605164661999E-3</v>
      </c>
      <c r="CC185" s="202">
        <v>0.98865726042459201</v>
      </c>
      <c r="CD185" s="202">
        <v>146</v>
      </c>
      <c r="CE185" s="202">
        <v>0</v>
      </c>
      <c r="CF185" s="202">
        <v>0.96917633340918496</v>
      </c>
      <c r="CG185" s="202">
        <v>144</v>
      </c>
      <c r="CH185" s="202" t="s">
        <v>470</v>
      </c>
      <c r="CI185" s="202" t="s">
        <v>470</v>
      </c>
      <c r="CJ185" s="202" t="s">
        <v>470</v>
      </c>
      <c r="CK185" s="202" t="s">
        <v>470</v>
      </c>
      <c r="CL185" s="202" t="s">
        <v>470</v>
      </c>
      <c r="CM185" s="202" t="s">
        <v>470</v>
      </c>
      <c r="CN185" s="202">
        <v>0.352572746192647</v>
      </c>
      <c r="CO185" s="202">
        <v>0.96349332531792797</v>
      </c>
      <c r="CP185" s="202">
        <v>142</v>
      </c>
      <c r="CQ185" s="202">
        <v>11</v>
      </c>
      <c r="CR185" s="202">
        <v>5.3051173291766299E-2</v>
      </c>
      <c r="CS185" s="202">
        <v>6</v>
      </c>
      <c r="CT185" s="202">
        <v>6834723750</v>
      </c>
      <c r="CU185" s="202">
        <v>5.0555034518243301E-2</v>
      </c>
      <c r="CV185" s="202">
        <v>5</v>
      </c>
      <c r="CW185" s="202">
        <v>0.77665898583096504</v>
      </c>
      <c r="CX185" s="202">
        <v>0.67610100964255904</v>
      </c>
      <c r="CY185" s="202">
        <v>102</v>
      </c>
      <c r="CZ185" s="202"/>
      <c r="DA185" s="202"/>
      <c r="DB185" s="202"/>
      <c r="DC185" s="202" t="s">
        <v>470</v>
      </c>
      <c r="DD185" s="202" t="s">
        <v>470</v>
      </c>
      <c r="DE185" s="202" t="s">
        <v>470</v>
      </c>
      <c r="DF185" s="202" t="s">
        <v>242</v>
      </c>
      <c r="DG185" s="202" t="s">
        <v>420</v>
      </c>
    </row>
    <row r="186" spans="2:111" hidden="1" x14ac:dyDescent="0.3">
      <c r="B186" s="124" t="str">
        <f t="shared" si="2"/>
        <v>iBoxx MSCI ESG GBP Non-Gilts45596</v>
      </c>
      <c r="C186" s="184">
        <v>106</v>
      </c>
      <c r="D186" s="184" t="s">
        <v>526</v>
      </c>
      <c r="E186" s="184" t="s">
        <v>243</v>
      </c>
      <c r="F186" s="200">
        <v>45596</v>
      </c>
      <c r="G186" s="202">
        <v>1027</v>
      </c>
      <c r="H186" s="202">
        <v>6</v>
      </c>
      <c r="I186" s="202">
        <v>1021</v>
      </c>
      <c r="J186" s="203">
        <v>6.0388259999999997E-3</v>
      </c>
      <c r="K186" s="203">
        <v>0.99396117399999995</v>
      </c>
      <c r="L186" s="202" t="s">
        <v>469</v>
      </c>
      <c r="M186" s="204">
        <v>7.6021171369999996</v>
      </c>
      <c r="N186" s="203">
        <v>0.99297015600000005</v>
      </c>
      <c r="O186" s="205">
        <v>1019</v>
      </c>
      <c r="P186" s="204">
        <v>7.3471439160000003</v>
      </c>
      <c r="Q186" s="202">
        <v>0.99297015600000005</v>
      </c>
      <c r="R186" s="202">
        <v>1019</v>
      </c>
      <c r="S186" s="202">
        <v>5.6949742529999998</v>
      </c>
      <c r="T186" s="202">
        <v>0.99297015600000005</v>
      </c>
      <c r="U186" s="202">
        <v>1019</v>
      </c>
      <c r="V186" s="202">
        <v>6.4253721559999999</v>
      </c>
      <c r="W186" s="202">
        <v>0.99297015600000005</v>
      </c>
      <c r="X186" s="202">
        <v>1019</v>
      </c>
      <c r="Y186" s="206">
        <v>34.6376317</v>
      </c>
      <c r="Z186" s="202">
        <v>1.9683882999999999E-2</v>
      </c>
      <c r="AA186" s="202">
        <v>15</v>
      </c>
      <c r="AB186" s="202">
        <v>67.414516370000001</v>
      </c>
      <c r="AC186" s="202">
        <v>1.2986706000000001E-2</v>
      </c>
      <c r="AD186" s="202">
        <v>11</v>
      </c>
      <c r="AE186" s="206">
        <v>0.16122807880000001</v>
      </c>
      <c r="AF186" s="202">
        <v>0.80716860700000004</v>
      </c>
      <c r="AG186" s="202">
        <v>858</v>
      </c>
      <c r="AH186" s="206">
        <v>3.6845458689999999</v>
      </c>
      <c r="AI186" s="202">
        <v>0.19077730100000001</v>
      </c>
      <c r="AJ186" s="202">
        <v>202</v>
      </c>
      <c r="AK186" s="202">
        <v>7.5774730239999997</v>
      </c>
      <c r="AL186" s="202">
        <v>1.2986706000000001E-2</v>
      </c>
      <c r="AM186" s="202">
        <v>11</v>
      </c>
      <c r="AN186" s="202">
        <v>0.688595069</v>
      </c>
      <c r="AO186" s="202">
        <v>1.2986706000000001E-2</v>
      </c>
      <c r="AP186" s="202">
        <v>11</v>
      </c>
      <c r="AQ186" s="202" t="s">
        <v>470</v>
      </c>
      <c r="AR186" s="202" t="s">
        <v>470</v>
      </c>
      <c r="AS186" s="202" t="s">
        <v>470</v>
      </c>
      <c r="AT186" s="202"/>
      <c r="AU186" s="202"/>
      <c r="AV186" s="202"/>
      <c r="AW186" s="202"/>
      <c r="AX186" s="202"/>
      <c r="AY186" s="202"/>
      <c r="AZ186" s="202"/>
      <c r="BA186" s="202"/>
      <c r="BB186" s="202"/>
      <c r="BC186" s="202"/>
      <c r="BD186" s="202"/>
      <c r="BE186" s="202"/>
      <c r="BF186" s="202"/>
      <c r="BG186" s="202"/>
      <c r="BH186" s="202"/>
      <c r="BI186" s="202"/>
      <c r="BJ186" s="202"/>
      <c r="BK186" s="202"/>
      <c r="BL186" s="202">
        <v>0.30329517</v>
      </c>
      <c r="BM186" s="202">
        <v>0.99396117399999995</v>
      </c>
      <c r="BN186" s="202">
        <v>1021</v>
      </c>
      <c r="BO186" s="202">
        <v>17.43172745</v>
      </c>
      <c r="BP186" s="202">
        <v>0.97328627300000004</v>
      </c>
      <c r="BQ186" s="202">
        <v>1004</v>
      </c>
      <c r="BR186" s="202">
        <v>0.76246268699999997</v>
      </c>
      <c r="BS186" s="202">
        <v>7.460169E-3</v>
      </c>
      <c r="BT186" s="202">
        <v>0.99396117399999995</v>
      </c>
      <c r="BU186" s="202">
        <v>1021</v>
      </c>
      <c r="BV186" s="202">
        <v>4.7004829999999997E-2</v>
      </c>
      <c r="BW186" s="202">
        <v>4.7004829999999997E-2</v>
      </c>
      <c r="BX186" s="202">
        <v>57</v>
      </c>
      <c r="BY186" s="202">
        <v>0</v>
      </c>
      <c r="BZ186" s="202">
        <v>0.99643704799999999</v>
      </c>
      <c r="CA186" s="202">
        <v>1025</v>
      </c>
      <c r="CB186" s="202">
        <v>0</v>
      </c>
      <c r="CC186" s="202">
        <v>0.99643704799999999</v>
      </c>
      <c r="CD186" s="202">
        <v>1025</v>
      </c>
      <c r="CE186" s="202">
        <v>0</v>
      </c>
      <c r="CF186" s="202">
        <v>0.97328627300000004</v>
      </c>
      <c r="CG186" s="202">
        <v>1004</v>
      </c>
      <c r="CH186" s="202" t="s">
        <v>470</v>
      </c>
      <c r="CI186" s="202" t="s">
        <v>470</v>
      </c>
      <c r="CJ186" s="202" t="s">
        <v>470</v>
      </c>
      <c r="CK186" s="202" t="s">
        <v>470</v>
      </c>
      <c r="CL186" s="202" t="s">
        <v>470</v>
      </c>
      <c r="CM186" s="202" t="s">
        <v>470</v>
      </c>
      <c r="CN186" s="202">
        <v>0.41539211100000001</v>
      </c>
      <c r="CO186" s="202">
        <v>0.97675316499999998</v>
      </c>
      <c r="CP186" s="202">
        <v>1010</v>
      </c>
      <c r="CQ186" s="202">
        <v>14</v>
      </c>
      <c r="CR186" s="202">
        <v>2.1151039999999999E-2</v>
      </c>
      <c r="CS186" s="202">
        <v>20</v>
      </c>
      <c r="CT186" s="202">
        <v>7339.4621639999996</v>
      </c>
      <c r="CU186" s="202">
        <v>2.0161355999999998E-2</v>
      </c>
      <c r="CV186" s="202">
        <v>18</v>
      </c>
      <c r="CW186" s="202">
        <v>0.70603296420000006</v>
      </c>
      <c r="CX186" s="202">
        <v>0.74220356399999998</v>
      </c>
      <c r="CY186" s="202">
        <v>852</v>
      </c>
      <c r="CZ186" s="202"/>
      <c r="DA186" s="202"/>
      <c r="DB186" s="202"/>
      <c r="DC186" s="202" t="s">
        <v>470</v>
      </c>
      <c r="DD186" s="202" t="s">
        <v>470</v>
      </c>
      <c r="DE186" s="202" t="s">
        <v>470</v>
      </c>
      <c r="DF186" s="202" t="s">
        <v>244</v>
      </c>
      <c r="DG186" s="202" t="s">
        <v>420</v>
      </c>
    </row>
    <row r="187" spans="2:111" hidden="1" x14ac:dyDescent="0.3">
      <c r="B187" s="124" t="str">
        <f t="shared" si="2"/>
        <v>iBoxx MSCI ESG GBP Non-Gilts45626</v>
      </c>
      <c r="C187" s="184">
        <v>105</v>
      </c>
      <c r="D187" s="184" t="s">
        <v>526</v>
      </c>
      <c r="E187" s="184" t="s">
        <v>243</v>
      </c>
      <c r="F187" s="200">
        <v>45626</v>
      </c>
      <c r="G187" s="202">
        <v>1029</v>
      </c>
      <c r="H187" s="202">
        <v>6</v>
      </c>
      <c r="I187" s="202">
        <v>1023</v>
      </c>
      <c r="J187" s="203">
        <v>6.0129279999999998E-3</v>
      </c>
      <c r="K187" s="203">
        <v>0.99398707200000003</v>
      </c>
      <c r="L187" s="202" t="s">
        <v>469</v>
      </c>
      <c r="M187" s="204">
        <v>7.5958163110000001</v>
      </c>
      <c r="N187" s="203">
        <v>0.99712946800000002</v>
      </c>
      <c r="O187" s="205">
        <v>1028</v>
      </c>
      <c r="P187" s="204">
        <v>7.3523042790000002</v>
      </c>
      <c r="Q187" s="202">
        <v>0.99712946800000002</v>
      </c>
      <c r="R187" s="202">
        <v>1028</v>
      </c>
      <c r="S187" s="202">
        <v>5.6886221490000004</v>
      </c>
      <c r="T187" s="202">
        <v>0.99712946800000002</v>
      </c>
      <c r="U187" s="202">
        <v>1028</v>
      </c>
      <c r="V187" s="202">
        <v>6.4474813050000002</v>
      </c>
      <c r="W187" s="202">
        <v>0.99712946800000002</v>
      </c>
      <c r="X187" s="202">
        <v>1028</v>
      </c>
      <c r="Y187" s="206">
        <v>34.530774510000001</v>
      </c>
      <c r="Z187" s="202">
        <v>2.0168902999999998E-2</v>
      </c>
      <c r="AA187" s="202">
        <v>16</v>
      </c>
      <c r="AB187" s="202">
        <v>67.521637819999995</v>
      </c>
      <c r="AC187" s="202">
        <v>1.2986918E-2</v>
      </c>
      <c r="AD187" s="202">
        <v>11</v>
      </c>
      <c r="AE187" s="206">
        <v>0.15918357820000001</v>
      </c>
      <c r="AF187" s="202">
        <v>0.80525073300000005</v>
      </c>
      <c r="AG187" s="202">
        <v>856</v>
      </c>
      <c r="AH187" s="206">
        <v>3.7132828779999998</v>
      </c>
      <c r="AI187" s="202">
        <v>0.19309859200000001</v>
      </c>
      <c r="AJ187" s="202">
        <v>205</v>
      </c>
      <c r="AK187" s="202">
        <v>7.5863027909999996</v>
      </c>
      <c r="AL187" s="202">
        <v>1.2986918E-2</v>
      </c>
      <c r="AM187" s="202">
        <v>11</v>
      </c>
      <c r="AN187" s="202">
        <v>0.69473859299999996</v>
      </c>
      <c r="AO187" s="202">
        <v>1.2986918E-2</v>
      </c>
      <c r="AP187" s="202">
        <v>11</v>
      </c>
      <c r="AQ187" s="202" t="s">
        <v>470</v>
      </c>
      <c r="AR187" s="202" t="s">
        <v>470</v>
      </c>
      <c r="AS187" s="202" t="s">
        <v>470</v>
      </c>
      <c r="AT187" s="202"/>
      <c r="AU187" s="202"/>
      <c r="AV187" s="202"/>
      <c r="AW187" s="202"/>
      <c r="AX187" s="202"/>
      <c r="AY187" s="202"/>
      <c r="AZ187" s="202"/>
      <c r="BA187" s="202"/>
      <c r="BB187" s="202"/>
      <c r="BC187" s="202"/>
      <c r="BD187" s="202"/>
      <c r="BE187" s="202"/>
      <c r="BF187" s="202"/>
      <c r="BG187" s="202"/>
      <c r="BH187" s="202"/>
      <c r="BI187" s="202"/>
      <c r="BJ187" s="202"/>
      <c r="BK187" s="202"/>
      <c r="BL187" s="202">
        <v>0.30686275400000002</v>
      </c>
      <c r="BM187" s="202">
        <v>0.99398707200000003</v>
      </c>
      <c r="BN187" s="202">
        <v>1023</v>
      </c>
      <c r="BO187" s="202">
        <v>17.068274800000001</v>
      </c>
      <c r="BP187" s="202">
        <v>0.97696056499999995</v>
      </c>
      <c r="BQ187" s="202">
        <v>1012</v>
      </c>
      <c r="BR187" s="202">
        <v>0.794976232</v>
      </c>
      <c r="BS187" s="202">
        <v>7.5054060000000001E-3</v>
      </c>
      <c r="BT187" s="202">
        <v>0.99398707200000003</v>
      </c>
      <c r="BU187" s="202">
        <v>1023</v>
      </c>
      <c r="BV187" s="202">
        <v>4.616638E-2</v>
      </c>
      <c r="BW187" s="202">
        <v>4.616638E-2</v>
      </c>
      <c r="BX187" s="202">
        <v>56</v>
      </c>
      <c r="BY187" s="202">
        <v>0</v>
      </c>
      <c r="BZ187" s="202">
        <v>0.99712946800000002</v>
      </c>
      <c r="CA187" s="202">
        <v>1028</v>
      </c>
      <c r="CB187" s="202">
        <v>0</v>
      </c>
      <c r="CC187" s="202">
        <v>0.99712946800000002</v>
      </c>
      <c r="CD187" s="202">
        <v>1028</v>
      </c>
      <c r="CE187" s="202">
        <v>0</v>
      </c>
      <c r="CF187" s="202">
        <v>0.97696056499999995</v>
      </c>
      <c r="CG187" s="202">
        <v>1012</v>
      </c>
      <c r="CH187" s="202" t="s">
        <v>470</v>
      </c>
      <c r="CI187" s="202" t="s">
        <v>470</v>
      </c>
      <c r="CJ187" s="202" t="s">
        <v>470</v>
      </c>
      <c r="CK187" s="202" t="s">
        <v>470</v>
      </c>
      <c r="CL187" s="202" t="s">
        <v>470</v>
      </c>
      <c r="CM187" s="202" t="s">
        <v>470</v>
      </c>
      <c r="CN187" s="202">
        <v>0.40902592900000001</v>
      </c>
      <c r="CO187" s="202">
        <v>0.97696056499999995</v>
      </c>
      <c r="CP187" s="202">
        <v>1012</v>
      </c>
      <c r="CQ187" s="202">
        <v>14</v>
      </c>
      <c r="CR187" s="202">
        <v>2.1197926999999998E-2</v>
      </c>
      <c r="CS187" s="202">
        <v>20</v>
      </c>
      <c r="CT187" s="202">
        <v>7339.4621639999996</v>
      </c>
      <c r="CU187" s="202">
        <v>2.0212052000000001E-2</v>
      </c>
      <c r="CV187" s="202">
        <v>18</v>
      </c>
      <c r="CW187" s="202">
        <v>0.7029987739000001</v>
      </c>
      <c r="CX187" s="202">
        <v>0.74423299899999995</v>
      </c>
      <c r="CY187" s="202">
        <v>856</v>
      </c>
      <c r="CZ187" s="202"/>
      <c r="DA187" s="202"/>
      <c r="DB187" s="202"/>
      <c r="DC187" s="202" t="s">
        <v>470</v>
      </c>
      <c r="DD187" s="202" t="s">
        <v>470</v>
      </c>
      <c r="DE187" s="202" t="s">
        <v>470</v>
      </c>
      <c r="DF187" s="202" t="s">
        <v>244</v>
      </c>
      <c r="DG187" s="202" t="s">
        <v>420</v>
      </c>
    </row>
    <row r="188" spans="2:111" hidden="1" x14ac:dyDescent="0.3">
      <c r="B188" s="124" t="str">
        <f t="shared" si="2"/>
        <v>iBoxx MSCI ESG GBP Non-Gilts45657</v>
      </c>
      <c r="D188" s="124" t="s">
        <v>526</v>
      </c>
      <c r="E188" s="183" t="s">
        <v>243</v>
      </c>
      <c r="F188" s="196">
        <v>45657</v>
      </c>
      <c r="G188" s="202">
        <v>999</v>
      </c>
      <c r="H188" s="202">
        <v>6</v>
      </c>
      <c r="I188" s="202">
        <v>993</v>
      </c>
      <c r="J188" s="203">
        <v>6.2599698730250999E-3</v>
      </c>
      <c r="K188" s="203">
        <v>0.99374003012697398</v>
      </c>
      <c r="L188" s="202" t="s">
        <v>469</v>
      </c>
      <c r="M188" s="204">
        <v>7.5272092331300602</v>
      </c>
      <c r="N188" s="203">
        <v>0.99999999999995104</v>
      </c>
      <c r="O188" s="205">
        <v>999</v>
      </c>
      <c r="P188" s="204">
        <v>7.3072083443887497</v>
      </c>
      <c r="Q188" s="202">
        <v>0.99999999999995104</v>
      </c>
      <c r="R188" s="202">
        <v>999</v>
      </c>
      <c r="S188" s="202">
        <v>5.6457210201902202</v>
      </c>
      <c r="T188" s="202">
        <v>0.99999999999995104</v>
      </c>
      <c r="U188" s="202">
        <v>999</v>
      </c>
      <c r="V188" s="202">
        <v>6.4256907716313902</v>
      </c>
      <c r="W188" s="202">
        <v>0.99999999999995104</v>
      </c>
      <c r="X188" s="202">
        <v>999</v>
      </c>
      <c r="Y188" s="206" t="s">
        <v>470</v>
      </c>
      <c r="Z188" s="202" t="s">
        <v>470</v>
      </c>
      <c r="AA188" s="202" t="s">
        <v>470</v>
      </c>
      <c r="AB188" s="202" t="s">
        <v>470</v>
      </c>
      <c r="AC188" s="202" t="s">
        <v>470</v>
      </c>
      <c r="AD188" s="202" t="s">
        <v>470</v>
      </c>
      <c r="AE188" s="202">
        <v>0.159128720831578</v>
      </c>
      <c r="AF188" s="202">
        <v>0.79782291173893805</v>
      </c>
      <c r="AG188" s="202">
        <v>824</v>
      </c>
      <c r="AH188" s="206">
        <v>3.58279794946993</v>
      </c>
      <c r="AI188" s="202">
        <v>0.19697803028006999</v>
      </c>
      <c r="AJ188" s="202">
        <v>202</v>
      </c>
      <c r="AK188" s="202">
        <v>7.5812598738779897</v>
      </c>
      <c r="AL188" s="202">
        <v>1.33460997781475E-2</v>
      </c>
      <c r="AM188" s="202">
        <v>11</v>
      </c>
      <c r="AN188" s="202">
        <v>0.68753003018418501</v>
      </c>
      <c r="AO188" s="202">
        <v>1.33460997781475E-2</v>
      </c>
      <c r="AP188" s="202">
        <v>11</v>
      </c>
      <c r="AQ188" s="202" t="s">
        <v>470</v>
      </c>
      <c r="AR188" s="202" t="s">
        <v>470</v>
      </c>
      <c r="AS188" s="202" t="s">
        <v>470</v>
      </c>
      <c r="AT188" s="202"/>
      <c r="AU188" s="202"/>
      <c r="AV188" s="202"/>
      <c r="AW188" s="202"/>
      <c r="AX188" s="202"/>
      <c r="AY188" s="202"/>
      <c r="AZ188" s="202"/>
      <c r="BA188" s="202"/>
      <c r="BB188" s="202"/>
      <c r="BC188" s="202"/>
      <c r="BD188" s="202"/>
      <c r="BE188" s="202"/>
      <c r="BF188" s="202"/>
      <c r="BG188" s="202"/>
      <c r="BH188" s="202"/>
      <c r="BI188" s="202"/>
      <c r="BJ188" s="202"/>
      <c r="BK188" s="202"/>
      <c r="BL188" s="202">
        <v>0.31763874389671798</v>
      </c>
      <c r="BM188" s="202">
        <v>0.99374003012692602</v>
      </c>
      <c r="BN188" s="202">
        <v>993</v>
      </c>
      <c r="BO188" s="202">
        <v>17.753372049593001</v>
      </c>
      <c r="BP188" s="202">
        <v>0.97908525643344502</v>
      </c>
      <c r="BQ188" s="202">
        <v>983</v>
      </c>
      <c r="BR188" s="202">
        <v>0.81281851963069796</v>
      </c>
      <c r="BS188" s="202">
        <v>7.8075689437322997E-3</v>
      </c>
      <c r="BT188" s="202">
        <v>0.99374003012692602</v>
      </c>
      <c r="BU188" s="202">
        <v>993</v>
      </c>
      <c r="BV188" s="202">
        <v>4.6677265396037997E-2</v>
      </c>
      <c r="BW188" s="202">
        <v>4.6677265396037997E-2</v>
      </c>
      <c r="BX188" s="202">
        <v>53</v>
      </c>
      <c r="BY188" s="202">
        <v>0</v>
      </c>
      <c r="BZ188" s="202">
        <v>0.99999999999995104</v>
      </c>
      <c r="CA188" s="202">
        <v>999</v>
      </c>
      <c r="CB188" s="202">
        <v>0</v>
      </c>
      <c r="CC188" s="202">
        <v>0.99999999999995104</v>
      </c>
      <c r="CD188" s="202">
        <v>999</v>
      </c>
      <c r="CE188" s="202">
        <v>0</v>
      </c>
      <c r="CF188" s="202">
        <v>0.97908525643344502</v>
      </c>
      <c r="CG188" s="202">
        <v>983</v>
      </c>
      <c r="CH188" s="202" t="s">
        <v>470</v>
      </c>
      <c r="CI188" s="202" t="s">
        <v>470</v>
      </c>
      <c r="CJ188" s="202" t="s">
        <v>470</v>
      </c>
      <c r="CK188" s="202" t="s">
        <v>470</v>
      </c>
      <c r="CL188" s="202" t="s">
        <v>470</v>
      </c>
      <c r="CM188" s="202" t="s">
        <v>470</v>
      </c>
      <c r="CN188" s="202">
        <v>0.41131224620321399</v>
      </c>
      <c r="CO188" s="202">
        <v>0.97908525643344502</v>
      </c>
      <c r="CP188" s="202">
        <v>983</v>
      </c>
      <c r="CQ188" s="202">
        <v>13</v>
      </c>
      <c r="CR188" s="202">
        <v>2.1466607721972401E-2</v>
      </c>
      <c r="CS188" s="202">
        <v>19</v>
      </c>
      <c r="CT188" s="202">
        <v>7339.4621635499998</v>
      </c>
      <c r="CU188" s="202">
        <v>2.0943696480678699E-2</v>
      </c>
      <c r="CV188" s="202">
        <v>18</v>
      </c>
      <c r="CW188" s="202">
        <v>0.70050522960600703</v>
      </c>
      <c r="CX188" s="202">
        <v>0.76058489744359803</v>
      </c>
      <c r="CY188" s="202">
        <v>837</v>
      </c>
      <c r="CZ188" s="202"/>
      <c r="DA188" s="202"/>
      <c r="DB188" s="202"/>
      <c r="DC188" s="202" t="s">
        <v>470</v>
      </c>
      <c r="DD188" s="202" t="s">
        <v>470</v>
      </c>
      <c r="DE188" s="202" t="s">
        <v>470</v>
      </c>
      <c r="DF188" s="202" t="s">
        <v>244</v>
      </c>
      <c r="DG188" s="202" t="s">
        <v>420</v>
      </c>
    </row>
    <row r="189" spans="2:111" hidden="1" x14ac:dyDescent="0.3">
      <c r="B189" s="124" t="str">
        <f t="shared" si="2"/>
        <v>iBoxx MSCI ESG GBP Non-Gilts45688</v>
      </c>
      <c r="D189" s="124" t="s">
        <v>526</v>
      </c>
      <c r="E189" s="183" t="s">
        <v>243</v>
      </c>
      <c r="F189" s="196">
        <v>45688</v>
      </c>
      <c r="G189" s="202">
        <v>1009</v>
      </c>
      <c r="H189" s="202">
        <v>6</v>
      </c>
      <c r="I189" s="202">
        <v>1003</v>
      </c>
      <c r="J189" s="203">
        <v>6.1561822995635004E-3</v>
      </c>
      <c r="K189" s="203">
        <v>0.99384381770043595</v>
      </c>
      <c r="L189" s="202" t="s">
        <v>469</v>
      </c>
      <c r="M189" s="204">
        <v>7.6404518819689997</v>
      </c>
      <c r="N189" s="203">
        <v>0.98633673695589996</v>
      </c>
      <c r="O189" s="205">
        <v>989</v>
      </c>
      <c r="P189" s="204">
        <v>7.3827602008557998</v>
      </c>
      <c r="Q189" s="202">
        <v>0.98633673695589996</v>
      </c>
      <c r="R189" s="202">
        <v>989</v>
      </c>
      <c r="S189" s="202">
        <v>5.6313295188699701</v>
      </c>
      <c r="T189" s="202">
        <v>0.98633673695589996</v>
      </c>
      <c r="U189" s="202">
        <v>989</v>
      </c>
      <c r="V189" s="202">
        <v>6.3570761917522596</v>
      </c>
      <c r="W189" s="202">
        <v>0.98633673695589996</v>
      </c>
      <c r="X189" s="202">
        <v>989</v>
      </c>
      <c r="Y189" s="206">
        <v>37.325377555899401</v>
      </c>
      <c r="Z189" s="202">
        <v>1.31118262175101E-2</v>
      </c>
      <c r="AA189" s="202">
        <v>11</v>
      </c>
      <c r="AB189" s="202">
        <v>66.588747700058093</v>
      </c>
      <c r="AC189" s="202">
        <v>1.31118262175101E-2</v>
      </c>
      <c r="AD189" s="202">
        <v>11</v>
      </c>
      <c r="AE189" s="202">
        <v>0.19500854528521799</v>
      </c>
      <c r="AF189" s="202">
        <v>0.46950778290607098</v>
      </c>
      <c r="AG189" s="202">
        <v>530</v>
      </c>
      <c r="AH189" s="206">
        <v>5.0487884179029603</v>
      </c>
      <c r="AI189" s="202">
        <v>0.16772506083149699</v>
      </c>
      <c r="AJ189" s="202">
        <v>177</v>
      </c>
      <c r="AK189" s="202">
        <v>6.8483093828027899</v>
      </c>
      <c r="AL189" s="202">
        <v>1.31118262175101E-2</v>
      </c>
      <c r="AM189" s="202">
        <v>11</v>
      </c>
      <c r="AN189" s="202">
        <v>0.68905338197627497</v>
      </c>
      <c r="AO189" s="202">
        <v>1.31118262175101E-2</v>
      </c>
      <c r="AP189" s="202">
        <v>11</v>
      </c>
      <c r="AQ189" s="202" t="s">
        <v>470</v>
      </c>
      <c r="AR189" s="202" t="s">
        <v>470</v>
      </c>
      <c r="AS189" s="202" t="s">
        <v>470</v>
      </c>
      <c r="AT189" s="202"/>
      <c r="AU189" s="202"/>
      <c r="AV189" s="202"/>
      <c r="AW189" s="202"/>
      <c r="AX189" s="202"/>
      <c r="AY189" s="202"/>
      <c r="AZ189" s="202"/>
      <c r="BA189" s="202"/>
      <c r="BB189" s="202"/>
      <c r="BC189" s="202"/>
      <c r="BD189" s="202"/>
      <c r="BE189" s="202"/>
      <c r="BF189" s="202"/>
      <c r="BG189" s="202"/>
      <c r="BH189" s="202"/>
      <c r="BI189" s="202"/>
      <c r="BJ189" s="202"/>
      <c r="BK189" s="202"/>
      <c r="BL189" s="202">
        <v>0.30940912438317703</v>
      </c>
      <c r="BM189" s="202">
        <v>0.99384381770038899</v>
      </c>
      <c r="BN189" s="202">
        <v>1003</v>
      </c>
      <c r="BO189" s="202">
        <v>14.0940512188175</v>
      </c>
      <c r="BP189" s="202">
        <v>0.96659794534223398</v>
      </c>
      <c r="BQ189" s="202">
        <v>974</v>
      </c>
      <c r="BR189" s="202">
        <v>0.47657945346609698</v>
      </c>
      <c r="BS189" s="202">
        <v>7.664643306889E-3</v>
      </c>
      <c r="BT189" s="202">
        <v>0.99384381770038899</v>
      </c>
      <c r="BU189" s="202">
        <v>1003</v>
      </c>
      <c r="BV189" s="202">
        <v>4.6499836840049102E-2</v>
      </c>
      <c r="BW189" s="202">
        <v>4.6499836840049102E-2</v>
      </c>
      <c r="BX189" s="202">
        <v>54</v>
      </c>
      <c r="BY189" s="202">
        <v>0</v>
      </c>
      <c r="BZ189" s="202">
        <v>0.98766463832262696</v>
      </c>
      <c r="CA189" s="202">
        <v>990</v>
      </c>
      <c r="CB189" s="202">
        <v>2.8427552881158001E-3</v>
      </c>
      <c r="CC189" s="202">
        <v>0.98766463832262696</v>
      </c>
      <c r="CD189" s="202">
        <v>990</v>
      </c>
      <c r="CE189" s="202">
        <v>0</v>
      </c>
      <c r="CF189" s="202">
        <v>0.96659794534223398</v>
      </c>
      <c r="CG189" s="202">
        <v>974</v>
      </c>
      <c r="CH189" s="202" t="s">
        <v>470</v>
      </c>
      <c r="CI189" s="202" t="s">
        <v>470</v>
      </c>
      <c r="CJ189" s="202" t="s">
        <v>470</v>
      </c>
      <c r="CK189" s="202" t="s">
        <v>470</v>
      </c>
      <c r="CL189" s="202" t="s">
        <v>470</v>
      </c>
      <c r="CM189" s="202" t="s">
        <v>470</v>
      </c>
      <c r="CN189" s="202">
        <v>0.380428624531988</v>
      </c>
      <c r="CO189" s="202">
        <v>0.95936713325696998</v>
      </c>
      <c r="CP189" s="202">
        <v>964</v>
      </c>
      <c r="CQ189" s="202">
        <v>13</v>
      </c>
      <c r="CR189" s="202">
        <v>1.9520230279218301E-2</v>
      </c>
      <c r="CS189" s="202">
        <v>18</v>
      </c>
      <c r="CT189" s="202">
        <v>7339462163.5500002</v>
      </c>
      <c r="CU189" s="202">
        <v>1.9006082833888101E-2</v>
      </c>
      <c r="CV189" s="202">
        <v>17</v>
      </c>
      <c r="CW189" s="202">
        <v>0.65850493298828205</v>
      </c>
      <c r="CX189" s="202">
        <v>0.73851233882562295</v>
      </c>
      <c r="CY189" s="202">
        <v>826</v>
      </c>
      <c r="CZ189" s="202"/>
      <c r="DA189" s="202"/>
      <c r="DB189" s="202"/>
      <c r="DC189" s="202" t="s">
        <v>470</v>
      </c>
      <c r="DD189" s="202" t="s">
        <v>470</v>
      </c>
      <c r="DE189" s="202" t="s">
        <v>470</v>
      </c>
      <c r="DF189" s="202" t="s">
        <v>244</v>
      </c>
      <c r="DG189" s="202" t="s">
        <v>420</v>
      </c>
    </row>
    <row r="190" spans="2:111" hidden="1" x14ac:dyDescent="0.3">
      <c r="B190" s="182" t="str">
        <f t="shared" si="2"/>
        <v>iBoxx MSCI ESG USD Emerging Markets Sovereigns Quality Weighted45596</v>
      </c>
      <c r="C190" s="184">
        <v>6</v>
      </c>
      <c r="D190" s="184" t="s">
        <v>527</v>
      </c>
      <c r="E190" s="184" t="s">
        <v>247</v>
      </c>
      <c r="F190" s="200">
        <v>45596</v>
      </c>
      <c r="G190" s="202">
        <v>308</v>
      </c>
      <c r="H190" s="202">
        <v>308</v>
      </c>
      <c r="I190" s="202">
        <v>0</v>
      </c>
      <c r="J190" s="203">
        <v>1</v>
      </c>
      <c r="K190" s="203">
        <v>0</v>
      </c>
      <c r="L190" s="202" t="s">
        <v>485</v>
      </c>
      <c r="M190" s="204">
        <v>4.7313926740000003</v>
      </c>
      <c r="N190" s="203">
        <v>1</v>
      </c>
      <c r="O190" s="205">
        <v>308</v>
      </c>
      <c r="P190" s="204">
        <v>5.2771668150000002</v>
      </c>
      <c r="Q190" s="202">
        <v>1</v>
      </c>
      <c r="R190" s="202">
        <v>308</v>
      </c>
      <c r="S190" s="202">
        <v>6.2035850190000001</v>
      </c>
      <c r="T190" s="202">
        <v>1</v>
      </c>
      <c r="U190" s="202">
        <v>308</v>
      </c>
      <c r="V190" s="202">
        <v>5.9903909210000004</v>
      </c>
      <c r="W190" s="202">
        <v>1</v>
      </c>
      <c r="X190" s="202">
        <v>308</v>
      </c>
      <c r="Y190" s="206">
        <v>40.694919730000002</v>
      </c>
      <c r="Z190" s="202">
        <v>0.98928824400000004</v>
      </c>
      <c r="AA190" s="202">
        <v>307</v>
      </c>
      <c r="AB190" s="202">
        <v>55.080537620000001</v>
      </c>
      <c r="AC190" s="202">
        <v>1</v>
      </c>
      <c r="AD190" s="202">
        <v>308</v>
      </c>
      <c r="AE190" s="206" t="s">
        <v>470</v>
      </c>
      <c r="AF190" s="202" t="s">
        <v>470</v>
      </c>
      <c r="AG190" s="202" t="s">
        <v>470</v>
      </c>
      <c r="AH190" s="206" t="s">
        <v>470</v>
      </c>
      <c r="AI190" s="202" t="s">
        <v>470</v>
      </c>
      <c r="AJ190" s="202" t="s">
        <v>470</v>
      </c>
      <c r="AK190" s="202">
        <v>7.3892438980000001</v>
      </c>
      <c r="AL190" s="202">
        <v>1</v>
      </c>
      <c r="AM190" s="202">
        <v>308</v>
      </c>
      <c r="AN190" s="202">
        <v>0.23843937100000001</v>
      </c>
      <c r="AO190" s="202">
        <v>1</v>
      </c>
      <c r="AP190" s="202">
        <v>308</v>
      </c>
      <c r="AQ190" s="202" t="s">
        <v>470</v>
      </c>
      <c r="AR190" s="202" t="s">
        <v>470</v>
      </c>
      <c r="AS190" s="202" t="s">
        <v>470</v>
      </c>
      <c r="AT190" s="202"/>
      <c r="AU190" s="202"/>
      <c r="AV190" s="202"/>
      <c r="AW190" s="202"/>
      <c r="AX190" s="202"/>
      <c r="AY190" s="202"/>
      <c r="AZ190" s="202"/>
      <c r="BA190" s="202"/>
      <c r="BB190" s="202"/>
      <c r="BC190" s="202"/>
      <c r="BD190" s="202"/>
      <c r="BE190" s="202"/>
      <c r="BF190" s="202"/>
      <c r="BG190" s="202"/>
      <c r="BH190" s="202"/>
      <c r="BI190" s="202"/>
      <c r="BJ190" s="202"/>
      <c r="BK190" s="202"/>
      <c r="BL190" s="202" t="s">
        <v>470</v>
      </c>
      <c r="BM190" s="202" t="s">
        <v>470</v>
      </c>
      <c r="BN190" s="202" t="s">
        <v>470</v>
      </c>
      <c r="BO190" s="202" t="s">
        <v>470</v>
      </c>
      <c r="BP190" s="202"/>
      <c r="BQ190" s="202"/>
      <c r="BR190" s="202"/>
      <c r="BS190" s="202"/>
      <c r="BT190" s="202"/>
      <c r="BU190" s="202"/>
      <c r="BV190" s="202">
        <v>1.8615418000000002E-2</v>
      </c>
      <c r="BW190" s="202">
        <v>1.8615418000000002E-2</v>
      </c>
      <c r="BX190" s="202">
        <v>7</v>
      </c>
      <c r="BY190" s="202">
        <v>0</v>
      </c>
      <c r="BZ190" s="202">
        <v>1</v>
      </c>
      <c r="CA190" s="202">
        <v>308</v>
      </c>
      <c r="CB190" s="202">
        <v>0</v>
      </c>
      <c r="CC190" s="202">
        <v>1</v>
      </c>
      <c r="CD190" s="202">
        <v>308</v>
      </c>
      <c r="CE190" s="202" t="s">
        <v>470</v>
      </c>
      <c r="CF190" s="202" t="s">
        <v>470</v>
      </c>
      <c r="CG190" s="202" t="s">
        <v>470</v>
      </c>
      <c r="CH190" s="202" t="s">
        <v>470</v>
      </c>
      <c r="CI190" s="202" t="s">
        <v>470</v>
      </c>
      <c r="CJ190" s="202" t="s">
        <v>470</v>
      </c>
      <c r="CK190" s="202" t="s">
        <v>470</v>
      </c>
      <c r="CL190" s="202" t="s">
        <v>470</v>
      </c>
      <c r="CM190" s="202" t="s">
        <v>470</v>
      </c>
      <c r="CN190" s="202" t="s">
        <v>470</v>
      </c>
      <c r="CO190" s="202" t="s">
        <v>470</v>
      </c>
      <c r="CP190" s="202" t="s">
        <v>470</v>
      </c>
      <c r="CQ190" s="202" t="s">
        <v>470</v>
      </c>
      <c r="CR190" s="202" t="s">
        <v>470</v>
      </c>
      <c r="CS190" s="202" t="s">
        <v>470</v>
      </c>
      <c r="CT190" s="202" t="s">
        <v>470</v>
      </c>
      <c r="CU190" s="202" t="s">
        <v>470</v>
      </c>
      <c r="CV190" s="202" t="s">
        <v>470</v>
      </c>
      <c r="CW190" s="202" t="s">
        <v>470</v>
      </c>
      <c r="CX190" s="202" t="s">
        <v>470</v>
      </c>
      <c r="CY190" s="202" t="s">
        <v>470</v>
      </c>
      <c r="CZ190" s="202" t="s">
        <v>470</v>
      </c>
      <c r="DA190" s="202" t="s">
        <v>470</v>
      </c>
      <c r="DB190" s="202" t="s">
        <v>470</v>
      </c>
      <c r="DC190" s="202" t="s">
        <v>470</v>
      </c>
      <c r="DD190" s="202" t="s">
        <v>470</v>
      </c>
      <c r="DE190" s="202" t="s">
        <v>470</v>
      </c>
      <c r="DF190" s="202" t="s">
        <v>248</v>
      </c>
      <c r="DG190" s="202" t="s">
        <v>420</v>
      </c>
    </row>
    <row r="191" spans="2:111" hidden="1" x14ac:dyDescent="0.3">
      <c r="B191" s="182" t="str">
        <f t="shared" si="2"/>
        <v>iBoxx MSCI ESG USD Emerging Markets Sovereigns Quality Weighted45626</v>
      </c>
      <c r="C191" s="184">
        <v>5</v>
      </c>
      <c r="D191" s="184" t="s">
        <v>527</v>
      </c>
      <c r="E191" s="184" t="s">
        <v>247</v>
      </c>
      <c r="F191" s="200">
        <v>45626</v>
      </c>
      <c r="G191" s="202">
        <v>314</v>
      </c>
      <c r="H191" s="202">
        <v>314</v>
      </c>
      <c r="I191" s="202">
        <v>0</v>
      </c>
      <c r="J191" s="203">
        <v>1</v>
      </c>
      <c r="K191" s="203">
        <v>0</v>
      </c>
      <c r="L191" s="202" t="s">
        <v>485</v>
      </c>
      <c r="M191" s="204">
        <v>4.7240483680000001</v>
      </c>
      <c r="N191" s="203">
        <v>1</v>
      </c>
      <c r="O191" s="205">
        <v>314</v>
      </c>
      <c r="P191" s="204">
        <v>5.2735253359999996</v>
      </c>
      <c r="Q191" s="202">
        <v>1</v>
      </c>
      <c r="R191" s="202">
        <v>314</v>
      </c>
      <c r="S191" s="202">
        <v>6.1939321090000004</v>
      </c>
      <c r="T191" s="202">
        <v>1</v>
      </c>
      <c r="U191" s="202">
        <v>314</v>
      </c>
      <c r="V191" s="202">
        <v>5.9827603810000003</v>
      </c>
      <c r="W191" s="202">
        <v>1</v>
      </c>
      <c r="X191" s="202">
        <v>314</v>
      </c>
      <c r="Y191" s="206">
        <v>40.77445599</v>
      </c>
      <c r="Z191" s="202">
        <v>0.98924655800000005</v>
      </c>
      <c r="AA191" s="202">
        <v>313</v>
      </c>
      <c r="AB191" s="202">
        <v>54.954777229999998</v>
      </c>
      <c r="AC191" s="202">
        <v>1</v>
      </c>
      <c r="AD191" s="202">
        <v>314</v>
      </c>
      <c r="AE191" s="206" t="s">
        <v>470</v>
      </c>
      <c r="AF191" s="202" t="s">
        <v>470</v>
      </c>
      <c r="AG191" s="202" t="s">
        <v>470</v>
      </c>
      <c r="AH191" s="206" t="s">
        <v>470</v>
      </c>
      <c r="AI191" s="202" t="s">
        <v>470</v>
      </c>
      <c r="AJ191" s="202" t="s">
        <v>470</v>
      </c>
      <c r="AK191" s="202">
        <v>7.368396283</v>
      </c>
      <c r="AL191" s="202">
        <v>1</v>
      </c>
      <c r="AM191" s="202">
        <v>314</v>
      </c>
      <c r="AN191" s="202">
        <v>0.23375884</v>
      </c>
      <c r="AO191" s="202">
        <v>1</v>
      </c>
      <c r="AP191" s="202">
        <v>314</v>
      </c>
      <c r="AQ191" s="202" t="s">
        <v>470</v>
      </c>
      <c r="AR191" s="202" t="s">
        <v>470</v>
      </c>
      <c r="AS191" s="202" t="s">
        <v>470</v>
      </c>
      <c r="AT191" s="202"/>
      <c r="AU191" s="202"/>
      <c r="AV191" s="202"/>
      <c r="AW191" s="202"/>
      <c r="AX191" s="202"/>
      <c r="AY191" s="202"/>
      <c r="AZ191" s="202"/>
      <c r="BA191" s="202"/>
      <c r="BB191" s="202"/>
      <c r="BC191" s="202"/>
      <c r="BD191" s="202"/>
      <c r="BE191" s="202"/>
      <c r="BF191" s="202"/>
      <c r="BG191" s="202"/>
      <c r="BH191" s="202"/>
      <c r="BI191" s="202"/>
      <c r="BJ191" s="202"/>
      <c r="BK191" s="202"/>
      <c r="BL191" s="202" t="s">
        <v>470</v>
      </c>
      <c r="BM191" s="202" t="s">
        <v>470</v>
      </c>
      <c r="BN191" s="202" t="s">
        <v>470</v>
      </c>
      <c r="BO191" s="202" t="s">
        <v>470</v>
      </c>
      <c r="BP191" s="202"/>
      <c r="BQ191" s="202"/>
      <c r="BR191" s="202"/>
      <c r="BS191" s="202"/>
      <c r="BT191" s="202"/>
      <c r="BU191" s="202"/>
      <c r="BV191" s="202">
        <v>1.8161159999999999E-2</v>
      </c>
      <c r="BW191" s="202">
        <v>1.8161159999999999E-2</v>
      </c>
      <c r="BX191" s="202">
        <v>7</v>
      </c>
      <c r="BY191" s="202">
        <v>0</v>
      </c>
      <c r="BZ191" s="202">
        <v>1</v>
      </c>
      <c r="CA191" s="202">
        <v>314</v>
      </c>
      <c r="CB191" s="202">
        <v>0</v>
      </c>
      <c r="CC191" s="202">
        <v>1</v>
      </c>
      <c r="CD191" s="202">
        <v>314</v>
      </c>
      <c r="CE191" s="202" t="s">
        <v>470</v>
      </c>
      <c r="CF191" s="202" t="s">
        <v>470</v>
      </c>
      <c r="CG191" s="202" t="s">
        <v>470</v>
      </c>
      <c r="CH191" s="202" t="s">
        <v>470</v>
      </c>
      <c r="CI191" s="202" t="s">
        <v>470</v>
      </c>
      <c r="CJ191" s="202" t="s">
        <v>470</v>
      </c>
      <c r="CK191" s="202" t="s">
        <v>470</v>
      </c>
      <c r="CL191" s="202" t="s">
        <v>470</v>
      </c>
      <c r="CM191" s="202" t="s">
        <v>470</v>
      </c>
      <c r="CN191" s="202" t="s">
        <v>470</v>
      </c>
      <c r="CO191" s="202" t="s">
        <v>470</v>
      </c>
      <c r="CP191" s="202" t="s">
        <v>470</v>
      </c>
      <c r="CQ191" s="202" t="s">
        <v>470</v>
      </c>
      <c r="CR191" s="202" t="s">
        <v>470</v>
      </c>
      <c r="CS191" s="202" t="s">
        <v>470</v>
      </c>
      <c r="CT191" s="202" t="s">
        <v>470</v>
      </c>
      <c r="CU191" s="202" t="s">
        <v>470</v>
      </c>
      <c r="CV191" s="202" t="s">
        <v>470</v>
      </c>
      <c r="CW191" s="202" t="s">
        <v>470</v>
      </c>
      <c r="CX191" s="202" t="s">
        <v>470</v>
      </c>
      <c r="CY191" s="202" t="s">
        <v>470</v>
      </c>
      <c r="CZ191" s="202" t="s">
        <v>470</v>
      </c>
      <c r="DA191" s="202" t="s">
        <v>470</v>
      </c>
      <c r="DB191" s="202" t="s">
        <v>470</v>
      </c>
      <c r="DC191" s="202" t="s">
        <v>470</v>
      </c>
      <c r="DD191" s="202" t="s">
        <v>470</v>
      </c>
      <c r="DE191" s="202" t="s">
        <v>470</v>
      </c>
      <c r="DF191" s="202" t="s">
        <v>248</v>
      </c>
      <c r="DG191" s="202" t="s">
        <v>420</v>
      </c>
    </row>
    <row r="192" spans="2:111" hidden="1" x14ac:dyDescent="0.3">
      <c r="B192" s="124" t="str">
        <f t="shared" si="2"/>
        <v>iBoxx MSCI ESG USD Emerging Markets Sovereigns Quality Weighted45657</v>
      </c>
      <c r="D192" s="124" t="s">
        <v>527</v>
      </c>
      <c r="E192" t="s">
        <v>247</v>
      </c>
      <c r="F192" s="196">
        <v>45657</v>
      </c>
      <c r="G192" s="202">
        <v>315</v>
      </c>
      <c r="H192" s="202">
        <v>315</v>
      </c>
      <c r="I192" s="202">
        <v>0</v>
      </c>
      <c r="J192" s="203">
        <v>0.99999999999998601</v>
      </c>
      <c r="K192" s="203">
        <v>0</v>
      </c>
      <c r="L192" s="202" t="s">
        <v>485</v>
      </c>
      <c r="M192" s="204">
        <v>4.7239250734065603</v>
      </c>
      <c r="N192" s="203">
        <v>0.99999999999998601</v>
      </c>
      <c r="O192" s="205">
        <v>315</v>
      </c>
      <c r="P192" s="204">
        <v>5.2704385987307196</v>
      </c>
      <c r="Q192" s="202">
        <v>0.99999999999998601</v>
      </c>
      <c r="R192" s="202">
        <v>315</v>
      </c>
      <c r="S192" s="202">
        <v>6.1961321740119102</v>
      </c>
      <c r="T192" s="202">
        <v>0.99999999999998601</v>
      </c>
      <c r="U192" s="202">
        <v>315</v>
      </c>
      <c r="V192" s="202">
        <v>5.9832724457471098</v>
      </c>
      <c r="W192" s="202">
        <v>0.99999999999998601</v>
      </c>
      <c r="X192" s="202">
        <v>315</v>
      </c>
      <c r="Y192" s="206">
        <v>40.722904874395098</v>
      </c>
      <c r="Z192" s="202">
        <v>0.98895797973890298</v>
      </c>
      <c r="AA192" s="202">
        <v>314</v>
      </c>
      <c r="AB192" s="202">
        <v>54.911516679198002</v>
      </c>
      <c r="AC192" s="202">
        <v>0.99999999999998601</v>
      </c>
      <c r="AD192" s="202">
        <v>315</v>
      </c>
      <c r="AE192" s="206" t="s">
        <v>470</v>
      </c>
      <c r="AF192" s="202" t="s">
        <v>470</v>
      </c>
      <c r="AG192" s="202" t="s">
        <v>470</v>
      </c>
      <c r="AH192" s="206" t="s">
        <v>470</v>
      </c>
      <c r="AI192" s="202" t="s">
        <v>470</v>
      </c>
      <c r="AJ192" s="202" t="s">
        <v>470</v>
      </c>
      <c r="AK192" s="202">
        <v>7.37096654663263</v>
      </c>
      <c r="AL192" s="202">
        <v>0.99999999999998601</v>
      </c>
      <c r="AM192" s="202">
        <v>315</v>
      </c>
      <c r="AN192" s="202">
        <v>0.235503863784953</v>
      </c>
      <c r="AO192" s="202">
        <v>0.99999999999998601</v>
      </c>
      <c r="AP192" s="202">
        <v>315</v>
      </c>
      <c r="AQ192" s="202" t="s">
        <v>470</v>
      </c>
      <c r="AR192" s="202" t="s">
        <v>470</v>
      </c>
      <c r="AS192" s="202" t="s">
        <v>470</v>
      </c>
      <c r="AT192" s="202"/>
      <c r="AU192" s="202"/>
      <c r="AV192" s="202"/>
      <c r="AW192" s="202"/>
      <c r="AX192" s="202"/>
      <c r="AY192" s="202"/>
      <c r="AZ192" s="202"/>
      <c r="BA192" s="202"/>
      <c r="BB192" s="202"/>
      <c r="BC192" s="202"/>
      <c r="BD192" s="202"/>
      <c r="BE192" s="202"/>
      <c r="BF192" s="202"/>
      <c r="BG192" s="202"/>
      <c r="BH192" s="202"/>
      <c r="BI192" s="202"/>
      <c r="BJ192" s="202"/>
      <c r="BK192" s="202"/>
      <c r="BL192" s="202" t="s">
        <v>470</v>
      </c>
      <c r="BM192" s="202" t="s">
        <v>470</v>
      </c>
      <c r="BN192" s="202" t="s">
        <v>470</v>
      </c>
      <c r="BO192" s="202" t="s">
        <v>470</v>
      </c>
      <c r="BP192" s="202" t="s">
        <v>470</v>
      </c>
      <c r="BQ192" s="202" t="s">
        <v>470</v>
      </c>
      <c r="BR192" s="202" t="s">
        <v>470</v>
      </c>
      <c r="BS192" s="202" t="s">
        <v>470</v>
      </c>
      <c r="BT192" s="202" t="s">
        <v>470</v>
      </c>
      <c r="BU192" s="202" t="s">
        <v>470</v>
      </c>
      <c r="BV192" s="202">
        <v>1.80827784638318E-2</v>
      </c>
      <c r="BW192" s="202">
        <v>1.80827784638318E-2</v>
      </c>
      <c r="BX192" s="202">
        <v>7</v>
      </c>
      <c r="BY192" s="202">
        <v>0</v>
      </c>
      <c r="BZ192" s="202">
        <v>0.99999999999998601</v>
      </c>
      <c r="CA192" s="202">
        <v>315</v>
      </c>
      <c r="CB192" s="202">
        <v>0</v>
      </c>
      <c r="CC192" s="202">
        <v>0.99999999999998601</v>
      </c>
      <c r="CD192" s="202">
        <v>315</v>
      </c>
      <c r="CE192" s="202" t="s">
        <v>470</v>
      </c>
      <c r="CF192" s="202" t="s">
        <v>470</v>
      </c>
      <c r="CG192" s="202" t="s">
        <v>470</v>
      </c>
      <c r="CH192" s="202" t="s">
        <v>470</v>
      </c>
      <c r="CI192" s="202" t="s">
        <v>470</v>
      </c>
      <c r="CJ192" s="202" t="s">
        <v>470</v>
      </c>
      <c r="CK192" s="202" t="s">
        <v>470</v>
      </c>
      <c r="CL192" s="202" t="s">
        <v>470</v>
      </c>
      <c r="CM192" s="202" t="s">
        <v>470</v>
      </c>
      <c r="CN192" s="202" t="s">
        <v>470</v>
      </c>
      <c r="CO192" s="202" t="s">
        <v>470</v>
      </c>
      <c r="CP192" s="202" t="s">
        <v>470</v>
      </c>
      <c r="CQ192" s="202" t="s">
        <v>470</v>
      </c>
      <c r="CR192" s="202" t="s">
        <v>470</v>
      </c>
      <c r="CS192" s="202" t="s">
        <v>470</v>
      </c>
      <c r="CT192" s="202" t="s">
        <v>470</v>
      </c>
      <c r="CU192" s="202" t="s">
        <v>470</v>
      </c>
      <c r="CV192" s="202" t="s">
        <v>470</v>
      </c>
      <c r="CW192" s="202" t="s">
        <v>470</v>
      </c>
      <c r="CX192" s="202" t="s">
        <v>470</v>
      </c>
      <c r="CY192" s="202" t="s">
        <v>470</v>
      </c>
      <c r="CZ192" s="202" t="s">
        <v>470</v>
      </c>
      <c r="DA192" s="202" t="s">
        <v>470</v>
      </c>
      <c r="DB192" s="202" t="s">
        <v>470</v>
      </c>
      <c r="DC192" s="202" t="s">
        <v>470</v>
      </c>
      <c r="DD192" s="202" t="s">
        <v>470</v>
      </c>
      <c r="DE192" s="202" t="s">
        <v>470</v>
      </c>
      <c r="DF192" s="202" t="s">
        <v>248</v>
      </c>
      <c r="DG192" s="202" t="s">
        <v>420</v>
      </c>
    </row>
    <row r="193" spans="2:111" hidden="1" x14ac:dyDescent="0.3">
      <c r="B193" s="124" t="str">
        <f t="shared" si="2"/>
        <v>iBoxx MSCI ESG USD Emerging Markets Sovereigns Quality Weighted45688</v>
      </c>
      <c r="D193" s="124" t="s">
        <v>527</v>
      </c>
      <c r="E193" s="183" t="s">
        <v>247</v>
      </c>
      <c r="F193" s="196">
        <v>45688</v>
      </c>
      <c r="G193" s="202">
        <v>321</v>
      </c>
      <c r="H193" s="202">
        <v>321</v>
      </c>
      <c r="I193" s="202">
        <v>0</v>
      </c>
      <c r="J193" s="203">
        <v>0.99999999999998701</v>
      </c>
      <c r="K193" s="203">
        <v>1.27675647831893E-14</v>
      </c>
      <c r="L193" s="202" t="s">
        <v>485</v>
      </c>
      <c r="M193" s="204">
        <v>4.7739462197005702</v>
      </c>
      <c r="N193" s="203">
        <v>0.98474575808392795</v>
      </c>
      <c r="O193" s="205">
        <v>314</v>
      </c>
      <c r="P193" s="204">
        <v>5.1322678071517904</v>
      </c>
      <c r="Q193" s="202">
        <v>0.98474575808392795</v>
      </c>
      <c r="R193" s="202">
        <v>314</v>
      </c>
      <c r="S193" s="202">
        <v>5.7347979039956298</v>
      </c>
      <c r="T193" s="202">
        <v>0.98474575808392795</v>
      </c>
      <c r="U193" s="202">
        <v>314</v>
      </c>
      <c r="V193" s="202">
        <v>5.4278762186638803</v>
      </c>
      <c r="W193" s="202">
        <v>0.98474575808392795</v>
      </c>
      <c r="X193" s="202">
        <v>314</v>
      </c>
      <c r="Y193" s="206">
        <v>41.301957860384299</v>
      </c>
      <c r="Z193" s="202">
        <v>0.93396635125275296</v>
      </c>
      <c r="AA193" s="202">
        <v>303</v>
      </c>
      <c r="AB193" s="202">
        <v>54.501191548281298</v>
      </c>
      <c r="AC193" s="202">
        <v>0.98474575808392795</v>
      </c>
      <c r="AD193" s="202">
        <v>314</v>
      </c>
      <c r="AE193" s="202" t="s">
        <v>470</v>
      </c>
      <c r="AF193" s="202" t="s">
        <v>470</v>
      </c>
      <c r="AG193" s="202" t="s">
        <v>470</v>
      </c>
      <c r="AH193" s="206" t="s">
        <v>470</v>
      </c>
      <c r="AI193" s="202" t="s">
        <v>470</v>
      </c>
      <c r="AJ193" s="202" t="s">
        <v>470</v>
      </c>
      <c r="AK193" s="202">
        <v>6.3578115317785802</v>
      </c>
      <c r="AL193" s="202">
        <v>0.98474575808392795</v>
      </c>
      <c r="AM193" s="202">
        <v>314</v>
      </c>
      <c r="AN193" s="202">
        <v>0.24256426350277599</v>
      </c>
      <c r="AO193" s="202">
        <v>0.98474575808392795</v>
      </c>
      <c r="AP193" s="202">
        <v>314</v>
      </c>
      <c r="AQ193" s="202" t="s">
        <v>470</v>
      </c>
      <c r="AR193" s="202" t="s">
        <v>470</v>
      </c>
      <c r="AS193" s="202" t="s">
        <v>470</v>
      </c>
      <c r="AT193" s="202"/>
      <c r="AU193" s="202"/>
      <c r="AV193" s="202"/>
      <c r="AW193" s="202"/>
      <c r="AX193" s="202"/>
      <c r="AY193" s="202"/>
      <c r="AZ193" s="202"/>
      <c r="BA193" s="202"/>
      <c r="BB193" s="202"/>
      <c r="BC193" s="202"/>
      <c r="BD193" s="202"/>
      <c r="BE193" s="202"/>
      <c r="BF193" s="202"/>
      <c r="BG193" s="202"/>
      <c r="BH193" s="202"/>
      <c r="BI193" s="202"/>
      <c r="BJ193" s="202"/>
      <c r="BK193" s="202"/>
      <c r="BL193" s="202" t="s">
        <v>470</v>
      </c>
      <c r="BM193" s="202" t="s">
        <v>470</v>
      </c>
      <c r="BN193" s="202" t="s">
        <v>470</v>
      </c>
      <c r="BO193" s="202" t="s">
        <v>470</v>
      </c>
      <c r="BP193" s="202" t="s">
        <v>470</v>
      </c>
      <c r="BQ193" s="202" t="s">
        <v>470</v>
      </c>
      <c r="BR193" s="202" t="s">
        <v>470</v>
      </c>
      <c r="BS193" s="202" t="s">
        <v>470</v>
      </c>
      <c r="BT193" s="202" t="s">
        <v>470</v>
      </c>
      <c r="BU193" s="202" t="s">
        <v>470</v>
      </c>
      <c r="BV193" s="202">
        <v>1.73011640051676E-2</v>
      </c>
      <c r="BW193" s="202">
        <v>1.73011640051676E-2</v>
      </c>
      <c r="BX193" s="202">
        <v>7</v>
      </c>
      <c r="BY193" s="202">
        <v>0</v>
      </c>
      <c r="BZ193" s="202">
        <v>0.98474575808392795</v>
      </c>
      <c r="CA193" s="202">
        <v>314</v>
      </c>
      <c r="CB193" s="202">
        <v>0</v>
      </c>
      <c r="CC193" s="202">
        <v>0.98474575808392795</v>
      </c>
      <c r="CD193" s="202">
        <v>314</v>
      </c>
      <c r="CE193" s="202" t="s">
        <v>470</v>
      </c>
      <c r="CF193" s="202" t="s">
        <v>470</v>
      </c>
      <c r="CG193" s="202" t="s">
        <v>470</v>
      </c>
      <c r="CH193" s="202" t="s">
        <v>470</v>
      </c>
      <c r="CI193" s="202" t="s">
        <v>470</v>
      </c>
      <c r="CJ193" s="202" t="s">
        <v>470</v>
      </c>
      <c r="CK193" s="202" t="s">
        <v>470</v>
      </c>
      <c r="CL193" s="202" t="s">
        <v>470</v>
      </c>
      <c r="CM193" s="202" t="s">
        <v>470</v>
      </c>
      <c r="CN193" s="202" t="s">
        <v>470</v>
      </c>
      <c r="CO193" s="202" t="s">
        <v>470</v>
      </c>
      <c r="CP193" s="202" t="s">
        <v>470</v>
      </c>
      <c r="CQ193" s="202" t="s">
        <v>470</v>
      </c>
      <c r="CR193" s="202" t="s">
        <v>470</v>
      </c>
      <c r="CS193" s="202" t="s">
        <v>470</v>
      </c>
      <c r="CT193" s="202" t="s">
        <v>470</v>
      </c>
      <c r="CU193" s="202" t="s">
        <v>470</v>
      </c>
      <c r="CV193" s="202" t="s">
        <v>470</v>
      </c>
      <c r="CW193" s="202" t="s">
        <v>470</v>
      </c>
      <c r="CX193" s="202" t="s">
        <v>470</v>
      </c>
      <c r="CY193" s="202" t="s">
        <v>470</v>
      </c>
      <c r="CZ193" s="202" t="s">
        <v>470</v>
      </c>
      <c r="DA193" s="202" t="s">
        <v>470</v>
      </c>
      <c r="DB193" s="202" t="s">
        <v>470</v>
      </c>
      <c r="DC193" s="202" t="s">
        <v>470</v>
      </c>
      <c r="DD193" s="202" t="s">
        <v>470</v>
      </c>
      <c r="DE193" s="202" t="s">
        <v>470</v>
      </c>
      <c r="DF193" s="202" t="s">
        <v>248</v>
      </c>
      <c r="DG193" s="202" t="s">
        <v>420</v>
      </c>
    </row>
    <row r="194" spans="2:111" hidden="1" x14ac:dyDescent="0.3">
      <c r="B194" s="124" t="str">
        <f t="shared" si="2"/>
        <v>iBoxx MSCI ESG USD FRN Investment Grade Corporates TCA45596</v>
      </c>
      <c r="C194" s="183">
        <v>25275</v>
      </c>
      <c r="D194" s="183" t="s">
        <v>528</v>
      </c>
      <c r="E194" s="183" t="s">
        <v>249</v>
      </c>
      <c r="F194" s="199">
        <v>45596</v>
      </c>
      <c r="G194" s="202">
        <v>293</v>
      </c>
      <c r="H194" s="202">
        <v>0</v>
      </c>
      <c r="I194" s="202">
        <v>293</v>
      </c>
      <c r="J194" s="203">
        <v>0</v>
      </c>
      <c r="K194" s="203">
        <v>1</v>
      </c>
      <c r="L194" s="202" t="s">
        <v>476</v>
      </c>
      <c r="M194" s="204">
        <v>7.3201940299999997</v>
      </c>
      <c r="N194" s="203">
        <v>1</v>
      </c>
      <c r="O194" s="205">
        <v>293</v>
      </c>
      <c r="P194" s="204">
        <v>7.6720722270000001</v>
      </c>
      <c r="Q194" s="202">
        <v>1</v>
      </c>
      <c r="R194" s="202">
        <v>293</v>
      </c>
      <c r="S194" s="202">
        <v>4.4950930769999999</v>
      </c>
      <c r="T194" s="202">
        <v>1</v>
      </c>
      <c r="U194" s="202">
        <v>293</v>
      </c>
      <c r="V194" s="202">
        <v>5.9482648119999997</v>
      </c>
      <c r="W194" s="202">
        <v>1</v>
      </c>
      <c r="X194" s="202">
        <v>293</v>
      </c>
      <c r="Y194" s="206" t="s">
        <v>470</v>
      </c>
      <c r="Z194" s="202" t="s">
        <v>470</v>
      </c>
      <c r="AA194" s="202" t="s">
        <v>470</v>
      </c>
      <c r="AB194" s="202" t="s">
        <v>470</v>
      </c>
      <c r="AC194" s="202" t="s">
        <v>470</v>
      </c>
      <c r="AD194" s="202" t="s">
        <v>470</v>
      </c>
      <c r="AE194" s="206">
        <v>0.16820957</v>
      </c>
      <c r="AF194" s="202">
        <v>0.73532167000000004</v>
      </c>
      <c r="AG194" s="202">
        <v>215</v>
      </c>
      <c r="AH194" s="206">
        <v>7.0885597029999996</v>
      </c>
      <c r="AI194" s="202">
        <v>0.11214568</v>
      </c>
      <c r="AJ194" s="202">
        <v>30</v>
      </c>
      <c r="AK194" s="202" t="s">
        <v>470</v>
      </c>
      <c r="AL194" s="202" t="s">
        <v>470</v>
      </c>
      <c r="AM194" s="202" t="s">
        <v>470</v>
      </c>
      <c r="AN194" s="202" t="s">
        <v>470</v>
      </c>
      <c r="AO194" s="202" t="s">
        <v>470</v>
      </c>
      <c r="AP194" s="202" t="s">
        <v>470</v>
      </c>
      <c r="AQ194" s="202" t="s">
        <v>470</v>
      </c>
      <c r="AR194" s="202" t="s">
        <v>470</v>
      </c>
      <c r="AS194" s="202" t="s">
        <v>470</v>
      </c>
      <c r="AT194" s="202"/>
      <c r="AU194" s="202"/>
      <c r="AV194" s="202"/>
      <c r="AW194" s="202"/>
      <c r="AX194" s="202"/>
      <c r="AY194" s="202"/>
      <c r="AZ194" s="202"/>
      <c r="BA194" s="202"/>
      <c r="BB194" s="202"/>
      <c r="BC194" s="202"/>
      <c r="BD194" s="202"/>
      <c r="BE194" s="202"/>
      <c r="BF194" s="202"/>
      <c r="BG194" s="202"/>
      <c r="BH194" s="202"/>
      <c r="BI194" s="202"/>
      <c r="BJ194" s="202"/>
      <c r="BK194" s="202"/>
      <c r="BL194" s="202">
        <v>8.1550045000000002E-2</v>
      </c>
      <c r="BM194" s="202">
        <v>1</v>
      </c>
      <c r="BN194" s="202">
        <v>293</v>
      </c>
      <c r="BO194" s="202">
        <v>2.7039109460000001</v>
      </c>
      <c r="BP194" s="202">
        <v>1</v>
      </c>
      <c r="BQ194" s="202">
        <v>293</v>
      </c>
      <c r="BR194" s="202">
        <v>0.89954551299999996</v>
      </c>
      <c r="BS194" s="202">
        <v>3.4027599999999999E-3</v>
      </c>
      <c r="BT194" s="202">
        <v>1</v>
      </c>
      <c r="BU194" s="202">
        <v>293</v>
      </c>
      <c r="BV194" s="202" t="s">
        <v>470</v>
      </c>
      <c r="BW194" s="202" t="s">
        <v>470</v>
      </c>
      <c r="BX194" s="202" t="s">
        <v>470</v>
      </c>
      <c r="BY194" s="202">
        <v>0</v>
      </c>
      <c r="BZ194" s="202">
        <v>1</v>
      </c>
      <c r="CA194" s="202">
        <v>293</v>
      </c>
      <c r="CB194" s="202">
        <v>0</v>
      </c>
      <c r="CC194" s="202">
        <v>1</v>
      </c>
      <c r="CD194" s="202">
        <v>293</v>
      </c>
      <c r="CE194" s="202">
        <v>0</v>
      </c>
      <c r="CF194" s="202">
        <v>1</v>
      </c>
      <c r="CG194" s="202">
        <v>293</v>
      </c>
      <c r="CH194" s="202" t="s">
        <v>470</v>
      </c>
      <c r="CI194" s="202" t="s">
        <v>470</v>
      </c>
      <c r="CJ194" s="202" t="s">
        <v>470</v>
      </c>
      <c r="CK194" s="202" t="s">
        <v>470</v>
      </c>
      <c r="CL194" s="202" t="s">
        <v>470</v>
      </c>
      <c r="CM194" s="202" t="s">
        <v>470</v>
      </c>
      <c r="CN194" s="202">
        <v>0.33284461199999998</v>
      </c>
      <c r="CO194" s="202">
        <v>1</v>
      </c>
      <c r="CP194" s="202">
        <v>293</v>
      </c>
      <c r="CQ194" s="202">
        <v>21</v>
      </c>
      <c r="CR194" s="202">
        <v>6.5763633000000002E-2</v>
      </c>
      <c r="CS194" s="202">
        <v>20</v>
      </c>
      <c r="CT194" s="202">
        <v>13685.62635</v>
      </c>
      <c r="CU194" s="202">
        <v>6.5763633000000002E-2</v>
      </c>
      <c r="CV194" s="202">
        <v>20</v>
      </c>
      <c r="CW194" s="202">
        <v>0.69886767109999992</v>
      </c>
      <c r="CX194" s="202">
        <v>0.98464413500000003</v>
      </c>
      <c r="CY194" s="202">
        <v>289</v>
      </c>
      <c r="CZ194" s="202"/>
      <c r="DA194" s="202"/>
      <c r="DB194" s="202"/>
      <c r="DC194" s="202" t="s">
        <v>470</v>
      </c>
      <c r="DD194" s="202" t="s">
        <v>470</v>
      </c>
      <c r="DE194" s="202" t="s">
        <v>470</v>
      </c>
      <c r="DF194" s="202" t="s">
        <v>250</v>
      </c>
      <c r="DG194" s="202" t="s">
        <v>420</v>
      </c>
    </row>
    <row r="195" spans="2:111" hidden="1" x14ac:dyDescent="0.3">
      <c r="B195" s="124" t="str">
        <f t="shared" si="2"/>
        <v>iBoxx MSCI ESG USD FRN Investment Grade Corporates TCA45626</v>
      </c>
      <c r="C195">
        <v>25357</v>
      </c>
      <c r="D195" t="s">
        <v>528</v>
      </c>
      <c r="E195" s="183" t="s">
        <v>249</v>
      </c>
      <c r="F195" s="198">
        <v>45626</v>
      </c>
      <c r="G195" s="202">
        <v>303</v>
      </c>
      <c r="H195" s="202">
        <v>0</v>
      </c>
      <c r="I195" s="202">
        <v>303</v>
      </c>
      <c r="J195" s="203">
        <v>0</v>
      </c>
      <c r="K195" s="203">
        <v>1</v>
      </c>
      <c r="L195" s="202" t="s">
        <v>476</v>
      </c>
      <c r="M195" s="204">
        <v>7.3682479550000002</v>
      </c>
      <c r="N195" s="203">
        <v>1</v>
      </c>
      <c r="O195" s="205">
        <v>303</v>
      </c>
      <c r="P195" s="204">
        <v>7.7218698239999997</v>
      </c>
      <c r="Q195" s="202">
        <v>1</v>
      </c>
      <c r="R195" s="202">
        <v>303</v>
      </c>
      <c r="S195" s="202">
        <v>4.4669018520000003</v>
      </c>
      <c r="T195" s="202">
        <v>1</v>
      </c>
      <c r="U195" s="202">
        <v>303</v>
      </c>
      <c r="V195" s="202">
        <v>5.9491718950000001</v>
      </c>
      <c r="W195" s="202">
        <v>1</v>
      </c>
      <c r="X195" s="202">
        <v>303</v>
      </c>
      <c r="Y195" s="206" t="s">
        <v>470</v>
      </c>
      <c r="Z195" s="202" t="s">
        <v>470</v>
      </c>
      <c r="AA195" s="202" t="s">
        <v>470</v>
      </c>
      <c r="AB195" s="202" t="s">
        <v>470</v>
      </c>
      <c r="AC195" s="202" t="s">
        <v>470</v>
      </c>
      <c r="AD195" s="202" t="s">
        <v>470</v>
      </c>
      <c r="AE195" s="202">
        <v>0.1629528106</v>
      </c>
      <c r="AF195" s="202">
        <v>0.78035842600000005</v>
      </c>
      <c r="AG195" s="202">
        <v>238</v>
      </c>
      <c r="AH195" s="206">
        <v>4.9071378499999998</v>
      </c>
      <c r="AI195" s="202">
        <v>0.106602719</v>
      </c>
      <c r="AJ195" s="202">
        <v>30</v>
      </c>
      <c r="AK195" s="202" t="s">
        <v>470</v>
      </c>
      <c r="AL195" s="202" t="s">
        <v>470</v>
      </c>
      <c r="AM195" s="202" t="s">
        <v>470</v>
      </c>
      <c r="AN195" s="202" t="s">
        <v>470</v>
      </c>
      <c r="AO195" s="202" t="s">
        <v>470</v>
      </c>
      <c r="AP195" s="202" t="s">
        <v>470</v>
      </c>
      <c r="AQ195" s="202" t="s">
        <v>470</v>
      </c>
      <c r="AR195" s="202" t="s">
        <v>470</v>
      </c>
      <c r="AS195" s="202" t="s">
        <v>470</v>
      </c>
      <c r="AT195" s="202"/>
      <c r="AU195" s="202"/>
      <c r="AV195" s="202"/>
      <c r="AW195" s="202"/>
      <c r="AX195" s="202"/>
      <c r="AY195" s="202"/>
      <c r="AZ195" s="202"/>
      <c r="BA195" s="202"/>
      <c r="BB195" s="202"/>
      <c r="BC195" s="202"/>
      <c r="BD195" s="202"/>
      <c r="BE195" s="202"/>
      <c r="BF195" s="202"/>
      <c r="BG195" s="202"/>
      <c r="BH195" s="202"/>
      <c r="BI195" s="202"/>
      <c r="BJ195" s="202"/>
      <c r="BK195" s="202"/>
      <c r="BL195" s="202">
        <v>7.6602561E-2</v>
      </c>
      <c r="BM195" s="202">
        <v>1</v>
      </c>
      <c r="BN195" s="202">
        <v>303</v>
      </c>
      <c r="BO195" s="202">
        <v>2.7728453929999999</v>
      </c>
      <c r="BP195" s="202">
        <v>1</v>
      </c>
      <c r="BQ195" s="202">
        <v>303</v>
      </c>
      <c r="BR195" s="202">
        <v>0.90922327999999997</v>
      </c>
      <c r="BS195" s="202">
        <v>3.2366130000000002E-3</v>
      </c>
      <c r="BT195" s="202">
        <v>1</v>
      </c>
      <c r="BU195" s="202">
        <v>303</v>
      </c>
      <c r="BV195" s="202" t="s">
        <v>470</v>
      </c>
      <c r="BW195" s="202" t="s">
        <v>470</v>
      </c>
      <c r="BX195" s="202" t="s">
        <v>470</v>
      </c>
      <c r="BY195" s="202">
        <v>0</v>
      </c>
      <c r="BZ195" s="202">
        <v>1</v>
      </c>
      <c r="CA195" s="202">
        <v>303</v>
      </c>
      <c r="CB195" s="202">
        <v>0</v>
      </c>
      <c r="CC195" s="202">
        <v>1</v>
      </c>
      <c r="CD195" s="202">
        <v>303</v>
      </c>
      <c r="CE195" s="202">
        <v>0</v>
      </c>
      <c r="CF195" s="202">
        <v>1</v>
      </c>
      <c r="CG195" s="202">
        <v>303</v>
      </c>
      <c r="CH195" s="202" t="s">
        <v>470</v>
      </c>
      <c r="CI195" s="202" t="s">
        <v>470</v>
      </c>
      <c r="CJ195" s="202" t="s">
        <v>470</v>
      </c>
      <c r="CK195" s="202" t="s">
        <v>470</v>
      </c>
      <c r="CL195" s="202" t="s">
        <v>470</v>
      </c>
      <c r="CM195" s="202" t="s">
        <v>470</v>
      </c>
      <c r="CN195" s="202">
        <v>0.33524256400000002</v>
      </c>
      <c r="CO195" s="202">
        <v>1</v>
      </c>
      <c r="CP195" s="202">
        <v>303</v>
      </c>
      <c r="CQ195" s="202">
        <v>21</v>
      </c>
      <c r="CR195" s="202">
        <v>6.5535881000000004E-2</v>
      </c>
      <c r="CS195" s="202">
        <v>21</v>
      </c>
      <c r="CT195" s="202">
        <v>13685.62635</v>
      </c>
      <c r="CU195" s="202">
        <v>6.5535881000000004E-2</v>
      </c>
      <c r="CV195" s="202">
        <v>21</v>
      </c>
      <c r="CW195" s="202">
        <v>0.70373287410000007</v>
      </c>
      <c r="CX195" s="202">
        <v>0.98532822799999997</v>
      </c>
      <c r="CY195" s="202">
        <v>299</v>
      </c>
      <c r="CZ195" s="202"/>
      <c r="DA195" s="202"/>
      <c r="DB195" s="202"/>
      <c r="DC195" s="202" t="s">
        <v>470</v>
      </c>
      <c r="DD195" s="202" t="s">
        <v>470</v>
      </c>
      <c r="DE195" s="202" t="s">
        <v>470</v>
      </c>
      <c r="DF195" s="202" t="s">
        <v>250</v>
      </c>
      <c r="DG195" s="202" t="s">
        <v>420</v>
      </c>
    </row>
    <row r="196" spans="2:111" hidden="1" x14ac:dyDescent="0.3">
      <c r="B196" s="124" t="str">
        <f t="shared" ref="B196:B259" si="3">E196&amp;F196</f>
        <v>iBoxx MSCI ESG USD FRN Investment Grade Corporates TCA45657</v>
      </c>
      <c r="D196" s="124" t="s">
        <v>528</v>
      </c>
      <c r="E196" t="s">
        <v>249</v>
      </c>
      <c r="F196" s="196">
        <v>45657</v>
      </c>
      <c r="G196" s="202">
        <v>281</v>
      </c>
      <c r="H196" s="202">
        <v>0</v>
      </c>
      <c r="I196" s="202">
        <v>281</v>
      </c>
      <c r="J196" s="203">
        <v>0</v>
      </c>
      <c r="K196" s="203">
        <v>1</v>
      </c>
      <c r="L196" s="202" t="s">
        <v>476</v>
      </c>
      <c r="M196" s="204">
        <v>7.4574593708117503</v>
      </c>
      <c r="N196" s="203">
        <v>0.99999999999998701</v>
      </c>
      <c r="O196" s="205">
        <v>281</v>
      </c>
      <c r="P196" s="204">
        <v>7.7839789477257799</v>
      </c>
      <c r="Q196" s="202">
        <v>0.99999999999998701</v>
      </c>
      <c r="R196" s="202">
        <v>281</v>
      </c>
      <c r="S196" s="202">
        <v>4.4911222056365103</v>
      </c>
      <c r="T196" s="202">
        <v>0.99999999999998701</v>
      </c>
      <c r="U196" s="202">
        <v>281</v>
      </c>
      <c r="V196" s="202">
        <v>6.1257213471172101</v>
      </c>
      <c r="W196" s="202">
        <v>0.99999999999998701</v>
      </c>
      <c r="X196" s="202">
        <v>281</v>
      </c>
      <c r="Y196" s="206" t="s">
        <v>470</v>
      </c>
      <c r="Z196" s="202" t="s">
        <v>470</v>
      </c>
      <c r="AA196" s="202" t="s">
        <v>470</v>
      </c>
      <c r="AB196" s="202" t="s">
        <v>470</v>
      </c>
      <c r="AC196" s="202" t="s">
        <v>470</v>
      </c>
      <c r="AD196" s="202" t="s">
        <v>470</v>
      </c>
      <c r="AE196" s="202">
        <v>0.16241384910616999</v>
      </c>
      <c r="AF196" s="202">
        <v>0.79680759545770297</v>
      </c>
      <c r="AG196" s="202">
        <v>229</v>
      </c>
      <c r="AH196" s="206">
        <v>4.9052994038888</v>
      </c>
      <c r="AI196" s="202">
        <v>0.10568485284453</v>
      </c>
      <c r="AJ196" s="202">
        <v>28</v>
      </c>
      <c r="AK196" s="202" t="s">
        <v>470</v>
      </c>
      <c r="AL196" s="202" t="s">
        <v>470</v>
      </c>
      <c r="AM196" s="202" t="s">
        <v>470</v>
      </c>
      <c r="AN196" s="202" t="s">
        <v>470</v>
      </c>
      <c r="AO196" s="202" t="s">
        <v>470</v>
      </c>
      <c r="AP196" s="202" t="s">
        <v>470</v>
      </c>
      <c r="AQ196" s="202" t="s">
        <v>470</v>
      </c>
      <c r="AR196" s="202" t="s">
        <v>470</v>
      </c>
      <c r="AS196" s="202" t="s">
        <v>470</v>
      </c>
      <c r="AT196" s="202"/>
      <c r="AU196" s="202"/>
      <c r="AV196" s="202"/>
      <c r="AW196" s="202"/>
      <c r="AX196" s="202"/>
      <c r="AY196" s="202"/>
      <c r="AZ196" s="202"/>
      <c r="BA196" s="202"/>
      <c r="BB196" s="202"/>
      <c r="BC196" s="202"/>
      <c r="BD196" s="202"/>
      <c r="BE196" s="202"/>
      <c r="BF196" s="202"/>
      <c r="BG196" s="202"/>
      <c r="BH196" s="202"/>
      <c r="BI196" s="202"/>
      <c r="BJ196" s="202"/>
      <c r="BK196" s="202"/>
      <c r="BL196" s="202">
        <v>8.1252576559431397E-2</v>
      </c>
      <c r="BM196" s="202">
        <v>0.99999999999998701</v>
      </c>
      <c r="BN196" s="202">
        <v>281</v>
      </c>
      <c r="BO196" s="202">
        <v>2.4082357496433602</v>
      </c>
      <c r="BP196" s="202">
        <v>0.99999999999998701</v>
      </c>
      <c r="BQ196" s="202">
        <v>281</v>
      </c>
      <c r="BR196" s="202">
        <v>0.90443433724273503</v>
      </c>
      <c r="BS196" s="202">
        <v>3.4380125112233001E-3</v>
      </c>
      <c r="BT196" s="202">
        <v>0.99999999999998701</v>
      </c>
      <c r="BU196" s="202">
        <v>281</v>
      </c>
      <c r="BV196" s="202" t="s">
        <v>470</v>
      </c>
      <c r="BW196" s="202" t="s">
        <v>470</v>
      </c>
      <c r="BX196" s="202" t="s">
        <v>470</v>
      </c>
      <c r="BY196" s="202">
        <v>0</v>
      </c>
      <c r="BZ196" s="202">
        <v>0.99999999999998701</v>
      </c>
      <c r="CA196" s="202">
        <v>281</v>
      </c>
      <c r="CB196" s="202">
        <v>0</v>
      </c>
      <c r="CC196" s="202">
        <v>0.99999999999998701</v>
      </c>
      <c r="CD196" s="202">
        <v>281</v>
      </c>
      <c r="CE196" s="202">
        <v>0</v>
      </c>
      <c r="CF196" s="202">
        <v>0.99999999999998701</v>
      </c>
      <c r="CG196" s="202">
        <v>281</v>
      </c>
      <c r="CH196" s="202" t="s">
        <v>470</v>
      </c>
      <c r="CI196" s="202" t="s">
        <v>470</v>
      </c>
      <c r="CJ196" s="202" t="s">
        <v>470</v>
      </c>
      <c r="CK196" s="202" t="s">
        <v>470</v>
      </c>
      <c r="CL196" s="202" t="s">
        <v>470</v>
      </c>
      <c r="CM196" s="202" t="s">
        <v>470</v>
      </c>
      <c r="CN196" s="202">
        <v>0.34463948523097099</v>
      </c>
      <c r="CO196" s="202">
        <v>0.99999999999998701</v>
      </c>
      <c r="CP196" s="202">
        <v>281</v>
      </c>
      <c r="CQ196" s="202">
        <v>21</v>
      </c>
      <c r="CR196" s="202">
        <v>6.5898203152572304E-2</v>
      </c>
      <c r="CS196" s="202">
        <v>20</v>
      </c>
      <c r="CT196" s="202">
        <v>13685.62635</v>
      </c>
      <c r="CU196" s="202">
        <v>6.5898203152572304E-2</v>
      </c>
      <c r="CV196" s="202">
        <v>20</v>
      </c>
      <c r="CW196" s="202">
        <v>0.71093165061668495</v>
      </c>
      <c r="CX196" s="202">
        <v>0.98437473755601002</v>
      </c>
      <c r="CY196" s="202">
        <v>277</v>
      </c>
      <c r="CZ196" s="202"/>
      <c r="DA196" s="202"/>
      <c r="DB196" s="202"/>
      <c r="DC196" s="202" t="s">
        <v>470</v>
      </c>
      <c r="DD196" s="202" t="s">
        <v>470</v>
      </c>
      <c r="DE196" s="202" t="s">
        <v>470</v>
      </c>
      <c r="DF196" s="202" t="s">
        <v>250</v>
      </c>
      <c r="DG196" s="202" t="s">
        <v>420</v>
      </c>
    </row>
    <row r="197" spans="2:111" hidden="1" x14ac:dyDescent="0.3">
      <c r="B197" s="124" t="str">
        <f t="shared" si="3"/>
        <v>iBoxx MSCI ESG USD FRN Investment Grade Corporates TCA45688</v>
      </c>
      <c r="D197" s="124" t="s">
        <v>528</v>
      </c>
      <c r="E197" s="183" t="s">
        <v>249</v>
      </c>
      <c r="F197" s="196">
        <v>45688</v>
      </c>
      <c r="G197" s="202">
        <v>304</v>
      </c>
      <c r="H197" s="202">
        <v>0</v>
      </c>
      <c r="I197" s="202">
        <v>304</v>
      </c>
      <c r="J197" s="203">
        <v>0</v>
      </c>
      <c r="K197" s="203">
        <v>1</v>
      </c>
      <c r="L197" s="202" t="s">
        <v>476</v>
      </c>
      <c r="M197" s="204">
        <v>7.3721760305873998</v>
      </c>
      <c r="N197" s="203">
        <v>0.97286261250361905</v>
      </c>
      <c r="O197" s="205">
        <v>296</v>
      </c>
      <c r="P197" s="204">
        <v>7.71713341259297</v>
      </c>
      <c r="Q197" s="202">
        <v>0.97286261250361905</v>
      </c>
      <c r="R197" s="202">
        <v>296</v>
      </c>
      <c r="S197" s="202">
        <v>4.5104054016028696</v>
      </c>
      <c r="T197" s="202">
        <v>0.97286261250361905</v>
      </c>
      <c r="U197" s="202">
        <v>296</v>
      </c>
      <c r="V197" s="202">
        <v>5.9431477915045701</v>
      </c>
      <c r="W197" s="202">
        <v>0.97286261250361905</v>
      </c>
      <c r="X197" s="202">
        <v>296</v>
      </c>
      <c r="Y197" s="206" t="s">
        <v>470</v>
      </c>
      <c r="Z197" s="202" t="s">
        <v>470</v>
      </c>
      <c r="AA197" s="202" t="s">
        <v>470</v>
      </c>
      <c r="AB197" s="202" t="s">
        <v>470</v>
      </c>
      <c r="AC197" s="202" t="s">
        <v>470</v>
      </c>
      <c r="AD197" s="202" t="s">
        <v>470</v>
      </c>
      <c r="AE197" s="202">
        <v>0.243585397804469</v>
      </c>
      <c r="AF197" s="202">
        <v>0.39745483873308601</v>
      </c>
      <c r="AG197" s="202">
        <v>123</v>
      </c>
      <c r="AH197" s="206">
        <v>5.7956172161157697</v>
      </c>
      <c r="AI197" s="202">
        <v>0.15922806654125601</v>
      </c>
      <c r="AJ197" s="202">
        <v>48</v>
      </c>
      <c r="AK197" s="202" t="s">
        <v>470</v>
      </c>
      <c r="AL197" s="202" t="s">
        <v>470</v>
      </c>
      <c r="AM197" s="202" t="s">
        <v>470</v>
      </c>
      <c r="AN197" s="202" t="s">
        <v>470</v>
      </c>
      <c r="AO197" s="202" t="s">
        <v>470</v>
      </c>
      <c r="AP197" s="202" t="s">
        <v>470</v>
      </c>
      <c r="AQ197" s="202" t="s">
        <v>470</v>
      </c>
      <c r="AR197" s="202" t="s">
        <v>470</v>
      </c>
      <c r="AS197" s="202" t="s">
        <v>470</v>
      </c>
      <c r="AT197" s="202"/>
      <c r="AU197" s="202"/>
      <c r="AV197" s="202"/>
      <c r="AW197" s="202"/>
      <c r="AX197" s="202"/>
      <c r="AY197" s="202"/>
      <c r="AZ197" s="202"/>
      <c r="BA197" s="202"/>
      <c r="BB197" s="202"/>
      <c r="BC197" s="202"/>
      <c r="BD197" s="202"/>
      <c r="BE197" s="202"/>
      <c r="BF197" s="202"/>
      <c r="BG197" s="202"/>
      <c r="BH197" s="202"/>
      <c r="BI197" s="202"/>
      <c r="BJ197" s="202"/>
      <c r="BK197" s="202"/>
      <c r="BL197" s="202">
        <v>8.2326370983424005E-2</v>
      </c>
      <c r="BM197" s="202">
        <v>0.99999999999998601</v>
      </c>
      <c r="BN197" s="202">
        <v>304</v>
      </c>
      <c r="BO197" s="202">
        <v>2.8047378146094202</v>
      </c>
      <c r="BP197" s="202">
        <v>0.97286261250361905</v>
      </c>
      <c r="BQ197" s="202">
        <v>296</v>
      </c>
      <c r="BR197" s="202">
        <v>0.76864977235558896</v>
      </c>
      <c r="BS197" s="202">
        <v>3.1373365600934999E-3</v>
      </c>
      <c r="BT197" s="202">
        <v>0.99999999999998601</v>
      </c>
      <c r="BU197" s="202">
        <v>304</v>
      </c>
      <c r="BV197" s="202" t="s">
        <v>470</v>
      </c>
      <c r="BW197" s="202" t="s">
        <v>470</v>
      </c>
      <c r="BX197" s="202" t="s">
        <v>470</v>
      </c>
      <c r="BY197" s="202">
        <v>0</v>
      </c>
      <c r="BZ197" s="202">
        <v>0.97286261250361905</v>
      </c>
      <c r="CA197" s="202">
        <v>296</v>
      </c>
      <c r="CB197" s="202">
        <v>0</v>
      </c>
      <c r="CC197" s="202">
        <v>0.97286261250361905</v>
      </c>
      <c r="CD197" s="202">
        <v>296</v>
      </c>
      <c r="CE197" s="202">
        <v>0</v>
      </c>
      <c r="CF197" s="202">
        <v>0.97286261250361905</v>
      </c>
      <c r="CG197" s="202">
        <v>296</v>
      </c>
      <c r="CH197" s="202" t="s">
        <v>470</v>
      </c>
      <c r="CI197" s="202" t="s">
        <v>470</v>
      </c>
      <c r="CJ197" s="202" t="s">
        <v>470</v>
      </c>
      <c r="CK197" s="202" t="s">
        <v>470</v>
      </c>
      <c r="CL197" s="202" t="s">
        <v>470</v>
      </c>
      <c r="CM197" s="202" t="s">
        <v>470</v>
      </c>
      <c r="CN197" s="202">
        <v>0.27468013783519901</v>
      </c>
      <c r="CO197" s="202">
        <v>0.97286261250361905</v>
      </c>
      <c r="CP197" s="202">
        <v>296</v>
      </c>
      <c r="CQ197" s="202">
        <v>12</v>
      </c>
      <c r="CR197" s="202">
        <v>5.8474826301560603E-2</v>
      </c>
      <c r="CS197" s="202">
        <v>21</v>
      </c>
      <c r="CT197" s="202">
        <v>6861538350</v>
      </c>
      <c r="CU197" s="202">
        <v>5.8474826301560603E-2</v>
      </c>
      <c r="CV197" s="202">
        <v>21</v>
      </c>
      <c r="CW197" s="202">
        <v>0.68299021919167602</v>
      </c>
      <c r="CX197" s="202">
        <v>0.96125874114439203</v>
      </c>
      <c r="CY197" s="202">
        <v>292</v>
      </c>
      <c r="CZ197" s="202"/>
      <c r="DA197" s="202"/>
      <c r="DB197" s="202"/>
      <c r="DC197" s="202" t="s">
        <v>470</v>
      </c>
      <c r="DD197" s="202" t="s">
        <v>470</v>
      </c>
      <c r="DE197" s="202" t="s">
        <v>470</v>
      </c>
      <c r="DF197" s="202" t="s">
        <v>250</v>
      </c>
      <c r="DG197" s="202" t="s">
        <v>420</v>
      </c>
    </row>
    <row r="198" spans="2:111" hidden="1" x14ac:dyDescent="0.3">
      <c r="B198" s="124" t="str">
        <f t="shared" si="3"/>
        <v>iBoxx MSCI ESG USD Liquid Investment Grade Ultrashort45596</v>
      </c>
      <c r="C198" s="183">
        <v>3</v>
      </c>
      <c r="D198" s="183" t="s">
        <v>529</v>
      </c>
      <c r="E198" s="183" t="s">
        <v>251</v>
      </c>
      <c r="F198" s="199">
        <v>45596</v>
      </c>
      <c r="G198" s="202">
        <v>631</v>
      </c>
      <c r="H198" s="202">
        <v>0</v>
      </c>
      <c r="I198" s="202">
        <v>631</v>
      </c>
      <c r="J198" s="203">
        <v>0</v>
      </c>
      <c r="K198" s="203">
        <v>1</v>
      </c>
      <c r="L198" s="202" t="s">
        <v>476</v>
      </c>
      <c r="M198" s="204">
        <v>7.1161121439999997</v>
      </c>
      <c r="N198" s="203">
        <v>1</v>
      </c>
      <c r="O198" s="205">
        <v>631</v>
      </c>
      <c r="P198" s="204">
        <v>7.311055434</v>
      </c>
      <c r="Q198" s="202">
        <v>1</v>
      </c>
      <c r="R198" s="202">
        <v>631</v>
      </c>
      <c r="S198" s="202">
        <v>4.8011820790000002</v>
      </c>
      <c r="T198" s="202">
        <v>1</v>
      </c>
      <c r="U198" s="202">
        <v>631</v>
      </c>
      <c r="V198" s="202">
        <v>5.8460091529999998</v>
      </c>
      <c r="W198" s="202">
        <v>1</v>
      </c>
      <c r="X198" s="202">
        <v>631</v>
      </c>
      <c r="Y198" s="206" t="s">
        <v>470</v>
      </c>
      <c r="Z198" s="202" t="s">
        <v>470</v>
      </c>
      <c r="AA198" s="202" t="s">
        <v>470</v>
      </c>
      <c r="AB198" s="202" t="s">
        <v>470</v>
      </c>
      <c r="AC198" s="202" t="s">
        <v>470</v>
      </c>
      <c r="AD198" s="202" t="s">
        <v>470</v>
      </c>
      <c r="AE198" s="206">
        <v>0.1639418812</v>
      </c>
      <c r="AF198" s="202">
        <v>0.81565037799999995</v>
      </c>
      <c r="AG198" s="202">
        <v>516</v>
      </c>
      <c r="AH198" s="206">
        <v>4.2769651829999997</v>
      </c>
      <c r="AI198" s="202">
        <v>0.26567614899999997</v>
      </c>
      <c r="AJ198" s="202">
        <v>180</v>
      </c>
      <c r="AK198" s="202" t="s">
        <v>470</v>
      </c>
      <c r="AL198" s="202" t="s">
        <v>470</v>
      </c>
      <c r="AM198" s="202" t="s">
        <v>470</v>
      </c>
      <c r="AN198" s="202" t="s">
        <v>470</v>
      </c>
      <c r="AO198" s="202" t="s">
        <v>470</v>
      </c>
      <c r="AP198" s="202" t="s">
        <v>470</v>
      </c>
      <c r="AQ198" s="202" t="s">
        <v>470</v>
      </c>
      <c r="AR198" s="202" t="s">
        <v>470</v>
      </c>
      <c r="AS198" s="202" t="s">
        <v>470</v>
      </c>
      <c r="AT198" s="202"/>
      <c r="AU198" s="202"/>
      <c r="AV198" s="202"/>
      <c r="AW198" s="202"/>
      <c r="AX198" s="202"/>
      <c r="AY198" s="202"/>
      <c r="AZ198" s="202"/>
      <c r="BA198" s="202"/>
      <c r="BB198" s="202"/>
      <c r="BC198" s="202"/>
      <c r="BD198" s="202"/>
      <c r="BE198" s="202"/>
      <c r="BF198" s="202"/>
      <c r="BG198" s="202"/>
      <c r="BH198" s="202"/>
      <c r="BI198" s="202"/>
      <c r="BJ198" s="202"/>
      <c r="BK198" s="202"/>
      <c r="BL198" s="202">
        <v>0.26634829399999999</v>
      </c>
      <c r="BM198" s="202">
        <v>1</v>
      </c>
      <c r="BN198" s="202">
        <v>631</v>
      </c>
      <c r="BO198" s="202">
        <v>16.943909609999999</v>
      </c>
      <c r="BP198" s="202">
        <v>1</v>
      </c>
      <c r="BQ198" s="202">
        <v>631</v>
      </c>
      <c r="BR198" s="202">
        <v>0.89868980700000001</v>
      </c>
      <c r="BS198" s="202">
        <v>1.3057424E-2</v>
      </c>
      <c r="BT198" s="202">
        <v>1</v>
      </c>
      <c r="BU198" s="202">
        <v>631</v>
      </c>
      <c r="BV198" s="202">
        <v>1.2094718000000001E-2</v>
      </c>
      <c r="BW198" s="202">
        <v>1.2094718000000001E-2</v>
      </c>
      <c r="BX198" s="202">
        <v>0</v>
      </c>
      <c r="BY198" s="202">
        <v>0</v>
      </c>
      <c r="BZ198" s="202">
        <v>1</v>
      </c>
      <c r="CA198" s="202">
        <v>631</v>
      </c>
      <c r="CB198" s="202">
        <v>0</v>
      </c>
      <c r="CC198" s="202">
        <v>1</v>
      </c>
      <c r="CD198" s="202">
        <v>631</v>
      </c>
      <c r="CE198" s="202">
        <v>0</v>
      </c>
      <c r="CF198" s="202">
        <v>1</v>
      </c>
      <c r="CG198" s="202">
        <v>631</v>
      </c>
      <c r="CH198" s="202" t="s">
        <v>470</v>
      </c>
      <c r="CI198" s="202" t="s">
        <v>470</v>
      </c>
      <c r="CJ198" s="202" t="s">
        <v>470</v>
      </c>
      <c r="CK198" s="202" t="s">
        <v>470</v>
      </c>
      <c r="CL198" s="202" t="s">
        <v>470</v>
      </c>
      <c r="CM198" s="202" t="s">
        <v>470</v>
      </c>
      <c r="CN198" s="202">
        <v>0.39672621899999999</v>
      </c>
      <c r="CO198" s="202">
        <v>1</v>
      </c>
      <c r="CP198" s="202">
        <v>631</v>
      </c>
      <c r="CQ198" s="202">
        <v>34</v>
      </c>
      <c r="CR198" s="202">
        <v>5.6855612E-2</v>
      </c>
      <c r="CS198" s="202">
        <v>29</v>
      </c>
      <c r="CT198" s="202">
        <v>15150.318234</v>
      </c>
      <c r="CU198" s="202">
        <v>5.6855612E-2</v>
      </c>
      <c r="CV198" s="202">
        <v>29</v>
      </c>
      <c r="CW198" s="202">
        <v>0.63113791779999995</v>
      </c>
      <c r="CX198" s="202">
        <v>0.99155853199999999</v>
      </c>
      <c r="CY198" s="202">
        <v>624</v>
      </c>
      <c r="CZ198" s="202"/>
      <c r="DA198" s="202"/>
      <c r="DB198" s="202"/>
      <c r="DC198" s="202" t="s">
        <v>470</v>
      </c>
      <c r="DD198" s="202" t="s">
        <v>470</v>
      </c>
      <c r="DE198" s="202" t="s">
        <v>470</v>
      </c>
      <c r="DF198" s="202" t="s">
        <v>252</v>
      </c>
      <c r="DG198" s="202" t="s">
        <v>420</v>
      </c>
    </row>
    <row r="199" spans="2:111" hidden="1" x14ac:dyDescent="0.3">
      <c r="B199" s="124" t="str">
        <f t="shared" si="3"/>
        <v>iBoxx MSCI ESG USD Liquid Investment Grade Ultrashort45626</v>
      </c>
      <c r="C199" s="183">
        <v>2</v>
      </c>
      <c r="D199" s="183" t="s">
        <v>529</v>
      </c>
      <c r="E199" s="183" t="s">
        <v>251</v>
      </c>
      <c r="F199" s="199">
        <v>45626</v>
      </c>
      <c r="G199" s="202">
        <v>633</v>
      </c>
      <c r="H199" s="202">
        <v>0</v>
      </c>
      <c r="I199" s="202">
        <v>633</v>
      </c>
      <c r="J199" s="203">
        <v>0</v>
      </c>
      <c r="K199" s="203">
        <v>1</v>
      </c>
      <c r="L199" s="202" t="s">
        <v>476</v>
      </c>
      <c r="M199" s="204">
        <v>7.2126672149999997</v>
      </c>
      <c r="N199" s="203">
        <v>1</v>
      </c>
      <c r="O199" s="205">
        <v>633</v>
      </c>
      <c r="P199" s="204">
        <v>7.2487254940000003</v>
      </c>
      <c r="Q199" s="202">
        <v>1</v>
      </c>
      <c r="R199" s="202">
        <v>633</v>
      </c>
      <c r="S199" s="202">
        <v>4.7931118169999998</v>
      </c>
      <c r="T199" s="202">
        <v>1</v>
      </c>
      <c r="U199" s="202">
        <v>633</v>
      </c>
      <c r="V199" s="202">
        <v>5.9121237689999999</v>
      </c>
      <c r="W199" s="202">
        <v>1</v>
      </c>
      <c r="X199" s="202">
        <v>633</v>
      </c>
      <c r="Y199" s="206" t="s">
        <v>470</v>
      </c>
      <c r="Z199" s="202" t="s">
        <v>470</v>
      </c>
      <c r="AA199" s="202" t="s">
        <v>470</v>
      </c>
      <c r="AB199" s="202" t="s">
        <v>470</v>
      </c>
      <c r="AC199" s="202" t="s">
        <v>470</v>
      </c>
      <c r="AD199" s="202" t="s">
        <v>470</v>
      </c>
      <c r="AE199" s="206">
        <v>0.162260828</v>
      </c>
      <c r="AF199" s="202">
        <v>0.82836374899999998</v>
      </c>
      <c r="AG199" s="202">
        <v>524</v>
      </c>
      <c r="AH199" s="206">
        <v>4.3429717879999998</v>
      </c>
      <c r="AI199" s="202">
        <v>0.26545604299999997</v>
      </c>
      <c r="AJ199" s="202">
        <v>180</v>
      </c>
      <c r="AK199" s="202" t="s">
        <v>470</v>
      </c>
      <c r="AL199" s="202" t="s">
        <v>470</v>
      </c>
      <c r="AM199" s="202" t="s">
        <v>470</v>
      </c>
      <c r="AN199" s="202" t="s">
        <v>470</v>
      </c>
      <c r="AO199" s="202" t="s">
        <v>470</v>
      </c>
      <c r="AP199" s="202" t="s">
        <v>470</v>
      </c>
      <c r="AQ199" s="202" t="s">
        <v>470</v>
      </c>
      <c r="AR199" s="202" t="s">
        <v>470</v>
      </c>
      <c r="AS199" s="202" t="s">
        <v>470</v>
      </c>
      <c r="AT199" s="202"/>
      <c r="AU199" s="202"/>
      <c r="AV199" s="202"/>
      <c r="AW199" s="202"/>
      <c r="AX199" s="202"/>
      <c r="AY199" s="202"/>
      <c r="AZ199" s="202"/>
      <c r="BA199" s="202"/>
      <c r="BB199" s="202"/>
      <c r="BC199" s="202"/>
      <c r="BD199" s="202"/>
      <c r="BE199" s="202"/>
      <c r="BF199" s="202"/>
      <c r="BG199" s="202"/>
      <c r="BH199" s="202"/>
      <c r="BI199" s="202"/>
      <c r="BJ199" s="202"/>
      <c r="BK199" s="202"/>
      <c r="BL199" s="202">
        <v>0.27622453400000002</v>
      </c>
      <c r="BM199" s="202">
        <v>1</v>
      </c>
      <c r="BN199" s="202">
        <v>633</v>
      </c>
      <c r="BO199" s="202">
        <v>16.80863656</v>
      </c>
      <c r="BP199" s="202">
        <v>1</v>
      </c>
      <c r="BQ199" s="202">
        <v>633</v>
      </c>
      <c r="BR199" s="202">
        <v>0.895504894</v>
      </c>
      <c r="BS199" s="202">
        <v>1.4937545E-2</v>
      </c>
      <c r="BT199" s="202">
        <v>1</v>
      </c>
      <c r="BU199" s="202">
        <v>633</v>
      </c>
      <c r="BV199" s="202">
        <v>1.0191172E-2</v>
      </c>
      <c r="BW199" s="202">
        <v>1.0191172E-2</v>
      </c>
      <c r="BX199" s="202">
        <v>9</v>
      </c>
      <c r="BY199" s="202">
        <v>0</v>
      </c>
      <c r="BZ199" s="202">
        <v>1</v>
      </c>
      <c r="CA199" s="202">
        <v>633</v>
      </c>
      <c r="CB199" s="202">
        <v>0</v>
      </c>
      <c r="CC199" s="202">
        <v>1</v>
      </c>
      <c r="CD199" s="202">
        <v>633</v>
      </c>
      <c r="CE199" s="202">
        <v>0</v>
      </c>
      <c r="CF199" s="202">
        <v>1</v>
      </c>
      <c r="CG199" s="202">
        <v>633</v>
      </c>
      <c r="CH199" s="202" t="s">
        <v>470</v>
      </c>
      <c r="CI199" s="202" t="s">
        <v>470</v>
      </c>
      <c r="CJ199" s="202" t="s">
        <v>470</v>
      </c>
      <c r="CK199" s="202" t="s">
        <v>470</v>
      </c>
      <c r="CL199" s="202" t="s">
        <v>470</v>
      </c>
      <c r="CM199" s="202" t="s">
        <v>470</v>
      </c>
      <c r="CN199" s="202">
        <v>0.38399550700000001</v>
      </c>
      <c r="CO199" s="202">
        <v>1</v>
      </c>
      <c r="CP199" s="202">
        <v>633</v>
      </c>
      <c r="CQ199" s="202">
        <v>34</v>
      </c>
      <c r="CR199" s="202">
        <v>6.1614044999999999E-2</v>
      </c>
      <c r="CS199" s="202">
        <v>31</v>
      </c>
      <c r="CT199" s="202">
        <v>15150.318234</v>
      </c>
      <c r="CU199" s="202">
        <v>6.1614044999999999E-2</v>
      </c>
      <c r="CV199" s="202">
        <v>31</v>
      </c>
      <c r="CW199" s="202">
        <v>0.63090682639999995</v>
      </c>
      <c r="CX199" s="202">
        <v>0.99361055099999995</v>
      </c>
      <c r="CY199" s="202">
        <v>628</v>
      </c>
      <c r="CZ199" s="202"/>
      <c r="DA199" s="202"/>
      <c r="DB199" s="202"/>
      <c r="DC199" s="202" t="s">
        <v>470</v>
      </c>
      <c r="DD199" s="202" t="s">
        <v>470</v>
      </c>
      <c r="DE199" s="202" t="s">
        <v>470</v>
      </c>
      <c r="DF199" s="202" t="s">
        <v>252</v>
      </c>
      <c r="DG199" s="202" t="s">
        <v>420</v>
      </c>
    </row>
    <row r="200" spans="2:111" hidden="1" x14ac:dyDescent="0.3">
      <c r="B200" s="124" t="str">
        <f t="shared" si="3"/>
        <v>iBoxx MSCI ESG USD Liquid Investment Grade Ultrashort45657</v>
      </c>
      <c r="D200" s="124" t="s">
        <v>529</v>
      </c>
      <c r="E200" s="183" t="s">
        <v>251</v>
      </c>
      <c r="F200" s="196">
        <v>45657</v>
      </c>
      <c r="G200" s="202">
        <v>627</v>
      </c>
      <c r="H200" s="202">
        <v>0</v>
      </c>
      <c r="I200" s="202">
        <v>627</v>
      </c>
      <c r="J200" s="203">
        <v>0</v>
      </c>
      <c r="K200" s="203">
        <v>1</v>
      </c>
      <c r="L200" s="202" t="s">
        <v>476</v>
      </c>
      <c r="M200" s="204">
        <v>7.1746768982610103</v>
      </c>
      <c r="N200" s="203">
        <v>0.99999999999997102</v>
      </c>
      <c r="O200" s="205">
        <v>627</v>
      </c>
      <c r="P200" s="204">
        <v>7.2751763883870799</v>
      </c>
      <c r="Q200" s="202">
        <v>0.99999999999997102</v>
      </c>
      <c r="R200" s="202">
        <v>627</v>
      </c>
      <c r="S200" s="202">
        <v>4.7618819281074796</v>
      </c>
      <c r="T200" s="202">
        <v>0.99999999999997102</v>
      </c>
      <c r="U200" s="202">
        <v>627</v>
      </c>
      <c r="V200" s="202">
        <v>5.9345235186773904</v>
      </c>
      <c r="W200" s="202">
        <v>0.99999999999997102</v>
      </c>
      <c r="X200" s="202">
        <v>627</v>
      </c>
      <c r="Y200" s="206" t="s">
        <v>470</v>
      </c>
      <c r="Z200" s="202" t="s">
        <v>470</v>
      </c>
      <c r="AA200" s="202" t="s">
        <v>470</v>
      </c>
      <c r="AB200" s="202" t="s">
        <v>470</v>
      </c>
      <c r="AC200" s="202" t="s">
        <v>470</v>
      </c>
      <c r="AD200" s="202" t="s">
        <v>470</v>
      </c>
      <c r="AE200" s="202">
        <v>0.16282575611686501</v>
      </c>
      <c r="AF200" s="202">
        <v>0.82966902035364998</v>
      </c>
      <c r="AG200" s="202">
        <v>518</v>
      </c>
      <c r="AH200" s="206">
        <v>5.2149228949386801</v>
      </c>
      <c r="AI200" s="202">
        <v>0.268445931397229</v>
      </c>
      <c r="AJ200" s="202">
        <v>180</v>
      </c>
      <c r="AK200" s="202" t="s">
        <v>470</v>
      </c>
      <c r="AL200" s="202" t="s">
        <v>470</v>
      </c>
      <c r="AM200" s="202" t="s">
        <v>470</v>
      </c>
      <c r="AN200" s="202" t="s">
        <v>470</v>
      </c>
      <c r="AO200" s="202" t="s">
        <v>470</v>
      </c>
      <c r="AP200" s="202" t="s">
        <v>470</v>
      </c>
      <c r="AQ200" s="202" t="s">
        <v>470</v>
      </c>
      <c r="AR200" s="202" t="s">
        <v>470</v>
      </c>
      <c r="AS200" s="202" t="s">
        <v>470</v>
      </c>
      <c r="AT200" s="202"/>
      <c r="AU200" s="202"/>
      <c r="AV200" s="202"/>
      <c r="AW200" s="202"/>
      <c r="AX200" s="202"/>
      <c r="AY200" s="202"/>
      <c r="AZ200" s="202"/>
      <c r="BA200" s="202"/>
      <c r="BB200" s="202"/>
      <c r="BC200" s="202"/>
      <c r="BD200" s="202"/>
      <c r="BE200" s="202"/>
      <c r="BF200" s="202"/>
      <c r="BG200" s="202"/>
      <c r="BH200" s="202"/>
      <c r="BI200" s="202"/>
      <c r="BJ200" s="202"/>
      <c r="BK200" s="202"/>
      <c r="BL200" s="202">
        <v>0.26984093529872899</v>
      </c>
      <c r="BM200" s="202">
        <v>0.99999999999997102</v>
      </c>
      <c r="BN200" s="202">
        <v>627</v>
      </c>
      <c r="BO200" s="202">
        <v>16.213778971343199</v>
      </c>
      <c r="BP200" s="202">
        <v>0.99999999999997102</v>
      </c>
      <c r="BQ200" s="202">
        <v>627</v>
      </c>
      <c r="BR200" s="202">
        <v>0.90409162103419405</v>
      </c>
      <c r="BS200" s="202">
        <v>1.5216676340890099E-2</v>
      </c>
      <c r="BT200" s="202">
        <v>0.99999999999997102</v>
      </c>
      <c r="BU200" s="202">
        <v>627</v>
      </c>
      <c r="BV200" s="202">
        <v>8.3754724875793E-3</v>
      </c>
      <c r="BW200" s="202">
        <v>8.3754724875793E-3</v>
      </c>
      <c r="BX200" s="202">
        <v>7</v>
      </c>
      <c r="BY200" s="202">
        <v>0</v>
      </c>
      <c r="BZ200" s="202">
        <v>0.99999999999997102</v>
      </c>
      <c r="CA200" s="202">
        <v>627</v>
      </c>
      <c r="CB200" s="202">
        <v>0</v>
      </c>
      <c r="CC200" s="202">
        <v>0.99999999999997102</v>
      </c>
      <c r="CD200" s="202">
        <v>627</v>
      </c>
      <c r="CE200" s="202">
        <v>0</v>
      </c>
      <c r="CF200" s="202">
        <v>0.99999999999997102</v>
      </c>
      <c r="CG200" s="202">
        <v>627</v>
      </c>
      <c r="CH200" s="202" t="s">
        <v>470</v>
      </c>
      <c r="CI200" s="202" t="s">
        <v>470</v>
      </c>
      <c r="CJ200" s="202" t="s">
        <v>470</v>
      </c>
      <c r="CK200" s="202" t="s">
        <v>470</v>
      </c>
      <c r="CL200" s="202" t="s">
        <v>470</v>
      </c>
      <c r="CM200" s="202" t="s">
        <v>470</v>
      </c>
      <c r="CN200" s="202">
        <v>0.37868700855542498</v>
      </c>
      <c r="CO200" s="202">
        <v>0.99999999999997102</v>
      </c>
      <c r="CP200" s="202">
        <v>627</v>
      </c>
      <c r="CQ200" s="202">
        <v>34</v>
      </c>
      <c r="CR200" s="202">
        <v>6.2616931329539494E-2</v>
      </c>
      <c r="CS200" s="202">
        <v>31</v>
      </c>
      <c r="CT200" s="202">
        <v>15150.31823359</v>
      </c>
      <c r="CU200" s="202">
        <v>6.2616931329539494E-2</v>
      </c>
      <c r="CV200" s="202">
        <v>31</v>
      </c>
      <c r="CW200" s="202">
        <v>0.6283066159563</v>
      </c>
      <c r="CX200" s="202">
        <v>0.99349592680864396</v>
      </c>
      <c r="CY200" s="202">
        <v>622</v>
      </c>
      <c r="CZ200" s="202"/>
      <c r="DA200" s="202"/>
      <c r="DB200" s="202"/>
      <c r="DC200" s="202" t="s">
        <v>470</v>
      </c>
      <c r="DD200" s="202" t="s">
        <v>470</v>
      </c>
      <c r="DE200" s="202" t="s">
        <v>470</v>
      </c>
      <c r="DF200" s="202" t="s">
        <v>252</v>
      </c>
      <c r="DG200" s="202" t="s">
        <v>420</v>
      </c>
    </row>
    <row r="201" spans="2:111" hidden="1" x14ac:dyDescent="0.3">
      <c r="B201" s="124" t="str">
        <f t="shared" si="3"/>
        <v>iBoxx MSCI ESG USD Liquid Investment Grade Ultrashort45688</v>
      </c>
      <c r="D201" s="124" t="s">
        <v>529</v>
      </c>
      <c r="E201" s="183" t="s">
        <v>251</v>
      </c>
      <c r="F201" s="196">
        <v>45688</v>
      </c>
      <c r="G201" s="202">
        <v>634</v>
      </c>
      <c r="H201" s="202">
        <v>0</v>
      </c>
      <c r="I201" s="202">
        <v>634</v>
      </c>
      <c r="J201" s="203">
        <v>0</v>
      </c>
      <c r="K201" s="203">
        <v>1</v>
      </c>
      <c r="L201" s="202" t="s">
        <v>476</v>
      </c>
      <c r="M201" s="204">
        <v>7.1841112460019003</v>
      </c>
      <c r="N201" s="203">
        <v>0.99537919651545004</v>
      </c>
      <c r="O201" s="205">
        <v>630</v>
      </c>
      <c r="P201" s="204">
        <v>7.35485427894087</v>
      </c>
      <c r="Q201" s="202">
        <v>0.99537919651545004</v>
      </c>
      <c r="R201" s="202">
        <v>630</v>
      </c>
      <c r="S201" s="202">
        <v>4.8059871442779096</v>
      </c>
      <c r="T201" s="202">
        <v>0.99537919651545004</v>
      </c>
      <c r="U201" s="202">
        <v>630</v>
      </c>
      <c r="V201" s="202">
        <v>5.8075371976881902</v>
      </c>
      <c r="W201" s="202">
        <v>0.99537919651545004</v>
      </c>
      <c r="X201" s="202">
        <v>630</v>
      </c>
      <c r="Y201" s="206" t="s">
        <v>470</v>
      </c>
      <c r="Z201" s="202" t="s">
        <v>470</v>
      </c>
      <c r="AA201" s="202" t="s">
        <v>470</v>
      </c>
      <c r="AB201" s="202" t="s">
        <v>470</v>
      </c>
      <c r="AC201" s="202" t="s">
        <v>470</v>
      </c>
      <c r="AD201" s="202" t="s">
        <v>470</v>
      </c>
      <c r="AE201" s="202">
        <v>0.18477652015002899</v>
      </c>
      <c r="AF201" s="202">
        <v>0.30032691907162401</v>
      </c>
      <c r="AG201" s="202">
        <v>171</v>
      </c>
      <c r="AH201" s="206">
        <v>5.0018956214125696</v>
      </c>
      <c r="AI201" s="202">
        <v>0.271304823605166</v>
      </c>
      <c r="AJ201" s="202">
        <v>183</v>
      </c>
      <c r="AK201" s="202" t="s">
        <v>470</v>
      </c>
      <c r="AL201" s="202" t="s">
        <v>470</v>
      </c>
      <c r="AM201" s="202" t="s">
        <v>470</v>
      </c>
      <c r="AN201" s="202" t="s">
        <v>470</v>
      </c>
      <c r="AO201" s="202" t="s">
        <v>470</v>
      </c>
      <c r="AP201" s="202" t="s">
        <v>470</v>
      </c>
      <c r="AQ201" s="202" t="s">
        <v>470</v>
      </c>
      <c r="AR201" s="202" t="s">
        <v>470</v>
      </c>
      <c r="AS201" s="202" t="s">
        <v>470</v>
      </c>
      <c r="AT201" s="202"/>
      <c r="AU201" s="202"/>
      <c r="AV201" s="202"/>
      <c r="AW201" s="202"/>
      <c r="AX201" s="202"/>
      <c r="AY201" s="202"/>
      <c r="AZ201" s="202"/>
      <c r="BA201" s="202"/>
      <c r="BB201" s="202"/>
      <c r="BC201" s="202"/>
      <c r="BD201" s="202"/>
      <c r="BE201" s="202"/>
      <c r="BF201" s="202"/>
      <c r="BG201" s="202"/>
      <c r="BH201" s="202"/>
      <c r="BI201" s="202"/>
      <c r="BJ201" s="202"/>
      <c r="BK201" s="202"/>
      <c r="BL201" s="202">
        <v>0.27629982800714997</v>
      </c>
      <c r="BM201" s="202">
        <v>0.99999999999996902</v>
      </c>
      <c r="BN201" s="202">
        <v>634</v>
      </c>
      <c r="BO201" s="202">
        <v>17.464664592666502</v>
      </c>
      <c r="BP201" s="202">
        <v>0.99537919651545004</v>
      </c>
      <c r="BQ201" s="202">
        <v>630</v>
      </c>
      <c r="BR201" s="202">
        <v>0.83771191396475297</v>
      </c>
      <c r="BS201" s="202">
        <v>1.85839424857248E-2</v>
      </c>
      <c r="BT201" s="202">
        <v>0.99999999999996902</v>
      </c>
      <c r="BU201" s="202">
        <v>634</v>
      </c>
      <c r="BV201" s="202">
        <v>1.04935867289197E-2</v>
      </c>
      <c r="BW201" s="202">
        <v>1.04935867289197E-2</v>
      </c>
      <c r="BX201" s="202">
        <v>8</v>
      </c>
      <c r="BY201" s="202">
        <v>0</v>
      </c>
      <c r="BZ201" s="202">
        <v>0.99537919651545004</v>
      </c>
      <c r="CA201" s="202">
        <v>630</v>
      </c>
      <c r="CB201" s="202">
        <v>0</v>
      </c>
      <c r="CC201" s="202">
        <v>0.99537919651545004</v>
      </c>
      <c r="CD201" s="202">
        <v>630</v>
      </c>
      <c r="CE201" s="202">
        <v>0</v>
      </c>
      <c r="CF201" s="202">
        <v>0.99537919651545004</v>
      </c>
      <c r="CG201" s="202">
        <v>630</v>
      </c>
      <c r="CH201" s="202" t="s">
        <v>470</v>
      </c>
      <c r="CI201" s="202" t="s">
        <v>470</v>
      </c>
      <c r="CJ201" s="202" t="s">
        <v>470</v>
      </c>
      <c r="CK201" s="202" t="s">
        <v>470</v>
      </c>
      <c r="CL201" s="202" t="s">
        <v>470</v>
      </c>
      <c r="CM201" s="202" t="s">
        <v>470</v>
      </c>
      <c r="CN201" s="202">
        <v>0.34591336018688301</v>
      </c>
      <c r="CO201" s="202">
        <v>0.99537919651545004</v>
      </c>
      <c r="CP201" s="202">
        <v>630</v>
      </c>
      <c r="CQ201" s="202">
        <v>25</v>
      </c>
      <c r="CR201" s="202">
        <v>5.5886887450956102E-2</v>
      </c>
      <c r="CS201" s="202">
        <v>28</v>
      </c>
      <c r="CT201" s="202">
        <v>8326230233.5900002</v>
      </c>
      <c r="CU201" s="202">
        <v>5.5886887450956102E-2</v>
      </c>
      <c r="CV201" s="202">
        <v>28</v>
      </c>
      <c r="CW201" s="202">
        <v>0.59128877045794803</v>
      </c>
      <c r="CX201" s="202">
        <v>0.98676476297617299</v>
      </c>
      <c r="CY201" s="202">
        <v>624</v>
      </c>
      <c r="CZ201" s="202"/>
      <c r="DA201" s="202"/>
      <c r="DB201" s="202"/>
      <c r="DC201" s="202" t="s">
        <v>470</v>
      </c>
      <c r="DD201" s="202" t="s">
        <v>470</v>
      </c>
      <c r="DE201" s="202" t="s">
        <v>470</v>
      </c>
      <c r="DF201" s="202" t="s">
        <v>252</v>
      </c>
      <c r="DG201" s="202" t="s">
        <v>420</v>
      </c>
    </row>
    <row r="202" spans="2:111" hidden="1" x14ac:dyDescent="0.3">
      <c r="B202" s="124" t="str">
        <f t="shared" si="3"/>
        <v>iBoxx MSCI EUR Corporates Carbon and Governance Tilted45596</v>
      </c>
      <c r="C202" s="183">
        <v>61</v>
      </c>
      <c r="D202" s="183" t="s">
        <v>530</v>
      </c>
      <c r="E202" s="183" t="s">
        <v>253</v>
      </c>
      <c r="F202" s="199">
        <v>45596</v>
      </c>
      <c r="G202" s="202">
        <v>3918</v>
      </c>
      <c r="H202" s="202">
        <v>0</v>
      </c>
      <c r="I202" s="202">
        <v>3918</v>
      </c>
      <c r="J202" s="203">
        <v>0</v>
      </c>
      <c r="K202" s="203">
        <v>1</v>
      </c>
      <c r="L202" s="202" t="s">
        <v>476</v>
      </c>
      <c r="M202" s="204">
        <v>7.6193210139999996</v>
      </c>
      <c r="N202" s="203">
        <v>0.94230503499999996</v>
      </c>
      <c r="O202" s="205">
        <v>3701</v>
      </c>
      <c r="P202" s="204">
        <v>7.413144945</v>
      </c>
      <c r="Q202" s="202">
        <v>0.94230503499999996</v>
      </c>
      <c r="R202" s="202">
        <v>3701</v>
      </c>
      <c r="S202" s="202">
        <v>5.1463560849999999</v>
      </c>
      <c r="T202" s="202">
        <v>0.94230503499999996</v>
      </c>
      <c r="U202" s="202">
        <v>3701</v>
      </c>
      <c r="V202" s="202">
        <v>6.4958700279999997</v>
      </c>
      <c r="W202" s="202">
        <v>0.94230503499999996</v>
      </c>
      <c r="X202" s="202">
        <v>3701</v>
      </c>
      <c r="Y202" s="206" t="s">
        <v>470</v>
      </c>
      <c r="Z202" s="202" t="s">
        <v>470</v>
      </c>
      <c r="AA202" s="202" t="s">
        <v>470</v>
      </c>
      <c r="AB202" s="202" t="s">
        <v>470</v>
      </c>
      <c r="AC202" s="202" t="s">
        <v>470</v>
      </c>
      <c r="AD202" s="202" t="s">
        <v>470</v>
      </c>
      <c r="AE202" s="206">
        <v>0.13624687659999998</v>
      </c>
      <c r="AF202" s="202">
        <v>0.77279615199999996</v>
      </c>
      <c r="AG202" s="202">
        <v>3056</v>
      </c>
      <c r="AH202" s="206">
        <v>4.4441294180000002</v>
      </c>
      <c r="AI202" s="202">
        <v>0.37266314099999998</v>
      </c>
      <c r="AJ202" s="202">
        <v>1498</v>
      </c>
      <c r="AK202" s="202" t="s">
        <v>470</v>
      </c>
      <c r="AL202" s="202" t="s">
        <v>470</v>
      </c>
      <c r="AM202" s="202" t="s">
        <v>470</v>
      </c>
      <c r="AN202" s="202" t="s">
        <v>470</v>
      </c>
      <c r="AO202" s="202" t="s">
        <v>470</v>
      </c>
      <c r="AP202" s="202" t="s">
        <v>470</v>
      </c>
      <c r="AQ202" s="202" t="s">
        <v>470</v>
      </c>
      <c r="AR202" s="202" t="s">
        <v>470</v>
      </c>
      <c r="AS202" s="202" t="s">
        <v>470</v>
      </c>
      <c r="AT202" s="202"/>
      <c r="AU202" s="202"/>
      <c r="AV202" s="202"/>
      <c r="AW202" s="202"/>
      <c r="AX202" s="202"/>
      <c r="AY202" s="202"/>
      <c r="AZ202" s="202"/>
      <c r="BA202" s="202"/>
      <c r="BB202" s="202"/>
      <c r="BC202" s="202"/>
      <c r="BD202" s="202"/>
      <c r="BE202" s="202"/>
      <c r="BF202" s="202"/>
      <c r="BG202" s="202"/>
      <c r="BH202" s="202"/>
      <c r="BI202" s="202"/>
      <c r="BJ202" s="202"/>
      <c r="BK202" s="202"/>
      <c r="BL202" s="202">
        <v>0.457127118</v>
      </c>
      <c r="BM202" s="202">
        <v>1</v>
      </c>
      <c r="BN202" s="202">
        <v>3918</v>
      </c>
      <c r="BO202" s="202">
        <v>38.869720739999998</v>
      </c>
      <c r="BP202" s="202">
        <v>0.97793907400000002</v>
      </c>
      <c r="BQ202" s="202">
        <v>3838</v>
      </c>
      <c r="BR202" s="202">
        <v>0.85135656800000004</v>
      </c>
      <c r="BS202" s="202">
        <v>5.7967036999999999E-2</v>
      </c>
      <c r="BT202" s="202">
        <v>1</v>
      </c>
      <c r="BU202" s="202">
        <v>3918</v>
      </c>
      <c r="BV202" s="202">
        <v>0.16119414900000001</v>
      </c>
      <c r="BW202" s="202">
        <v>0.16119414900000001</v>
      </c>
      <c r="BX202" s="202">
        <v>656</v>
      </c>
      <c r="BY202" s="202">
        <v>0</v>
      </c>
      <c r="BZ202" s="202">
        <v>0.97924932899999995</v>
      </c>
      <c r="CA202" s="202">
        <v>3842</v>
      </c>
      <c r="CB202" s="202">
        <v>1.2356156E-2</v>
      </c>
      <c r="CC202" s="202">
        <v>0.97924932899999995</v>
      </c>
      <c r="CD202" s="202">
        <v>3842</v>
      </c>
      <c r="CE202" s="202">
        <v>0</v>
      </c>
      <c r="CF202" s="202">
        <v>0.97571645500000004</v>
      </c>
      <c r="CG202" s="202">
        <v>3828</v>
      </c>
      <c r="CH202" s="202" t="s">
        <v>470</v>
      </c>
      <c r="CI202" s="202" t="s">
        <v>470</v>
      </c>
      <c r="CJ202" s="202" t="s">
        <v>470</v>
      </c>
      <c r="CK202" s="202" t="s">
        <v>470</v>
      </c>
      <c r="CL202" s="202" t="s">
        <v>470</v>
      </c>
      <c r="CM202" s="202" t="s">
        <v>470</v>
      </c>
      <c r="CN202" s="202">
        <v>0.14725428600000001</v>
      </c>
      <c r="CO202" s="202">
        <v>0.94230503499999996</v>
      </c>
      <c r="CP202" s="202">
        <v>3701</v>
      </c>
      <c r="CQ202" s="202">
        <v>42</v>
      </c>
      <c r="CR202" s="202">
        <v>3.5915820000000001E-2</v>
      </c>
      <c r="CS202" s="202">
        <v>129</v>
      </c>
      <c r="CT202" s="202">
        <v>10425.432771</v>
      </c>
      <c r="CU202" s="202">
        <v>2.8554539E-2</v>
      </c>
      <c r="CV202" s="202">
        <v>108</v>
      </c>
      <c r="CW202" s="202">
        <v>0.73907734030000005</v>
      </c>
      <c r="CX202" s="202">
        <v>0.92080250699999999</v>
      </c>
      <c r="CY202" s="202">
        <v>3649</v>
      </c>
      <c r="CZ202" s="202"/>
      <c r="DA202" s="202"/>
      <c r="DB202" s="202"/>
      <c r="DC202" s="202" t="s">
        <v>470</v>
      </c>
      <c r="DD202" s="202" t="s">
        <v>470</v>
      </c>
      <c r="DE202" s="202" t="s">
        <v>470</v>
      </c>
      <c r="DF202" s="202" t="s">
        <v>254</v>
      </c>
      <c r="DG202" s="202" t="s">
        <v>420</v>
      </c>
    </row>
    <row r="203" spans="2:111" hidden="1" x14ac:dyDescent="0.3">
      <c r="B203" s="124" t="str">
        <f t="shared" si="3"/>
        <v>iBoxx MSCI EUR Corporates Carbon and Governance Tilted45626</v>
      </c>
      <c r="C203" s="183">
        <v>57</v>
      </c>
      <c r="D203" s="183" t="s">
        <v>530</v>
      </c>
      <c r="E203" s="183" t="s">
        <v>253</v>
      </c>
      <c r="F203" s="199">
        <v>45626</v>
      </c>
      <c r="G203" s="202">
        <v>3947</v>
      </c>
      <c r="H203" s="202">
        <v>0</v>
      </c>
      <c r="I203" s="202">
        <v>3947</v>
      </c>
      <c r="J203" s="203">
        <v>0</v>
      </c>
      <c r="K203" s="203">
        <v>1</v>
      </c>
      <c r="L203" s="202" t="s">
        <v>476</v>
      </c>
      <c r="M203" s="204">
        <v>7.6337249270000003</v>
      </c>
      <c r="N203" s="203">
        <v>0.94028032900000003</v>
      </c>
      <c r="O203" s="205">
        <v>3725</v>
      </c>
      <c r="P203" s="204">
        <v>7.4030178439999998</v>
      </c>
      <c r="Q203" s="202">
        <v>0.94028032900000003</v>
      </c>
      <c r="R203" s="202">
        <v>3725</v>
      </c>
      <c r="S203" s="202">
        <v>5.1227056739999997</v>
      </c>
      <c r="T203" s="202">
        <v>0.94028032900000003</v>
      </c>
      <c r="U203" s="202">
        <v>3725</v>
      </c>
      <c r="V203" s="202">
        <v>6.4955426850000002</v>
      </c>
      <c r="W203" s="202">
        <v>0.94028032900000003</v>
      </c>
      <c r="X203" s="202">
        <v>3725</v>
      </c>
      <c r="Y203" s="206" t="s">
        <v>470</v>
      </c>
      <c r="Z203" s="202" t="s">
        <v>470</v>
      </c>
      <c r="AA203" s="202" t="s">
        <v>470</v>
      </c>
      <c r="AB203" s="202" t="s">
        <v>470</v>
      </c>
      <c r="AC203" s="202" t="s">
        <v>470</v>
      </c>
      <c r="AD203" s="202" t="s">
        <v>470</v>
      </c>
      <c r="AE203" s="206">
        <v>0.1352628726</v>
      </c>
      <c r="AF203" s="202">
        <v>0.77086718200000004</v>
      </c>
      <c r="AG203" s="202">
        <v>3065</v>
      </c>
      <c r="AH203" s="206">
        <v>4.4300769669999998</v>
      </c>
      <c r="AI203" s="202">
        <v>0.37918332599999999</v>
      </c>
      <c r="AJ203" s="202">
        <v>1545</v>
      </c>
      <c r="AK203" s="202" t="s">
        <v>470</v>
      </c>
      <c r="AL203" s="202" t="s">
        <v>470</v>
      </c>
      <c r="AM203" s="202" t="s">
        <v>470</v>
      </c>
      <c r="AN203" s="202" t="s">
        <v>470</v>
      </c>
      <c r="AO203" s="202" t="s">
        <v>470</v>
      </c>
      <c r="AP203" s="202" t="s">
        <v>470</v>
      </c>
      <c r="AQ203" s="202" t="s">
        <v>470</v>
      </c>
      <c r="AR203" s="202" t="s">
        <v>470</v>
      </c>
      <c r="AS203" s="202" t="s">
        <v>470</v>
      </c>
      <c r="AT203" s="202"/>
      <c r="AU203" s="202"/>
      <c r="AV203" s="202"/>
      <c r="AW203" s="202"/>
      <c r="AX203" s="202"/>
      <c r="AY203" s="202"/>
      <c r="AZ203" s="202"/>
      <c r="BA203" s="202"/>
      <c r="BB203" s="202"/>
      <c r="BC203" s="202"/>
      <c r="BD203" s="202"/>
      <c r="BE203" s="202"/>
      <c r="BF203" s="202"/>
      <c r="BG203" s="202"/>
      <c r="BH203" s="202"/>
      <c r="BI203" s="202"/>
      <c r="BJ203" s="202"/>
      <c r="BK203" s="202"/>
      <c r="BL203" s="202">
        <v>0.45981328900000001</v>
      </c>
      <c r="BM203" s="202">
        <v>1</v>
      </c>
      <c r="BN203" s="202">
        <v>3947</v>
      </c>
      <c r="BO203" s="202">
        <v>38.247355220000003</v>
      </c>
      <c r="BP203" s="202">
        <v>0.97559064399999995</v>
      </c>
      <c r="BQ203" s="202">
        <v>3862</v>
      </c>
      <c r="BR203" s="202">
        <v>0.84891881400000002</v>
      </c>
      <c r="BS203" s="202">
        <v>5.9186489000000002E-2</v>
      </c>
      <c r="BT203" s="202">
        <v>1</v>
      </c>
      <c r="BU203" s="202">
        <v>3947</v>
      </c>
      <c r="BV203" s="202">
        <v>0.164016047</v>
      </c>
      <c r="BW203" s="202">
        <v>0.164016047</v>
      </c>
      <c r="BX203" s="202">
        <v>673</v>
      </c>
      <c r="BY203" s="202">
        <v>0</v>
      </c>
      <c r="BZ203" s="202">
        <v>0.97709981199999996</v>
      </c>
      <c r="CA203" s="202">
        <v>3867</v>
      </c>
      <c r="CB203" s="202">
        <v>1.2246102E-2</v>
      </c>
      <c r="CC203" s="202">
        <v>0.97709981199999996</v>
      </c>
      <c r="CD203" s="202">
        <v>3867</v>
      </c>
      <c r="CE203" s="202">
        <v>0</v>
      </c>
      <c r="CF203" s="202">
        <v>0.97310014199999995</v>
      </c>
      <c r="CG203" s="202">
        <v>3851</v>
      </c>
      <c r="CH203" s="202" t="s">
        <v>470</v>
      </c>
      <c r="CI203" s="202" t="s">
        <v>470</v>
      </c>
      <c r="CJ203" s="202" t="s">
        <v>470</v>
      </c>
      <c r="CK203" s="202" t="s">
        <v>470</v>
      </c>
      <c r="CL203" s="202" t="s">
        <v>470</v>
      </c>
      <c r="CM203" s="202" t="s">
        <v>470</v>
      </c>
      <c r="CN203" s="202">
        <v>0.14644964999999999</v>
      </c>
      <c r="CO203" s="202">
        <v>0.94028032900000003</v>
      </c>
      <c r="CP203" s="202">
        <v>3725</v>
      </c>
      <c r="CQ203" s="202">
        <v>43</v>
      </c>
      <c r="CR203" s="202">
        <v>3.7553540000000003E-2</v>
      </c>
      <c r="CS203" s="202">
        <v>136</v>
      </c>
      <c r="CT203" s="202">
        <v>10446.895767</v>
      </c>
      <c r="CU203" s="202">
        <v>3.0223641999999998E-2</v>
      </c>
      <c r="CV203" s="202">
        <v>116</v>
      </c>
      <c r="CW203" s="202">
        <v>0.74163033540000001</v>
      </c>
      <c r="CX203" s="202">
        <v>0.91902634400000005</v>
      </c>
      <c r="CY203" s="202">
        <v>3673</v>
      </c>
      <c r="CZ203" s="202"/>
      <c r="DA203" s="202"/>
      <c r="DB203" s="202"/>
      <c r="DC203" s="202" t="s">
        <v>470</v>
      </c>
      <c r="DD203" s="202" t="s">
        <v>470</v>
      </c>
      <c r="DE203" s="202" t="s">
        <v>470</v>
      </c>
      <c r="DF203" s="202" t="s">
        <v>254</v>
      </c>
      <c r="DG203" s="202" t="s">
        <v>420</v>
      </c>
    </row>
    <row r="204" spans="2:111" hidden="1" x14ac:dyDescent="0.3">
      <c r="B204" s="124" t="str">
        <f t="shared" si="3"/>
        <v>iBoxx MSCI EUR Corporates Carbon and Governance Tilted45657</v>
      </c>
      <c r="D204" s="124" t="s">
        <v>530</v>
      </c>
      <c r="E204" s="183" t="s">
        <v>253</v>
      </c>
      <c r="F204" s="196">
        <v>45657</v>
      </c>
      <c r="G204" s="202">
        <v>3935</v>
      </c>
      <c r="H204" s="202">
        <v>0</v>
      </c>
      <c r="I204" s="202">
        <v>3935</v>
      </c>
      <c r="J204" s="203">
        <v>0</v>
      </c>
      <c r="K204" s="203">
        <v>1</v>
      </c>
      <c r="L204" s="202" t="s">
        <v>476</v>
      </c>
      <c r="M204" s="204">
        <v>7.6290448794759502</v>
      </c>
      <c r="N204" s="203">
        <v>0.94364822166931295</v>
      </c>
      <c r="O204" s="205">
        <v>3721</v>
      </c>
      <c r="P204" s="204">
        <v>7.3948857984874703</v>
      </c>
      <c r="Q204" s="202">
        <v>0.94364822166931295</v>
      </c>
      <c r="R204" s="202">
        <v>3721</v>
      </c>
      <c r="S204" s="202">
        <v>5.1135547171289302</v>
      </c>
      <c r="T204" s="202">
        <v>0.94364822166931295</v>
      </c>
      <c r="U204" s="202">
        <v>3721</v>
      </c>
      <c r="V204" s="202">
        <v>6.5035921800972396</v>
      </c>
      <c r="W204" s="202">
        <v>0.94364822166931295</v>
      </c>
      <c r="X204" s="202">
        <v>3721</v>
      </c>
      <c r="Y204" s="206" t="s">
        <v>470</v>
      </c>
      <c r="Z204" s="202" t="s">
        <v>470</v>
      </c>
      <c r="AA204" s="202" t="s">
        <v>470</v>
      </c>
      <c r="AB204" s="202" t="s">
        <v>470</v>
      </c>
      <c r="AC204" s="202" t="s">
        <v>470</v>
      </c>
      <c r="AD204" s="202" t="s">
        <v>470</v>
      </c>
      <c r="AE204" s="202">
        <v>0.134837564025893</v>
      </c>
      <c r="AF204" s="202">
        <v>0.77320028968217103</v>
      </c>
      <c r="AG204" s="202">
        <v>3061</v>
      </c>
      <c r="AH204" s="206">
        <v>3.8170010876808198</v>
      </c>
      <c r="AI204" s="202">
        <v>0.38496259687902901</v>
      </c>
      <c r="AJ204" s="202">
        <v>1553</v>
      </c>
      <c r="AK204" s="202" t="s">
        <v>470</v>
      </c>
      <c r="AL204" s="202" t="s">
        <v>470</v>
      </c>
      <c r="AM204" s="202" t="s">
        <v>470</v>
      </c>
      <c r="AN204" s="202" t="s">
        <v>470</v>
      </c>
      <c r="AO204" s="202" t="s">
        <v>470</v>
      </c>
      <c r="AP204" s="202" t="s">
        <v>470</v>
      </c>
      <c r="AQ204" s="202" t="s">
        <v>470</v>
      </c>
      <c r="AR204" s="202" t="s">
        <v>470</v>
      </c>
      <c r="AS204" s="202" t="s">
        <v>470</v>
      </c>
      <c r="AT204" s="202"/>
      <c r="AU204" s="202"/>
      <c r="AV204" s="202"/>
      <c r="AW204" s="202"/>
      <c r="AX204" s="202"/>
      <c r="AY204" s="202"/>
      <c r="AZ204" s="202"/>
      <c r="BA204" s="202"/>
      <c r="BB204" s="202"/>
      <c r="BC204" s="202"/>
      <c r="BD204" s="202"/>
      <c r="BE204" s="202"/>
      <c r="BF204" s="202"/>
      <c r="BG204" s="202"/>
      <c r="BH204" s="202"/>
      <c r="BI204" s="202"/>
      <c r="BJ204" s="202"/>
      <c r="BK204" s="202"/>
      <c r="BL204" s="202">
        <v>0.46021413083007001</v>
      </c>
      <c r="BM204" s="202">
        <v>0.99999999999980604</v>
      </c>
      <c r="BN204" s="202">
        <v>3935</v>
      </c>
      <c r="BO204" s="202">
        <v>38.807126321210198</v>
      </c>
      <c r="BP204" s="202">
        <v>0.97915164275269095</v>
      </c>
      <c r="BQ204" s="202">
        <v>3860</v>
      </c>
      <c r="BR204" s="202">
        <v>0.85770777942821297</v>
      </c>
      <c r="BS204" s="202">
        <v>5.9293811574201799E-2</v>
      </c>
      <c r="BT204" s="202">
        <v>0.99999999999980604</v>
      </c>
      <c r="BU204" s="202">
        <v>3935</v>
      </c>
      <c r="BV204" s="202">
        <v>0.16524192828774201</v>
      </c>
      <c r="BW204" s="202">
        <v>0.16524192828774201</v>
      </c>
      <c r="BX204" s="202">
        <v>673</v>
      </c>
      <c r="BY204" s="202">
        <v>0</v>
      </c>
      <c r="BZ204" s="202">
        <v>0.98015613275602798</v>
      </c>
      <c r="CA204" s="202">
        <v>3863</v>
      </c>
      <c r="CB204" s="202">
        <v>1.2319677240091E-2</v>
      </c>
      <c r="CC204" s="202">
        <v>0.98015613275602798</v>
      </c>
      <c r="CD204" s="202">
        <v>3863</v>
      </c>
      <c r="CE204" s="202">
        <v>0</v>
      </c>
      <c r="CF204" s="202">
        <v>0.97693656956897201</v>
      </c>
      <c r="CG204" s="202">
        <v>3850</v>
      </c>
      <c r="CH204" s="202" t="s">
        <v>470</v>
      </c>
      <c r="CI204" s="202" t="s">
        <v>470</v>
      </c>
      <c r="CJ204" s="202" t="s">
        <v>470</v>
      </c>
      <c r="CK204" s="202" t="s">
        <v>470</v>
      </c>
      <c r="CL204" s="202" t="s">
        <v>470</v>
      </c>
      <c r="CM204" s="202" t="s">
        <v>470</v>
      </c>
      <c r="CN204" s="202">
        <v>0.146152922449199</v>
      </c>
      <c r="CO204" s="202">
        <v>0.94364822166931295</v>
      </c>
      <c r="CP204" s="202">
        <v>3721</v>
      </c>
      <c r="CQ204" s="202">
        <v>43</v>
      </c>
      <c r="CR204" s="202">
        <v>3.7647716518574903E-2</v>
      </c>
      <c r="CS204" s="202">
        <v>136</v>
      </c>
      <c r="CT204" s="202">
        <v>10446.895766580001</v>
      </c>
      <c r="CU204" s="202">
        <v>3.03673876719909E-2</v>
      </c>
      <c r="CV204" s="202">
        <v>116</v>
      </c>
      <c r="CW204" s="202">
        <v>0.742156568409295</v>
      </c>
      <c r="CX204" s="202">
        <v>0.92233933018375303</v>
      </c>
      <c r="CY204" s="202">
        <v>3669</v>
      </c>
      <c r="CZ204" s="202"/>
      <c r="DA204" s="202"/>
      <c r="DB204" s="202"/>
      <c r="DC204" s="202" t="s">
        <v>470</v>
      </c>
      <c r="DD204" s="202" t="s">
        <v>470</v>
      </c>
      <c r="DE204" s="202" t="s">
        <v>470</v>
      </c>
      <c r="DF204" s="202" t="s">
        <v>254</v>
      </c>
      <c r="DG204" s="202" t="s">
        <v>420</v>
      </c>
    </row>
    <row r="205" spans="2:111" hidden="1" x14ac:dyDescent="0.3">
      <c r="B205" s="124" t="str">
        <f t="shared" si="3"/>
        <v>iBoxx MSCI EUR Corporates Carbon and Governance Tilted45688</v>
      </c>
      <c r="D205" s="124" t="s">
        <v>530</v>
      </c>
      <c r="E205" s="183" t="s">
        <v>253</v>
      </c>
      <c r="F205" s="196">
        <v>45688</v>
      </c>
      <c r="G205" s="202">
        <v>3967</v>
      </c>
      <c r="H205" s="202">
        <v>0</v>
      </c>
      <c r="I205" s="202">
        <v>3967</v>
      </c>
      <c r="J205" s="203">
        <v>0</v>
      </c>
      <c r="K205" s="203">
        <v>1</v>
      </c>
      <c r="L205" s="202" t="s">
        <v>476</v>
      </c>
      <c r="M205" s="204">
        <v>7.6213017328666997</v>
      </c>
      <c r="N205" s="203">
        <v>0.92506367163411896</v>
      </c>
      <c r="O205" s="205">
        <v>3669</v>
      </c>
      <c r="P205" s="204">
        <v>7.4843455947370598</v>
      </c>
      <c r="Q205" s="202">
        <v>0.92506367163411896</v>
      </c>
      <c r="R205" s="202">
        <v>3669</v>
      </c>
      <c r="S205" s="202">
        <v>5.1324746895328603</v>
      </c>
      <c r="T205" s="202">
        <v>0.92506367163411896</v>
      </c>
      <c r="U205" s="202">
        <v>3669</v>
      </c>
      <c r="V205" s="202">
        <v>6.2715807323136001</v>
      </c>
      <c r="W205" s="202">
        <v>0.92506367163411896</v>
      </c>
      <c r="X205" s="202">
        <v>3669</v>
      </c>
      <c r="Y205" s="206" t="s">
        <v>470</v>
      </c>
      <c r="Z205" s="202" t="s">
        <v>470</v>
      </c>
      <c r="AA205" s="202" t="s">
        <v>470</v>
      </c>
      <c r="AB205" s="202" t="s">
        <v>470</v>
      </c>
      <c r="AC205" s="202" t="s">
        <v>470</v>
      </c>
      <c r="AD205" s="202" t="s">
        <v>470</v>
      </c>
      <c r="AE205" s="202">
        <v>0.16073276660603</v>
      </c>
      <c r="AF205" s="202">
        <v>0.36091582710763898</v>
      </c>
      <c r="AG205" s="202">
        <v>1251</v>
      </c>
      <c r="AH205" s="206">
        <v>3.4137952282408301</v>
      </c>
      <c r="AI205" s="202">
        <v>0.30275613681803198</v>
      </c>
      <c r="AJ205" s="202">
        <v>1194</v>
      </c>
      <c r="AK205" s="202" t="s">
        <v>470</v>
      </c>
      <c r="AL205" s="202" t="s">
        <v>470</v>
      </c>
      <c r="AM205" s="202" t="s">
        <v>470</v>
      </c>
      <c r="AN205" s="202" t="s">
        <v>470</v>
      </c>
      <c r="AO205" s="202" t="s">
        <v>470</v>
      </c>
      <c r="AP205" s="202" t="s">
        <v>470</v>
      </c>
      <c r="AQ205" s="202" t="s">
        <v>470</v>
      </c>
      <c r="AR205" s="202" t="s">
        <v>470</v>
      </c>
      <c r="AS205" s="202" t="s">
        <v>470</v>
      </c>
      <c r="AT205" s="202"/>
      <c r="AU205" s="202"/>
      <c r="AV205" s="202"/>
      <c r="AW205" s="202"/>
      <c r="AX205" s="202"/>
      <c r="AY205" s="202"/>
      <c r="AZ205" s="202"/>
      <c r="BA205" s="202"/>
      <c r="BB205" s="202"/>
      <c r="BC205" s="202"/>
      <c r="BD205" s="202"/>
      <c r="BE205" s="202"/>
      <c r="BF205" s="202"/>
      <c r="BG205" s="202"/>
      <c r="BH205" s="202"/>
      <c r="BI205" s="202"/>
      <c r="BJ205" s="202"/>
      <c r="BK205" s="202"/>
      <c r="BL205" s="202">
        <v>0.45823877080208703</v>
      </c>
      <c r="BM205" s="202">
        <v>0.99999999999980205</v>
      </c>
      <c r="BN205" s="202">
        <v>3967</v>
      </c>
      <c r="BO205" s="202">
        <v>41.692800935492599</v>
      </c>
      <c r="BP205" s="202">
        <v>0.95914019237150605</v>
      </c>
      <c r="BQ205" s="202">
        <v>3813</v>
      </c>
      <c r="BR205" s="202">
        <v>0.73262468870381803</v>
      </c>
      <c r="BS205" s="202">
        <v>5.9169688723320402E-2</v>
      </c>
      <c r="BT205" s="202">
        <v>0.99999999999980205</v>
      </c>
      <c r="BU205" s="202">
        <v>3967</v>
      </c>
      <c r="BV205" s="202">
        <v>0.16731612231146301</v>
      </c>
      <c r="BW205" s="202">
        <v>0.16731612231146301</v>
      </c>
      <c r="BX205" s="202">
        <v>686</v>
      </c>
      <c r="BY205" s="202">
        <v>0</v>
      </c>
      <c r="BZ205" s="202">
        <v>0.95914019237150605</v>
      </c>
      <c r="CA205" s="202">
        <v>3813</v>
      </c>
      <c r="CB205" s="202">
        <v>1.1975623900357399E-2</v>
      </c>
      <c r="CC205" s="202">
        <v>0.95914019237150605</v>
      </c>
      <c r="CD205" s="202">
        <v>3813</v>
      </c>
      <c r="CE205" s="202">
        <v>0</v>
      </c>
      <c r="CF205" s="202">
        <v>0.94093999697601904</v>
      </c>
      <c r="CG205" s="202">
        <v>3742</v>
      </c>
      <c r="CH205" s="202" t="s">
        <v>470</v>
      </c>
      <c r="CI205" s="202" t="s">
        <v>470</v>
      </c>
      <c r="CJ205" s="202" t="s">
        <v>470</v>
      </c>
      <c r="CK205" s="202" t="s">
        <v>470</v>
      </c>
      <c r="CL205" s="202" t="s">
        <v>470</v>
      </c>
      <c r="CM205" s="202" t="s">
        <v>470</v>
      </c>
      <c r="CN205" s="202">
        <v>0.123813590851811</v>
      </c>
      <c r="CO205" s="202">
        <v>0.922836292945582</v>
      </c>
      <c r="CP205" s="202">
        <v>3662</v>
      </c>
      <c r="CQ205" s="202">
        <v>46</v>
      </c>
      <c r="CR205" s="202">
        <v>3.77676294078962E-2</v>
      </c>
      <c r="CS205" s="202">
        <v>136</v>
      </c>
      <c r="CT205" s="202">
        <v>11213667270.450001</v>
      </c>
      <c r="CU205" s="202">
        <v>3.0516256240344101E-2</v>
      </c>
      <c r="CV205" s="202">
        <v>116</v>
      </c>
      <c r="CW205" s="202">
        <v>0.70680457892613602</v>
      </c>
      <c r="CX205" s="202">
        <v>0.90385163732698404</v>
      </c>
      <c r="CY205" s="202">
        <v>3624</v>
      </c>
      <c r="CZ205" s="202"/>
      <c r="DA205" s="202"/>
      <c r="DB205" s="202"/>
      <c r="DC205" s="202" t="s">
        <v>470</v>
      </c>
      <c r="DD205" s="202" t="s">
        <v>470</v>
      </c>
      <c r="DE205" s="202" t="s">
        <v>470</v>
      </c>
      <c r="DF205" s="202" t="s">
        <v>254</v>
      </c>
      <c r="DG205" s="202" t="s">
        <v>420</v>
      </c>
    </row>
    <row r="206" spans="2:111" hidden="1" x14ac:dyDescent="0.3">
      <c r="B206" s="124" t="str">
        <f t="shared" si="3"/>
        <v>iBoxx MSCI EUR High Yield Paris Aligned Capped TCA45596</v>
      </c>
      <c r="C206" s="183">
        <v>76</v>
      </c>
      <c r="D206" s="183" t="s">
        <v>531</v>
      </c>
      <c r="E206" s="183" t="s">
        <v>255</v>
      </c>
      <c r="F206" s="199">
        <v>45596</v>
      </c>
      <c r="G206" s="202">
        <v>398</v>
      </c>
      <c r="H206" s="202">
        <v>0</v>
      </c>
      <c r="I206" s="202">
        <v>398</v>
      </c>
      <c r="J206" s="203">
        <v>0</v>
      </c>
      <c r="K206" s="203">
        <v>1</v>
      </c>
      <c r="L206" s="202" t="s">
        <v>476</v>
      </c>
      <c r="M206" s="204">
        <v>6.7146984659999998</v>
      </c>
      <c r="N206" s="203">
        <v>1</v>
      </c>
      <c r="O206" s="205">
        <v>398</v>
      </c>
      <c r="P206" s="204">
        <v>6.9133460419999997</v>
      </c>
      <c r="Q206" s="202">
        <v>1</v>
      </c>
      <c r="R206" s="202">
        <v>398</v>
      </c>
      <c r="S206" s="202">
        <v>5.0113763479999998</v>
      </c>
      <c r="T206" s="202">
        <v>1</v>
      </c>
      <c r="U206" s="202">
        <v>398</v>
      </c>
      <c r="V206" s="202">
        <v>5.9729149059999997</v>
      </c>
      <c r="W206" s="202">
        <v>1</v>
      </c>
      <c r="X206" s="202">
        <v>398</v>
      </c>
      <c r="Y206" s="206" t="s">
        <v>470</v>
      </c>
      <c r="Z206" s="202" t="s">
        <v>470</v>
      </c>
      <c r="AA206" s="202" t="s">
        <v>470</v>
      </c>
      <c r="AB206" s="202" t="s">
        <v>470</v>
      </c>
      <c r="AC206" s="202" t="s">
        <v>470</v>
      </c>
      <c r="AD206" s="202" t="s">
        <v>470</v>
      </c>
      <c r="AE206" s="206">
        <v>0.13138175690000001</v>
      </c>
      <c r="AF206" s="202">
        <v>0.75053002499999999</v>
      </c>
      <c r="AG206" s="202">
        <v>297</v>
      </c>
      <c r="AH206" s="206">
        <v>8.3290743749999994</v>
      </c>
      <c r="AI206" s="202">
        <v>0.43767222500000003</v>
      </c>
      <c r="AJ206" s="202">
        <v>161</v>
      </c>
      <c r="AK206" s="202" t="s">
        <v>470</v>
      </c>
      <c r="AL206" s="202" t="s">
        <v>470</v>
      </c>
      <c r="AM206" s="202" t="s">
        <v>470</v>
      </c>
      <c r="AN206" s="202" t="s">
        <v>470</v>
      </c>
      <c r="AO206" s="202" t="s">
        <v>470</v>
      </c>
      <c r="AP206" s="202" t="s">
        <v>470</v>
      </c>
      <c r="AQ206" s="202" t="s">
        <v>470</v>
      </c>
      <c r="AR206" s="202" t="s">
        <v>470</v>
      </c>
      <c r="AS206" s="202" t="s">
        <v>470</v>
      </c>
      <c r="AT206" s="202"/>
      <c r="AU206" s="202"/>
      <c r="AV206" s="202"/>
      <c r="AW206" s="202"/>
      <c r="AX206" s="202"/>
      <c r="AY206" s="202"/>
      <c r="AZ206" s="202"/>
      <c r="BA206" s="202"/>
      <c r="BB206" s="202"/>
      <c r="BC206" s="202"/>
      <c r="BD206" s="202"/>
      <c r="BE206" s="202"/>
      <c r="BF206" s="202"/>
      <c r="BG206" s="202"/>
      <c r="BH206" s="202"/>
      <c r="BI206" s="202"/>
      <c r="BJ206" s="202"/>
      <c r="BK206" s="202"/>
      <c r="BL206" s="202">
        <v>0.48507674000000001</v>
      </c>
      <c r="BM206" s="202">
        <v>1</v>
      </c>
      <c r="BN206" s="202">
        <v>398</v>
      </c>
      <c r="BO206" s="202">
        <v>53.874642170000001</v>
      </c>
      <c r="BP206" s="202">
        <v>1</v>
      </c>
      <c r="BQ206" s="202">
        <v>398</v>
      </c>
      <c r="BR206" s="202">
        <v>0.93936220500000001</v>
      </c>
      <c r="BS206" s="202">
        <v>1.5430074E-2</v>
      </c>
      <c r="BT206" s="202">
        <v>1</v>
      </c>
      <c r="BU206" s="202">
        <v>398</v>
      </c>
      <c r="BV206" s="202">
        <v>0.13802356599999999</v>
      </c>
      <c r="BW206" s="202">
        <v>0.13802356599999999</v>
      </c>
      <c r="BX206" s="202">
        <v>60</v>
      </c>
      <c r="BY206" s="202">
        <v>0</v>
      </c>
      <c r="BZ206" s="202">
        <v>1</v>
      </c>
      <c r="CA206" s="202">
        <v>398</v>
      </c>
      <c r="CB206" s="202">
        <v>0</v>
      </c>
      <c r="CC206" s="202">
        <v>1</v>
      </c>
      <c r="CD206" s="202">
        <v>398</v>
      </c>
      <c r="CE206" s="202">
        <v>0</v>
      </c>
      <c r="CF206" s="202">
        <v>1</v>
      </c>
      <c r="CG206" s="202">
        <v>398</v>
      </c>
      <c r="CH206" s="202" t="s">
        <v>470</v>
      </c>
      <c r="CI206" s="202" t="s">
        <v>470</v>
      </c>
      <c r="CJ206" s="202" t="s">
        <v>470</v>
      </c>
      <c r="CK206" s="202" t="s">
        <v>470</v>
      </c>
      <c r="CL206" s="202" t="s">
        <v>470</v>
      </c>
      <c r="CM206" s="202" t="s">
        <v>470</v>
      </c>
      <c r="CN206" s="202">
        <v>0.20078330799999999</v>
      </c>
      <c r="CO206" s="202">
        <v>1</v>
      </c>
      <c r="CP206" s="202">
        <v>398</v>
      </c>
      <c r="CQ206" s="202">
        <v>2</v>
      </c>
      <c r="CR206" s="202">
        <v>4.0357780000000003E-3</v>
      </c>
      <c r="CS206" s="202">
        <v>1</v>
      </c>
      <c r="CT206" s="202">
        <v>54.789614060000005</v>
      </c>
      <c r="CU206" s="202">
        <v>4.0357780000000003E-3</v>
      </c>
      <c r="CV206" s="202">
        <v>1</v>
      </c>
      <c r="CW206" s="202">
        <v>0.55719915789999996</v>
      </c>
      <c r="CX206" s="202">
        <v>0.99558837</v>
      </c>
      <c r="CY206" s="202">
        <v>393</v>
      </c>
      <c r="CZ206" s="202"/>
      <c r="DA206" s="202"/>
      <c r="DB206" s="202"/>
      <c r="DC206" s="202" t="s">
        <v>470</v>
      </c>
      <c r="DD206" s="202" t="s">
        <v>470</v>
      </c>
      <c r="DE206" s="202" t="s">
        <v>470</v>
      </c>
      <c r="DF206" s="202" t="s">
        <v>256</v>
      </c>
      <c r="DG206" s="202" t="s">
        <v>420</v>
      </c>
    </row>
    <row r="207" spans="2:111" hidden="1" x14ac:dyDescent="0.3">
      <c r="B207" s="124" t="str">
        <f t="shared" si="3"/>
        <v>iBoxx MSCI EUR High Yield Paris Aligned Capped TCA45626</v>
      </c>
      <c r="C207" s="183">
        <v>74</v>
      </c>
      <c r="D207" s="183" t="s">
        <v>531</v>
      </c>
      <c r="E207" s="183" t="s">
        <v>255</v>
      </c>
      <c r="F207" s="199">
        <v>45626</v>
      </c>
      <c r="G207" s="202">
        <v>389</v>
      </c>
      <c r="H207" s="202">
        <v>0</v>
      </c>
      <c r="I207" s="202">
        <v>389</v>
      </c>
      <c r="J207" s="203">
        <v>0</v>
      </c>
      <c r="K207" s="203">
        <v>1</v>
      </c>
      <c r="L207" s="202" t="s">
        <v>476</v>
      </c>
      <c r="M207" s="204">
        <v>6.7276581069999999</v>
      </c>
      <c r="N207" s="203">
        <v>1</v>
      </c>
      <c r="O207" s="205">
        <v>389</v>
      </c>
      <c r="P207" s="204">
        <v>6.7962856140000003</v>
      </c>
      <c r="Q207" s="202">
        <v>1</v>
      </c>
      <c r="R207" s="202">
        <v>389</v>
      </c>
      <c r="S207" s="202">
        <v>5.0008793220000003</v>
      </c>
      <c r="T207" s="202">
        <v>1</v>
      </c>
      <c r="U207" s="202">
        <v>389</v>
      </c>
      <c r="V207" s="202">
        <v>5.9647901499999998</v>
      </c>
      <c r="W207" s="202">
        <v>1</v>
      </c>
      <c r="X207" s="202">
        <v>389</v>
      </c>
      <c r="Y207" s="206" t="s">
        <v>470</v>
      </c>
      <c r="Z207" s="202" t="s">
        <v>470</v>
      </c>
      <c r="AA207" s="202" t="s">
        <v>470</v>
      </c>
      <c r="AB207" s="202" t="s">
        <v>470</v>
      </c>
      <c r="AC207" s="202" t="s">
        <v>470</v>
      </c>
      <c r="AD207" s="202" t="s">
        <v>470</v>
      </c>
      <c r="AE207" s="206">
        <v>0.1313021113</v>
      </c>
      <c r="AF207" s="202">
        <v>0.76219261599999999</v>
      </c>
      <c r="AG207" s="202">
        <v>297</v>
      </c>
      <c r="AH207" s="206">
        <v>7.8910815129999996</v>
      </c>
      <c r="AI207" s="202">
        <v>0.48726290100000003</v>
      </c>
      <c r="AJ207" s="202">
        <v>173</v>
      </c>
      <c r="AK207" s="202" t="s">
        <v>470</v>
      </c>
      <c r="AL207" s="202" t="s">
        <v>470</v>
      </c>
      <c r="AM207" s="202" t="s">
        <v>470</v>
      </c>
      <c r="AN207" s="202" t="s">
        <v>470</v>
      </c>
      <c r="AO207" s="202" t="s">
        <v>470</v>
      </c>
      <c r="AP207" s="202" t="s">
        <v>470</v>
      </c>
      <c r="AQ207" s="202" t="s">
        <v>470</v>
      </c>
      <c r="AR207" s="202" t="s">
        <v>470</v>
      </c>
      <c r="AS207" s="202" t="s">
        <v>470</v>
      </c>
      <c r="AT207" s="202"/>
      <c r="AU207" s="202"/>
      <c r="AV207" s="202"/>
      <c r="AW207" s="202"/>
      <c r="AX207" s="202"/>
      <c r="AY207" s="202"/>
      <c r="AZ207" s="202"/>
      <c r="BA207" s="202"/>
      <c r="BB207" s="202"/>
      <c r="BC207" s="202"/>
      <c r="BD207" s="202"/>
      <c r="BE207" s="202"/>
      <c r="BF207" s="202"/>
      <c r="BG207" s="202"/>
      <c r="BH207" s="202"/>
      <c r="BI207" s="202"/>
      <c r="BJ207" s="202"/>
      <c r="BK207" s="202"/>
      <c r="BL207" s="202">
        <v>0.47992979499999999</v>
      </c>
      <c r="BM207" s="202">
        <v>1</v>
      </c>
      <c r="BN207" s="202">
        <v>389</v>
      </c>
      <c r="BO207" s="202">
        <v>56.358210730000003</v>
      </c>
      <c r="BP207" s="202">
        <v>1</v>
      </c>
      <c r="BQ207" s="202">
        <v>389</v>
      </c>
      <c r="BR207" s="202">
        <v>0.91684111899999998</v>
      </c>
      <c r="BS207" s="202">
        <v>1.5675970000000001E-2</v>
      </c>
      <c r="BT207" s="202">
        <v>1</v>
      </c>
      <c r="BU207" s="202">
        <v>389</v>
      </c>
      <c r="BV207" s="202">
        <v>0.14391695099999999</v>
      </c>
      <c r="BW207" s="202">
        <v>0.14391695099999999</v>
      </c>
      <c r="BX207" s="202">
        <v>60</v>
      </c>
      <c r="BY207" s="202">
        <v>0</v>
      </c>
      <c r="BZ207" s="202">
        <v>1</v>
      </c>
      <c r="CA207" s="202">
        <v>389</v>
      </c>
      <c r="CB207" s="202">
        <v>0</v>
      </c>
      <c r="CC207" s="202">
        <v>1</v>
      </c>
      <c r="CD207" s="202">
        <v>389</v>
      </c>
      <c r="CE207" s="202">
        <v>0</v>
      </c>
      <c r="CF207" s="202">
        <v>1</v>
      </c>
      <c r="CG207" s="202">
        <v>389</v>
      </c>
      <c r="CH207" s="202" t="s">
        <v>470</v>
      </c>
      <c r="CI207" s="202" t="s">
        <v>470</v>
      </c>
      <c r="CJ207" s="202" t="s">
        <v>470</v>
      </c>
      <c r="CK207" s="202" t="s">
        <v>470</v>
      </c>
      <c r="CL207" s="202" t="s">
        <v>470</v>
      </c>
      <c r="CM207" s="202" t="s">
        <v>470</v>
      </c>
      <c r="CN207" s="202">
        <v>0.20419316000000001</v>
      </c>
      <c r="CO207" s="202">
        <v>1</v>
      </c>
      <c r="CP207" s="202">
        <v>389</v>
      </c>
      <c r="CQ207" s="202">
        <v>2</v>
      </c>
      <c r="CR207" s="202">
        <v>4.307076E-3</v>
      </c>
      <c r="CS207" s="202">
        <v>1</v>
      </c>
      <c r="CT207" s="202">
        <v>54.789614060000005</v>
      </c>
      <c r="CU207" s="202">
        <v>4.307076E-3</v>
      </c>
      <c r="CV207" s="202">
        <v>1</v>
      </c>
      <c r="CW207" s="202">
        <v>0.56502947280000004</v>
      </c>
      <c r="CX207" s="202">
        <v>0.995471412</v>
      </c>
      <c r="CY207" s="202">
        <v>384</v>
      </c>
      <c r="CZ207" s="202"/>
      <c r="DA207" s="202"/>
      <c r="DB207" s="202"/>
      <c r="DC207" s="202" t="s">
        <v>470</v>
      </c>
      <c r="DD207" s="202" t="s">
        <v>470</v>
      </c>
      <c r="DE207" s="202" t="s">
        <v>470</v>
      </c>
      <c r="DF207" s="202" t="s">
        <v>256</v>
      </c>
      <c r="DG207" s="202" t="s">
        <v>420</v>
      </c>
    </row>
    <row r="208" spans="2:111" hidden="1" x14ac:dyDescent="0.3">
      <c r="B208" s="124" t="str">
        <f t="shared" si="3"/>
        <v>iBoxx MSCI EUR High Yield Paris Aligned Capped TCA45657</v>
      </c>
      <c r="D208" s="124" t="s">
        <v>531</v>
      </c>
      <c r="E208" s="184" t="s">
        <v>255</v>
      </c>
      <c r="F208" s="196">
        <v>45657</v>
      </c>
      <c r="G208" s="202">
        <v>386</v>
      </c>
      <c r="H208" s="202">
        <v>0</v>
      </c>
      <c r="I208" s="202">
        <v>386</v>
      </c>
      <c r="J208" s="203">
        <v>0</v>
      </c>
      <c r="K208" s="203">
        <v>1</v>
      </c>
      <c r="L208" s="202" t="s">
        <v>476</v>
      </c>
      <c r="M208" s="204">
        <v>6.7483789294244696</v>
      </c>
      <c r="N208" s="203">
        <v>0.99999999999998201</v>
      </c>
      <c r="O208" s="205">
        <v>386</v>
      </c>
      <c r="P208" s="204">
        <v>6.8694536294470501</v>
      </c>
      <c r="Q208" s="202">
        <v>0.99999999999998201</v>
      </c>
      <c r="R208" s="202">
        <v>386</v>
      </c>
      <c r="S208" s="202">
        <v>4.9851405349521603</v>
      </c>
      <c r="T208" s="202">
        <v>0.99999999999998201</v>
      </c>
      <c r="U208" s="202">
        <v>386</v>
      </c>
      <c r="V208" s="202">
        <v>5.9656726947960204</v>
      </c>
      <c r="W208" s="202">
        <v>0.99999999999998201</v>
      </c>
      <c r="X208" s="202">
        <v>386</v>
      </c>
      <c r="Y208" s="206" t="s">
        <v>470</v>
      </c>
      <c r="Z208" s="202" t="s">
        <v>470</v>
      </c>
      <c r="AA208" s="202" t="s">
        <v>470</v>
      </c>
      <c r="AB208" s="202" t="s">
        <v>470</v>
      </c>
      <c r="AC208" s="202" t="s">
        <v>470</v>
      </c>
      <c r="AD208" s="202" t="s">
        <v>470</v>
      </c>
      <c r="AE208" s="202">
        <v>0.130911907155322</v>
      </c>
      <c r="AF208" s="202">
        <v>0.76279557344740601</v>
      </c>
      <c r="AG208" s="202">
        <v>292</v>
      </c>
      <c r="AH208" s="206">
        <v>7.7314766735721303</v>
      </c>
      <c r="AI208" s="202">
        <v>0.48330596757053401</v>
      </c>
      <c r="AJ208" s="202">
        <v>168</v>
      </c>
      <c r="AK208" s="202" t="s">
        <v>470</v>
      </c>
      <c r="AL208" s="202" t="s">
        <v>470</v>
      </c>
      <c r="AM208" s="202" t="s">
        <v>470</v>
      </c>
      <c r="AN208" s="202" t="s">
        <v>470</v>
      </c>
      <c r="AO208" s="202" t="s">
        <v>470</v>
      </c>
      <c r="AP208" s="202" t="s">
        <v>470</v>
      </c>
      <c r="AQ208" s="202" t="s">
        <v>470</v>
      </c>
      <c r="AR208" s="202" t="s">
        <v>470</v>
      </c>
      <c r="AS208" s="202" t="s">
        <v>470</v>
      </c>
      <c r="AT208" s="202"/>
      <c r="AU208" s="202"/>
      <c r="AV208" s="202"/>
      <c r="AW208" s="202"/>
      <c r="AX208" s="202"/>
      <c r="AY208" s="202"/>
      <c r="AZ208" s="202"/>
      <c r="BA208" s="202"/>
      <c r="BB208" s="202"/>
      <c r="BC208" s="202"/>
      <c r="BD208" s="202"/>
      <c r="BE208" s="202"/>
      <c r="BF208" s="202"/>
      <c r="BG208" s="202"/>
      <c r="BH208" s="202"/>
      <c r="BI208" s="202"/>
      <c r="BJ208" s="202"/>
      <c r="BK208" s="202"/>
      <c r="BL208" s="202">
        <v>0.48504245837724103</v>
      </c>
      <c r="BM208" s="202">
        <v>0.99999999999998201</v>
      </c>
      <c r="BN208" s="202">
        <v>386</v>
      </c>
      <c r="BO208" s="202">
        <v>52.725387271548598</v>
      </c>
      <c r="BP208" s="202">
        <v>0.99999999999998201</v>
      </c>
      <c r="BQ208" s="202">
        <v>386</v>
      </c>
      <c r="BR208" s="202">
        <v>0.929844712650851</v>
      </c>
      <c r="BS208" s="202">
        <v>1.3511622861742701E-2</v>
      </c>
      <c r="BT208" s="202">
        <v>0.99999999999998201</v>
      </c>
      <c r="BU208" s="202">
        <v>386</v>
      </c>
      <c r="BV208" s="202">
        <v>0.146120317763131</v>
      </c>
      <c r="BW208" s="202">
        <v>0.146120317763131</v>
      </c>
      <c r="BX208" s="202">
        <v>61</v>
      </c>
      <c r="BY208" s="202">
        <v>0</v>
      </c>
      <c r="BZ208" s="202">
        <v>0.99999999999998201</v>
      </c>
      <c r="CA208" s="202">
        <v>386</v>
      </c>
      <c r="CB208" s="202">
        <v>0</v>
      </c>
      <c r="CC208" s="202">
        <v>0.99999999999998201</v>
      </c>
      <c r="CD208" s="202">
        <v>386</v>
      </c>
      <c r="CE208" s="202">
        <v>0</v>
      </c>
      <c r="CF208" s="202">
        <v>0.99999999999998201</v>
      </c>
      <c r="CG208" s="202">
        <v>386</v>
      </c>
      <c r="CH208" s="202" t="s">
        <v>470</v>
      </c>
      <c r="CI208" s="202" t="s">
        <v>470</v>
      </c>
      <c r="CJ208" s="202" t="s">
        <v>470</v>
      </c>
      <c r="CK208" s="202" t="s">
        <v>470</v>
      </c>
      <c r="CL208" s="202" t="s">
        <v>470</v>
      </c>
      <c r="CM208" s="202" t="s">
        <v>470</v>
      </c>
      <c r="CN208" s="202">
        <v>0.21070982626048401</v>
      </c>
      <c r="CO208" s="202">
        <v>0.99999999999998201</v>
      </c>
      <c r="CP208" s="202">
        <v>386</v>
      </c>
      <c r="CQ208" s="202">
        <v>2</v>
      </c>
      <c r="CR208" s="202">
        <v>4.3330808615876003E-3</v>
      </c>
      <c r="CS208" s="202">
        <v>1</v>
      </c>
      <c r="CT208" s="202">
        <v>54.789614060000005</v>
      </c>
      <c r="CU208" s="202">
        <v>4.3330808615876003E-3</v>
      </c>
      <c r="CV208" s="202">
        <v>1</v>
      </c>
      <c r="CW208" s="202">
        <v>0.57304973113104996</v>
      </c>
      <c r="CX208" s="202">
        <v>0.99567324995529805</v>
      </c>
      <c r="CY208" s="202">
        <v>381</v>
      </c>
      <c r="CZ208" s="202"/>
      <c r="DA208" s="202"/>
      <c r="DB208" s="202"/>
      <c r="DC208" s="202" t="s">
        <v>470</v>
      </c>
      <c r="DD208" s="202" t="s">
        <v>470</v>
      </c>
      <c r="DE208" s="202" t="s">
        <v>470</v>
      </c>
      <c r="DF208" s="202" t="s">
        <v>256</v>
      </c>
      <c r="DG208" s="202" t="s">
        <v>420</v>
      </c>
    </row>
    <row r="209" spans="2:111" hidden="1" x14ac:dyDescent="0.3">
      <c r="B209" s="124" t="str">
        <f t="shared" si="3"/>
        <v>iBoxx MSCI EUR High Yield Paris Aligned Capped TCA45688</v>
      </c>
      <c r="D209" s="124" t="s">
        <v>531</v>
      </c>
      <c r="E209" s="183" t="s">
        <v>255</v>
      </c>
      <c r="F209" s="196">
        <v>45688</v>
      </c>
      <c r="G209" s="202">
        <v>380</v>
      </c>
      <c r="H209" s="202">
        <v>0</v>
      </c>
      <c r="I209" s="202">
        <v>380</v>
      </c>
      <c r="J209" s="203">
        <v>0</v>
      </c>
      <c r="K209" s="203">
        <v>1</v>
      </c>
      <c r="L209" s="202" t="s">
        <v>476</v>
      </c>
      <c r="M209" s="204">
        <v>6.6201162548777601</v>
      </c>
      <c r="N209" s="203">
        <v>0.95460346050799705</v>
      </c>
      <c r="O209" s="205">
        <v>361</v>
      </c>
      <c r="P209" s="204">
        <v>6.7752360571408801</v>
      </c>
      <c r="Q209" s="202">
        <v>0.95460346050799705</v>
      </c>
      <c r="R209" s="202">
        <v>361</v>
      </c>
      <c r="S209" s="202">
        <v>4.8533349477565597</v>
      </c>
      <c r="T209" s="202">
        <v>0.95460346050799705</v>
      </c>
      <c r="U209" s="202">
        <v>361</v>
      </c>
      <c r="V209" s="202">
        <v>5.7761012820870903</v>
      </c>
      <c r="W209" s="202">
        <v>0.95460346050799705</v>
      </c>
      <c r="X209" s="202">
        <v>361</v>
      </c>
      <c r="Y209" s="206" t="s">
        <v>470</v>
      </c>
      <c r="Z209" s="202" t="s">
        <v>470</v>
      </c>
      <c r="AA209" s="202" t="s">
        <v>470</v>
      </c>
      <c r="AB209" s="202" t="s">
        <v>470</v>
      </c>
      <c r="AC209" s="202" t="s">
        <v>470</v>
      </c>
      <c r="AD209" s="202" t="s">
        <v>470</v>
      </c>
      <c r="AE209" s="202">
        <v>0.13030433925592799</v>
      </c>
      <c r="AF209" s="202">
        <v>0.19305797064946101</v>
      </c>
      <c r="AG209" s="202">
        <v>66</v>
      </c>
      <c r="AH209" s="206">
        <v>129.02556134534501</v>
      </c>
      <c r="AI209" s="202">
        <v>0.352367402147786</v>
      </c>
      <c r="AJ209" s="202">
        <v>109</v>
      </c>
      <c r="AK209" s="202" t="s">
        <v>470</v>
      </c>
      <c r="AL209" s="202" t="s">
        <v>470</v>
      </c>
      <c r="AM209" s="202" t="s">
        <v>470</v>
      </c>
      <c r="AN209" s="202" t="s">
        <v>470</v>
      </c>
      <c r="AO209" s="202" t="s">
        <v>470</v>
      </c>
      <c r="AP209" s="202" t="s">
        <v>470</v>
      </c>
      <c r="AQ209" s="202" t="s">
        <v>470</v>
      </c>
      <c r="AR209" s="202" t="s">
        <v>470</v>
      </c>
      <c r="AS209" s="202" t="s">
        <v>470</v>
      </c>
      <c r="AT209" s="202"/>
      <c r="AU209" s="202"/>
      <c r="AV209" s="202"/>
      <c r="AW209" s="202"/>
      <c r="AX209" s="202"/>
      <c r="AY209" s="202"/>
      <c r="AZ209" s="202"/>
      <c r="BA209" s="202"/>
      <c r="BB209" s="202"/>
      <c r="BC209" s="202"/>
      <c r="BD209" s="202"/>
      <c r="BE209" s="202"/>
      <c r="BF209" s="202"/>
      <c r="BG209" s="202"/>
      <c r="BH209" s="202"/>
      <c r="BI209" s="202"/>
      <c r="BJ209" s="202"/>
      <c r="BK209" s="202"/>
      <c r="BL209" s="202">
        <v>0.48003326857968798</v>
      </c>
      <c r="BM209" s="202">
        <v>0.99999999999998201</v>
      </c>
      <c r="BN209" s="202">
        <v>380</v>
      </c>
      <c r="BO209" s="202">
        <v>53.340016660348503</v>
      </c>
      <c r="BP209" s="202">
        <v>0.95936342537793795</v>
      </c>
      <c r="BQ209" s="202">
        <v>363</v>
      </c>
      <c r="BR209" s="202">
        <v>0.79855178931961801</v>
      </c>
      <c r="BS209" s="202">
        <v>1.36550090431924E-2</v>
      </c>
      <c r="BT209" s="202">
        <v>0.99999999999998201</v>
      </c>
      <c r="BU209" s="202">
        <v>380</v>
      </c>
      <c r="BV209" s="202">
        <v>0.150520742209523</v>
      </c>
      <c r="BW209" s="202">
        <v>0.150520742209523</v>
      </c>
      <c r="BX209" s="202">
        <v>61</v>
      </c>
      <c r="BY209" s="202">
        <v>0</v>
      </c>
      <c r="BZ209" s="202">
        <v>0.95936342537793795</v>
      </c>
      <c r="CA209" s="202">
        <v>363</v>
      </c>
      <c r="CB209" s="202">
        <v>0</v>
      </c>
      <c r="CC209" s="202">
        <v>0.95936342537793795</v>
      </c>
      <c r="CD209" s="202">
        <v>363</v>
      </c>
      <c r="CE209" s="202">
        <v>0</v>
      </c>
      <c r="CF209" s="202">
        <v>0.95460346050799705</v>
      </c>
      <c r="CG209" s="202">
        <v>361</v>
      </c>
      <c r="CH209" s="202" t="s">
        <v>470</v>
      </c>
      <c r="CI209" s="202" t="s">
        <v>470</v>
      </c>
      <c r="CJ209" s="202" t="s">
        <v>470</v>
      </c>
      <c r="CK209" s="202" t="s">
        <v>470</v>
      </c>
      <c r="CL209" s="202" t="s">
        <v>470</v>
      </c>
      <c r="CM209" s="202" t="s">
        <v>470</v>
      </c>
      <c r="CN209" s="202">
        <v>0.17351616645345999</v>
      </c>
      <c r="CO209" s="202">
        <v>0.95460346050799705</v>
      </c>
      <c r="CP209" s="202">
        <v>361</v>
      </c>
      <c r="CQ209" s="202">
        <v>2</v>
      </c>
      <c r="CR209" s="202">
        <v>4.4795597163443E-3</v>
      </c>
      <c r="CS209" s="202">
        <v>1</v>
      </c>
      <c r="CT209" s="202">
        <v>54789614.060000002</v>
      </c>
      <c r="CU209" s="202">
        <v>4.4795597163443E-3</v>
      </c>
      <c r="CV209" s="202">
        <v>1</v>
      </c>
      <c r="CW209" s="202">
        <v>0.58142908788416803</v>
      </c>
      <c r="CX209" s="202">
        <v>0.94994197603094899</v>
      </c>
      <c r="CY209" s="202">
        <v>356</v>
      </c>
      <c r="CZ209" s="202"/>
      <c r="DA209" s="202"/>
      <c r="DB209" s="202"/>
      <c r="DC209" s="202" t="s">
        <v>470</v>
      </c>
      <c r="DD209" s="202" t="s">
        <v>470</v>
      </c>
      <c r="DE209" s="202" t="s">
        <v>470</v>
      </c>
      <c r="DF209" s="202" t="s">
        <v>256</v>
      </c>
      <c r="DG209" s="202" t="s">
        <v>420</v>
      </c>
    </row>
    <row r="210" spans="2:111" hidden="1" x14ac:dyDescent="0.3">
      <c r="B210" s="124" t="str">
        <f t="shared" si="3"/>
        <v>iBoxx MSCI EUR Senior Corporates Investment Grade ESG Factor Weighted45596</v>
      </c>
      <c r="C210" s="183">
        <v>58</v>
      </c>
      <c r="D210" s="183" t="s">
        <v>532</v>
      </c>
      <c r="E210" s="183" t="s">
        <v>257</v>
      </c>
      <c r="F210" s="199">
        <v>45596</v>
      </c>
      <c r="G210" s="202">
        <v>3028</v>
      </c>
      <c r="H210" s="202">
        <v>0</v>
      </c>
      <c r="I210" s="202">
        <v>3028</v>
      </c>
      <c r="J210" s="203">
        <v>0</v>
      </c>
      <c r="K210" s="203">
        <v>1</v>
      </c>
      <c r="L210" s="202" t="s">
        <v>476</v>
      </c>
      <c r="M210" s="204">
        <v>7.5091306089999996</v>
      </c>
      <c r="N210" s="203">
        <v>1</v>
      </c>
      <c r="O210" s="205">
        <v>3028</v>
      </c>
      <c r="P210" s="204">
        <v>7.1295969880000003</v>
      </c>
      <c r="Q210" s="202">
        <v>1</v>
      </c>
      <c r="R210" s="202">
        <v>3028</v>
      </c>
      <c r="S210" s="202">
        <v>5.406211785</v>
      </c>
      <c r="T210" s="202">
        <v>1</v>
      </c>
      <c r="U210" s="202">
        <v>3028</v>
      </c>
      <c r="V210" s="202">
        <v>6.3043568289999996</v>
      </c>
      <c r="W210" s="202">
        <v>1</v>
      </c>
      <c r="X210" s="202">
        <v>3028</v>
      </c>
      <c r="Y210" s="206" t="s">
        <v>470</v>
      </c>
      <c r="Z210" s="202" t="s">
        <v>470</v>
      </c>
      <c r="AA210" s="202" t="s">
        <v>470</v>
      </c>
      <c r="AB210" s="202" t="s">
        <v>470</v>
      </c>
      <c r="AC210" s="202" t="s">
        <v>470</v>
      </c>
      <c r="AD210" s="202" t="s">
        <v>470</v>
      </c>
      <c r="AE210" s="206">
        <v>0.13677600840000001</v>
      </c>
      <c r="AF210" s="202">
        <v>0.81051472000000002</v>
      </c>
      <c r="AG210" s="202">
        <v>2448</v>
      </c>
      <c r="AH210" s="206">
        <v>4.2907631950000003</v>
      </c>
      <c r="AI210" s="202">
        <v>0.43486141900000003</v>
      </c>
      <c r="AJ210" s="202">
        <v>1190</v>
      </c>
      <c r="AK210" s="202" t="s">
        <v>470</v>
      </c>
      <c r="AL210" s="202" t="s">
        <v>470</v>
      </c>
      <c r="AM210" s="202" t="s">
        <v>470</v>
      </c>
      <c r="AN210" s="202" t="s">
        <v>470</v>
      </c>
      <c r="AO210" s="202" t="s">
        <v>470</v>
      </c>
      <c r="AP210" s="202" t="s">
        <v>470</v>
      </c>
      <c r="AQ210" s="202" t="s">
        <v>470</v>
      </c>
      <c r="AR210" s="202" t="s">
        <v>470</v>
      </c>
      <c r="AS210" s="202" t="s">
        <v>470</v>
      </c>
      <c r="AT210" s="202"/>
      <c r="AU210" s="202"/>
      <c r="AV210" s="202"/>
      <c r="AW210" s="202"/>
      <c r="AX210" s="202"/>
      <c r="AY210" s="202"/>
      <c r="AZ210" s="202"/>
      <c r="BA210" s="202"/>
      <c r="BB210" s="202"/>
      <c r="BC210" s="202"/>
      <c r="BD210" s="202"/>
      <c r="BE210" s="202"/>
      <c r="BF210" s="202"/>
      <c r="BG210" s="202"/>
      <c r="BH210" s="202"/>
      <c r="BI210" s="202"/>
      <c r="BJ210" s="202"/>
      <c r="BK210" s="202"/>
      <c r="BL210" s="202">
        <v>0.56500141800000003</v>
      </c>
      <c r="BM210" s="202">
        <v>1</v>
      </c>
      <c r="BN210" s="202">
        <v>3028</v>
      </c>
      <c r="BO210" s="202">
        <v>66.2742425</v>
      </c>
      <c r="BP210" s="202">
        <v>1</v>
      </c>
      <c r="BQ210" s="202">
        <v>3028</v>
      </c>
      <c r="BR210" s="202">
        <v>0.87853030300000001</v>
      </c>
      <c r="BS210" s="202">
        <v>8.9922255000000006E-2</v>
      </c>
      <c r="BT210" s="202">
        <v>1</v>
      </c>
      <c r="BU210" s="202">
        <v>3028</v>
      </c>
      <c r="BV210" s="202">
        <v>0.14031737799999999</v>
      </c>
      <c r="BW210" s="202">
        <v>0.14031737799999999</v>
      </c>
      <c r="BX210" s="202">
        <v>506</v>
      </c>
      <c r="BY210" s="202">
        <v>0</v>
      </c>
      <c r="BZ210" s="202">
        <v>1</v>
      </c>
      <c r="CA210" s="202">
        <v>3028</v>
      </c>
      <c r="CB210" s="202">
        <v>6.4902370000000003E-3</v>
      </c>
      <c r="CC210" s="202">
        <v>1</v>
      </c>
      <c r="CD210" s="202">
        <v>3028</v>
      </c>
      <c r="CE210" s="202">
        <v>0</v>
      </c>
      <c r="CF210" s="202">
        <v>1</v>
      </c>
      <c r="CG210" s="202">
        <v>3028</v>
      </c>
      <c r="CH210" s="202" t="s">
        <v>470</v>
      </c>
      <c r="CI210" s="202" t="s">
        <v>470</v>
      </c>
      <c r="CJ210" s="202" t="s">
        <v>470</v>
      </c>
      <c r="CK210" s="202" t="s">
        <v>470</v>
      </c>
      <c r="CL210" s="202" t="s">
        <v>470</v>
      </c>
      <c r="CM210" s="202" t="s">
        <v>470</v>
      </c>
      <c r="CN210" s="202">
        <v>0.225302688</v>
      </c>
      <c r="CO210" s="202">
        <v>1</v>
      </c>
      <c r="CP210" s="202">
        <v>3028</v>
      </c>
      <c r="CQ210" s="202">
        <v>35</v>
      </c>
      <c r="CR210" s="202">
        <v>3.1956344999999997E-2</v>
      </c>
      <c r="CS210" s="202">
        <v>83</v>
      </c>
      <c r="CT210" s="202">
        <v>10318.899229000001</v>
      </c>
      <c r="CU210" s="202">
        <v>2.8967933000000001E-2</v>
      </c>
      <c r="CV210" s="202">
        <v>79</v>
      </c>
      <c r="CW210" s="202">
        <v>0.69249810489999997</v>
      </c>
      <c r="CX210" s="202">
        <v>0.99750965700000005</v>
      </c>
      <c r="CY210" s="202">
        <v>2996</v>
      </c>
      <c r="CZ210" s="202"/>
      <c r="DA210" s="202"/>
      <c r="DB210" s="202"/>
      <c r="DC210" s="202" t="s">
        <v>470</v>
      </c>
      <c r="DD210" s="202" t="s">
        <v>470</v>
      </c>
      <c r="DE210" s="202" t="s">
        <v>470</v>
      </c>
      <c r="DF210" s="202" t="s">
        <v>258</v>
      </c>
      <c r="DG210" s="202" t="s">
        <v>420</v>
      </c>
    </row>
    <row r="211" spans="2:111" hidden="1" x14ac:dyDescent="0.3">
      <c r="B211" s="124" t="str">
        <f t="shared" si="3"/>
        <v>iBoxx MSCI EUR Senior Corporates Investment Grade ESG Factor Weighted45626</v>
      </c>
      <c r="C211" s="183">
        <v>55</v>
      </c>
      <c r="D211" s="183" t="s">
        <v>532</v>
      </c>
      <c r="E211" s="183" t="s">
        <v>257</v>
      </c>
      <c r="F211" s="199">
        <v>45626</v>
      </c>
      <c r="G211" s="202">
        <v>3051</v>
      </c>
      <c r="H211" s="202">
        <v>0</v>
      </c>
      <c r="I211" s="202">
        <v>3051</v>
      </c>
      <c r="J211" s="203">
        <v>0</v>
      </c>
      <c r="K211" s="203">
        <v>1</v>
      </c>
      <c r="L211" s="202" t="s">
        <v>476</v>
      </c>
      <c r="M211" s="204">
        <v>7.5124873929999998</v>
      </c>
      <c r="N211" s="203">
        <v>0.99523574100000001</v>
      </c>
      <c r="O211" s="205">
        <v>3042</v>
      </c>
      <c r="P211" s="204">
        <v>7.1192195859999998</v>
      </c>
      <c r="Q211" s="202">
        <v>0.99523574100000001</v>
      </c>
      <c r="R211" s="202">
        <v>3042</v>
      </c>
      <c r="S211" s="202">
        <v>5.3915399019999999</v>
      </c>
      <c r="T211" s="202">
        <v>0.99523574100000001</v>
      </c>
      <c r="U211" s="202">
        <v>3042</v>
      </c>
      <c r="V211" s="202">
        <v>6.3234663700000002</v>
      </c>
      <c r="W211" s="202">
        <v>0.99523574100000001</v>
      </c>
      <c r="X211" s="202">
        <v>3042</v>
      </c>
      <c r="Y211" s="206" t="s">
        <v>470</v>
      </c>
      <c r="Z211" s="202" t="s">
        <v>470</v>
      </c>
      <c r="AA211" s="202" t="s">
        <v>470</v>
      </c>
      <c r="AB211" s="202" t="s">
        <v>470</v>
      </c>
      <c r="AC211" s="202" t="s">
        <v>470</v>
      </c>
      <c r="AD211" s="202" t="s">
        <v>470</v>
      </c>
      <c r="AE211" s="206">
        <v>0.13583106389999999</v>
      </c>
      <c r="AF211" s="202">
        <v>0.801848742</v>
      </c>
      <c r="AG211" s="202">
        <v>2444</v>
      </c>
      <c r="AH211" s="206">
        <v>4.2539972319999997</v>
      </c>
      <c r="AI211" s="202">
        <v>0.43443902600000001</v>
      </c>
      <c r="AJ211" s="202">
        <v>1217</v>
      </c>
      <c r="AK211" s="202" t="s">
        <v>470</v>
      </c>
      <c r="AL211" s="202" t="s">
        <v>470</v>
      </c>
      <c r="AM211" s="202" t="s">
        <v>470</v>
      </c>
      <c r="AN211" s="202" t="s">
        <v>470</v>
      </c>
      <c r="AO211" s="202" t="s">
        <v>470</v>
      </c>
      <c r="AP211" s="202" t="s">
        <v>470</v>
      </c>
      <c r="AQ211" s="202" t="s">
        <v>470</v>
      </c>
      <c r="AR211" s="202" t="s">
        <v>470</v>
      </c>
      <c r="AS211" s="202" t="s">
        <v>470</v>
      </c>
      <c r="AT211" s="202"/>
      <c r="AU211" s="202"/>
      <c r="AV211" s="202"/>
      <c r="AW211" s="202"/>
      <c r="AX211" s="202"/>
      <c r="AY211" s="202"/>
      <c r="AZ211" s="202"/>
      <c r="BA211" s="202"/>
      <c r="BB211" s="202"/>
      <c r="BC211" s="202"/>
      <c r="BD211" s="202"/>
      <c r="BE211" s="202"/>
      <c r="BF211" s="202"/>
      <c r="BG211" s="202"/>
      <c r="BH211" s="202"/>
      <c r="BI211" s="202"/>
      <c r="BJ211" s="202"/>
      <c r="BK211" s="202"/>
      <c r="BL211" s="202">
        <v>0.56297096800000002</v>
      </c>
      <c r="BM211" s="202">
        <v>1</v>
      </c>
      <c r="BN211" s="202">
        <v>3051</v>
      </c>
      <c r="BO211" s="202">
        <v>65.196325239999993</v>
      </c>
      <c r="BP211" s="202">
        <v>0.99523574100000001</v>
      </c>
      <c r="BQ211" s="202">
        <v>3042</v>
      </c>
      <c r="BR211" s="202">
        <v>0.87358294299999995</v>
      </c>
      <c r="BS211" s="202">
        <v>8.9501840999999999E-2</v>
      </c>
      <c r="BT211" s="202">
        <v>1</v>
      </c>
      <c r="BU211" s="202">
        <v>3051</v>
      </c>
      <c r="BV211" s="202">
        <v>0.139308285</v>
      </c>
      <c r="BW211" s="202">
        <v>0.139308285</v>
      </c>
      <c r="BX211" s="202">
        <v>513</v>
      </c>
      <c r="BY211" s="202">
        <v>0</v>
      </c>
      <c r="BZ211" s="202">
        <v>0.99523574100000001</v>
      </c>
      <c r="CA211" s="202">
        <v>3042</v>
      </c>
      <c r="CB211" s="202">
        <v>6.4388420000000002E-3</v>
      </c>
      <c r="CC211" s="202">
        <v>0.99523574100000001</v>
      </c>
      <c r="CD211" s="202">
        <v>3042</v>
      </c>
      <c r="CE211" s="202">
        <v>0</v>
      </c>
      <c r="CF211" s="202">
        <v>0.99523574100000001</v>
      </c>
      <c r="CG211" s="202">
        <v>3042</v>
      </c>
      <c r="CH211" s="202" t="s">
        <v>470</v>
      </c>
      <c r="CI211" s="202" t="s">
        <v>470</v>
      </c>
      <c r="CJ211" s="202" t="s">
        <v>470</v>
      </c>
      <c r="CK211" s="202" t="s">
        <v>470</v>
      </c>
      <c r="CL211" s="202" t="s">
        <v>470</v>
      </c>
      <c r="CM211" s="202" t="s">
        <v>470</v>
      </c>
      <c r="CN211" s="202">
        <v>0.220955967</v>
      </c>
      <c r="CO211" s="202">
        <v>0.99523574100000001</v>
      </c>
      <c r="CP211" s="202">
        <v>3042</v>
      </c>
      <c r="CQ211" s="202">
        <v>36</v>
      </c>
      <c r="CR211" s="202">
        <v>3.2404658000000003E-2</v>
      </c>
      <c r="CS211" s="202">
        <v>85</v>
      </c>
      <c r="CT211" s="202">
        <v>10340.362224</v>
      </c>
      <c r="CU211" s="202">
        <v>2.9441687000000001E-2</v>
      </c>
      <c r="CV211" s="202">
        <v>82</v>
      </c>
      <c r="CW211" s="202">
        <v>0.69731510920000006</v>
      </c>
      <c r="CX211" s="202">
        <v>0.99076924899999996</v>
      </c>
      <c r="CY211" s="202">
        <v>3000</v>
      </c>
      <c r="CZ211" s="202"/>
      <c r="DA211" s="202"/>
      <c r="DB211" s="202"/>
      <c r="DC211" s="202" t="s">
        <v>470</v>
      </c>
      <c r="DD211" s="202" t="s">
        <v>470</v>
      </c>
      <c r="DE211" s="202" t="s">
        <v>470</v>
      </c>
      <c r="DF211" s="202" t="s">
        <v>258</v>
      </c>
      <c r="DG211" s="202" t="s">
        <v>420</v>
      </c>
    </row>
    <row r="212" spans="2:111" hidden="1" x14ac:dyDescent="0.3">
      <c r="B212" s="124" t="str">
        <f t="shared" si="3"/>
        <v>iBoxx MSCI EUR Senior Corporates Investment Grade ESG Factor Weighted45657</v>
      </c>
      <c r="D212" s="124" t="s">
        <v>532</v>
      </c>
      <c r="E212" s="183" t="s">
        <v>257</v>
      </c>
      <c r="F212" s="196">
        <v>45657</v>
      </c>
      <c r="G212" s="202">
        <v>3041</v>
      </c>
      <c r="H212" s="202">
        <v>0</v>
      </c>
      <c r="I212" s="202">
        <v>3041</v>
      </c>
      <c r="J212" s="203">
        <v>0</v>
      </c>
      <c r="K212" s="203">
        <v>1</v>
      </c>
      <c r="L212" s="202" t="s">
        <v>476</v>
      </c>
      <c r="M212" s="204">
        <v>7.5101284007692204</v>
      </c>
      <c r="N212" s="203">
        <v>0.99999999999984901</v>
      </c>
      <c r="O212" s="205">
        <v>3041</v>
      </c>
      <c r="P212" s="204">
        <v>7.1174130238844704</v>
      </c>
      <c r="Q212" s="202">
        <v>0.99999999999984901</v>
      </c>
      <c r="R212" s="202">
        <v>3041</v>
      </c>
      <c r="S212" s="202">
        <v>5.3834112715661604</v>
      </c>
      <c r="T212" s="202">
        <v>0.99999999999984901</v>
      </c>
      <c r="U212" s="202">
        <v>3041</v>
      </c>
      <c r="V212" s="202">
        <v>6.3384745742650699</v>
      </c>
      <c r="W212" s="202">
        <v>0.99999999999984901</v>
      </c>
      <c r="X212" s="202">
        <v>3041</v>
      </c>
      <c r="Y212" s="206" t="s">
        <v>470</v>
      </c>
      <c r="Z212" s="202" t="s">
        <v>470</v>
      </c>
      <c r="AA212" s="202" t="s">
        <v>470</v>
      </c>
      <c r="AB212" s="202" t="s">
        <v>470</v>
      </c>
      <c r="AC212" s="202" t="s">
        <v>470</v>
      </c>
      <c r="AD212" s="202" t="s">
        <v>470</v>
      </c>
      <c r="AE212" s="202">
        <v>0.134402564720289</v>
      </c>
      <c r="AF212" s="202">
        <v>0.80321678581735001</v>
      </c>
      <c r="AG212" s="202">
        <v>2434</v>
      </c>
      <c r="AH212" s="206">
        <v>4.5224592930119796</v>
      </c>
      <c r="AI212" s="202">
        <v>0.44348075209078802</v>
      </c>
      <c r="AJ212" s="202">
        <v>1228</v>
      </c>
      <c r="AK212" s="202" t="s">
        <v>470</v>
      </c>
      <c r="AL212" s="202" t="s">
        <v>470</v>
      </c>
      <c r="AM212" s="202" t="s">
        <v>470</v>
      </c>
      <c r="AN212" s="202" t="s">
        <v>470</v>
      </c>
      <c r="AO212" s="202" t="s">
        <v>470</v>
      </c>
      <c r="AP212" s="202" t="s">
        <v>470</v>
      </c>
      <c r="AQ212" s="202" t="s">
        <v>470</v>
      </c>
      <c r="AR212" s="202" t="s">
        <v>470</v>
      </c>
      <c r="AS212" s="202" t="s">
        <v>470</v>
      </c>
      <c r="AT212" s="202"/>
      <c r="AU212" s="202"/>
      <c r="AV212" s="202"/>
      <c r="AW212" s="202"/>
      <c r="AX212" s="202"/>
      <c r="AY212" s="202"/>
      <c r="AZ212" s="202"/>
      <c r="BA212" s="202"/>
      <c r="BB212" s="202"/>
      <c r="BC212" s="202"/>
      <c r="BD212" s="202"/>
      <c r="BE212" s="202"/>
      <c r="BF212" s="202"/>
      <c r="BG212" s="202"/>
      <c r="BH212" s="202"/>
      <c r="BI212" s="202"/>
      <c r="BJ212" s="202"/>
      <c r="BK212" s="202"/>
      <c r="BL212" s="202">
        <v>0.56723734337009901</v>
      </c>
      <c r="BM212" s="202">
        <v>0.99999999999984901</v>
      </c>
      <c r="BN212" s="202">
        <v>3041</v>
      </c>
      <c r="BO212" s="202">
        <v>66.373218057356993</v>
      </c>
      <c r="BP212" s="202">
        <v>0.99999999999984901</v>
      </c>
      <c r="BQ212" s="202">
        <v>3041</v>
      </c>
      <c r="BR212" s="202">
        <v>0.88839341833325902</v>
      </c>
      <c r="BS212" s="202">
        <v>8.9489104701672706E-2</v>
      </c>
      <c r="BT212" s="202">
        <v>0.99999999999984901</v>
      </c>
      <c r="BU212" s="202">
        <v>3041</v>
      </c>
      <c r="BV212" s="202">
        <v>0.141785340234101</v>
      </c>
      <c r="BW212" s="202">
        <v>0.141785340234101</v>
      </c>
      <c r="BX212" s="202">
        <v>515</v>
      </c>
      <c r="BY212" s="202">
        <v>0</v>
      </c>
      <c r="BZ212" s="202">
        <v>0.99999999999984901</v>
      </c>
      <c r="CA212" s="202">
        <v>3041</v>
      </c>
      <c r="CB212" s="202">
        <v>6.4640767650517997E-3</v>
      </c>
      <c r="CC212" s="202">
        <v>0.99999999999984901</v>
      </c>
      <c r="CD212" s="202">
        <v>3041</v>
      </c>
      <c r="CE212" s="202">
        <v>0</v>
      </c>
      <c r="CF212" s="202">
        <v>0.99999999999984901</v>
      </c>
      <c r="CG212" s="202">
        <v>3041</v>
      </c>
      <c r="CH212" s="202" t="s">
        <v>470</v>
      </c>
      <c r="CI212" s="202" t="s">
        <v>470</v>
      </c>
      <c r="CJ212" s="202" t="s">
        <v>470</v>
      </c>
      <c r="CK212" s="202" t="s">
        <v>470</v>
      </c>
      <c r="CL212" s="202" t="s">
        <v>470</v>
      </c>
      <c r="CM212" s="202" t="s">
        <v>470</v>
      </c>
      <c r="CN212" s="202">
        <v>0.22183168837967401</v>
      </c>
      <c r="CO212" s="202">
        <v>0.99999999999984901</v>
      </c>
      <c r="CP212" s="202">
        <v>3041</v>
      </c>
      <c r="CQ212" s="202">
        <v>36</v>
      </c>
      <c r="CR212" s="202">
        <v>3.2496053828253497E-2</v>
      </c>
      <c r="CS212" s="202">
        <v>85</v>
      </c>
      <c r="CT212" s="202">
        <v>10340.3622239499</v>
      </c>
      <c r="CU212" s="202">
        <v>2.9529222958810698E-2</v>
      </c>
      <c r="CV212" s="202">
        <v>82</v>
      </c>
      <c r="CW212" s="202">
        <v>0.69741479345860802</v>
      </c>
      <c r="CX212" s="202">
        <v>0.99619305515926304</v>
      </c>
      <c r="CY212" s="202">
        <v>2999</v>
      </c>
      <c r="CZ212" s="202"/>
      <c r="DA212" s="202"/>
      <c r="DB212" s="202"/>
      <c r="DC212" s="202" t="s">
        <v>470</v>
      </c>
      <c r="DD212" s="202" t="s">
        <v>470</v>
      </c>
      <c r="DE212" s="202" t="s">
        <v>470</v>
      </c>
      <c r="DF212" s="202" t="s">
        <v>258</v>
      </c>
      <c r="DG212" s="202" t="s">
        <v>420</v>
      </c>
    </row>
    <row r="213" spans="2:111" hidden="1" x14ac:dyDescent="0.3">
      <c r="B213" s="124" t="str">
        <f t="shared" si="3"/>
        <v>iBoxx MSCI EUR Senior Corporates Investment Grade ESG Factor Weighted45688</v>
      </c>
      <c r="D213" s="124" t="s">
        <v>532</v>
      </c>
      <c r="E213" s="183" t="s">
        <v>257</v>
      </c>
      <c r="F213" s="196">
        <v>45688</v>
      </c>
      <c r="G213" s="202">
        <v>3064</v>
      </c>
      <c r="H213" s="202">
        <v>0</v>
      </c>
      <c r="I213" s="202">
        <v>3064</v>
      </c>
      <c r="J213" s="203">
        <v>0</v>
      </c>
      <c r="K213" s="203">
        <v>1</v>
      </c>
      <c r="L213" s="202" t="s">
        <v>476</v>
      </c>
      <c r="M213" s="204">
        <v>7.5344127611993503</v>
      </c>
      <c r="N213" s="203">
        <v>0.96801863246475806</v>
      </c>
      <c r="O213" s="205">
        <v>3008</v>
      </c>
      <c r="P213" s="204">
        <v>7.1963308824477501</v>
      </c>
      <c r="Q213" s="202">
        <v>0.96801863246475806</v>
      </c>
      <c r="R213" s="202">
        <v>3008</v>
      </c>
      <c r="S213" s="202">
        <v>5.3565114693903402</v>
      </c>
      <c r="T213" s="202">
        <v>0.96801863246475806</v>
      </c>
      <c r="U213" s="202">
        <v>3008</v>
      </c>
      <c r="V213" s="202">
        <v>6.21194005082857</v>
      </c>
      <c r="W213" s="202">
        <v>0.96801863246475806</v>
      </c>
      <c r="X213" s="202">
        <v>3008</v>
      </c>
      <c r="Y213" s="206" t="s">
        <v>470</v>
      </c>
      <c r="Z213" s="202" t="s">
        <v>470</v>
      </c>
      <c r="AA213" s="202" t="s">
        <v>470</v>
      </c>
      <c r="AB213" s="202" t="s">
        <v>470</v>
      </c>
      <c r="AC213" s="202" t="s">
        <v>470</v>
      </c>
      <c r="AD213" s="202" t="s">
        <v>470</v>
      </c>
      <c r="AE213" s="202">
        <v>0.13090357418557799</v>
      </c>
      <c r="AF213" s="202">
        <v>0.323405686447921</v>
      </c>
      <c r="AG213" s="202">
        <v>1055</v>
      </c>
      <c r="AH213" s="206">
        <v>4.5230355467229604</v>
      </c>
      <c r="AI213" s="202">
        <v>0.38374709832709702</v>
      </c>
      <c r="AJ213" s="202">
        <v>1017</v>
      </c>
      <c r="AK213" s="202" t="s">
        <v>470</v>
      </c>
      <c r="AL213" s="202" t="s">
        <v>470</v>
      </c>
      <c r="AM213" s="202" t="s">
        <v>470</v>
      </c>
      <c r="AN213" s="202" t="s">
        <v>470</v>
      </c>
      <c r="AO213" s="202" t="s">
        <v>470</v>
      </c>
      <c r="AP213" s="202" t="s">
        <v>470</v>
      </c>
      <c r="AQ213" s="202" t="s">
        <v>470</v>
      </c>
      <c r="AR213" s="202" t="s">
        <v>470</v>
      </c>
      <c r="AS213" s="202" t="s">
        <v>470</v>
      </c>
      <c r="AT213" s="202"/>
      <c r="AU213" s="202"/>
      <c r="AV213" s="202"/>
      <c r="AW213" s="202"/>
      <c r="AX213" s="202"/>
      <c r="AY213" s="202"/>
      <c r="AZ213" s="202"/>
      <c r="BA213" s="202"/>
      <c r="BB213" s="202"/>
      <c r="BC213" s="202"/>
      <c r="BD213" s="202"/>
      <c r="BE213" s="202"/>
      <c r="BF213" s="202"/>
      <c r="BG213" s="202"/>
      <c r="BH213" s="202"/>
      <c r="BI213" s="202"/>
      <c r="BJ213" s="202"/>
      <c r="BK213" s="202"/>
      <c r="BL213" s="202">
        <v>0.567525878498647</v>
      </c>
      <c r="BM213" s="202">
        <v>0.99999999999984901</v>
      </c>
      <c r="BN213" s="202">
        <v>3064</v>
      </c>
      <c r="BO213" s="202">
        <v>72.721103897051094</v>
      </c>
      <c r="BP213" s="202">
        <v>0.97000435726776502</v>
      </c>
      <c r="BQ213" s="202">
        <v>3017</v>
      </c>
      <c r="BR213" s="202">
        <v>0.793886377577804</v>
      </c>
      <c r="BS213" s="202">
        <v>8.9440296147324405E-2</v>
      </c>
      <c r="BT213" s="202">
        <v>0.99999999999984901</v>
      </c>
      <c r="BU213" s="202">
        <v>3064</v>
      </c>
      <c r="BV213" s="202">
        <v>0.14413453177313401</v>
      </c>
      <c r="BW213" s="202">
        <v>0.14413453177313401</v>
      </c>
      <c r="BX213" s="202">
        <v>529</v>
      </c>
      <c r="BY213" s="202">
        <v>0</v>
      </c>
      <c r="BZ213" s="202">
        <v>0.97000435726776502</v>
      </c>
      <c r="CA213" s="202">
        <v>3017</v>
      </c>
      <c r="CB213" s="202">
        <v>7.2367103913249997E-3</v>
      </c>
      <c r="CC213" s="202">
        <v>0.97000435726776502</v>
      </c>
      <c r="CD213" s="202">
        <v>3017</v>
      </c>
      <c r="CE213" s="202">
        <v>0</v>
      </c>
      <c r="CF213" s="202">
        <v>0.96801863246475806</v>
      </c>
      <c r="CG213" s="202">
        <v>3008</v>
      </c>
      <c r="CH213" s="202" t="s">
        <v>470</v>
      </c>
      <c r="CI213" s="202" t="s">
        <v>470</v>
      </c>
      <c r="CJ213" s="202" t="s">
        <v>470</v>
      </c>
      <c r="CK213" s="202" t="s">
        <v>470</v>
      </c>
      <c r="CL213" s="202" t="s">
        <v>470</v>
      </c>
      <c r="CM213" s="202" t="s">
        <v>470</v>
      </c>
      <c r="CN213" s="202">
        <v>0.189631918460066</v>
      </c>
      <c r="CO213" s="202">
        <v>0.96682719758295299</v>
      </c>
      <c r="CP213" s="202">
        <v>3003</v>
      </c>
      <c r="CQ213" s="202">
        <v>39</v>
      </c>
      <c r="CR213" s="202">
        <v>3.3379124887079697E-2</v>
      </c>
      <c r="CS213" s="202">
        <v>88</v>
      </c>
      <c r="CT213" s="202">
        <v>11107133727.82</v>
      </c>
      <c r="CU213" s="202">
        <v>3.0417760767428002E-2</v>
      </c>
      <c r="CV213" s="202">
        <v>85</v>
      </c>
      <c r="CW213" s="202">
        <v>0.66368320258678504</v>
      </c>
      <c r="CX213" s="202">
        <v>0.96620585788653002</v>
      </c>
      <c r="CY213" s="202">
        <v>2977</v>
      </c>
      <c r="CZ213" s="202"/>
      <c r="DA213" s="202"/>
      <c r="DB213" s="202"/>
      <c r="DC213" s="202" t="s">
        <v>470</v>
      </c>
      <c r="DD213" s="202" t="s">
        <v>470</v>
      </c>
      <c r="DE213" s="202" t="s">
        <v>470</v>
      </c>
      <c r="DF213" s="202" t="s">
        <v>258</v>
      </c>
      <c r="DG213" s="202" t="s">
        <v>420</v>
      </c>
    </row>
    <row r="214" spans="2:111" hidden="1" x14ac:dyDescent="0.3">
      <c r="B214" s="124" t="str">
        <f t="shared" si="3"/>
        <v>iBoxx MSCI EUR Senior Corporates Investment Grade ESG Factor Weighted (version 2)45596</v>
      </c>
      <c r="C214" s="183">
        <v>55</v>
      </c>
      <c r="D214" s="183" t="s">
        <v>533</v>
      </c>
      <c r="E214" s="183" t="s">
        <v>259</v>
      </c>
      <c r="F214" s="199">
        <v>45596</v>
      </c>
      <c r="G214" s="202">
        <v>2945</v>
      </c>
      <c r="H214" s="202">
        <v>0</v>
      </c>
      <c r="I214" s="202">
        <v>2945</v>
      </c>
      <c r="J214" s="203">
        <v>0</v>
      </c>
      <c r="K214" s="203">
        <v>1</v>
      </c>
      <c r="L214" s="202" t="s">
        <v>476</v>
      </c>
      <c r="M214" s="204">
        <v>7.5163352210000003</v>
      </c>
      <c r="N214" s="203">
        <v>1</v>
      </c>
      <c r="O214" s="205">
        <v>2945</v>
      </c>
      <c r="P214" s="204">
        <v>7.1932165670000003</v>
      </c>
      <c r="Q214" s="202">
        <v>1</v>
      </c>
      <c r="R214" s="202">
        <v>2945</v>
      </c>
      <c r="S214" s="202">
        <v>5.384313992</v>
      </c>
      <c r="T214" s="202">
        <v>1</v>
      </c>
      <c r="U214" s="202">
        <v>2945</v>
      </c>
      <c r="V214" s="202">
        <v>6.2763602409999999</v>
      </c>
      <c r="W214" s="202">
        <v>1</v>
      </c>
      <c r="X214" s="202">
        <v>2945</v>
      </c>
      <c r="Y214" s="206" t="s">
        <v>470</v>
      </c>
      <c r="Z214" s="202" t="s">
        <v>470</v>
      </c>
      <c r="AA214" s="202" t="s">
        <v>470</v>
      </c>
      <c r="AB214" s="202" t="s">
        <v>470</v>
      </c>
      <c r="AC214" s="202" t="s">
        <v>470</v>
      </c>
      <c r="AD214" s="202" t="s">
        <v>470</v>
      </c>
      <c r="AE214" s="206">
        <v>0.13737346009999998</v>
      </c>
      <c r="AF214" s="202">
        <v>0.80306411300000002</v>
      </c>
      <c r="AG214" s="202">
        <v>2369</v>
      </c>
      <c r="AH214" s="206">
        <v>4.5024694480000003</v>
      </c>
      <c r="AI214" s="202">
        <v>0.41665985100000003</v>
      </c>
      <c r="AJ214" s="202">
        <v>1115</v>
      </c>
      <c r="AK214" s="202" t="s">
        <v>470</v>
      </c>
      <c r="AL214" s="202" t="s">
        <v>470</v>
      </c>
      <c r="AM214" s="202" t="s">
        <v>470</v>
      </c>
      <c r="AN214" s="202" t="s">
        <v>470</v>
      </c>
      <c r="AO214" s="202" t="s">
        <v>470</v>
      </c>
      <c r="AP214" s="202" t="s">
        <v>470</v>
      </c>
      <c r="AQ214" s="202" t="s">
        <v>470</v>
      </c>
      <c r="AR214" s="202" t="s">
        <v>470</v>
      </c>
      <c r="AS214" s="202" t="s">
        <v>470</v>
      </c>
      <c r="AT214" s="202"/>
      <c r="AU214" s="202"/>
      <c r="AV214" s="202"/>
      <c r="AW214" s="202"/>
      <c r="AX214" s="202"/>
      <c r="AY214" s="202"/>
      <c r="AZ214" s="202"/>
      <c r="BA214" s="202"/>
      <c r="BB214" s="202"/>
      <c r="BC214" s="202"/>
      <c r="BD214" s="202"/>
      <c r="BE214" s="202"/>
      <c r="BF214" s="202"/>
      <c r="BG214" s="202"/>
      <c r="BH214" s="202"/>
      <c r="BI214" s="202"/>
      <c r="BJ214" s="202"/>
      <c r="BK214" s="202"/>
      <c r="BL214" s="202">
        <v>0.552861724</v>
      </c>
      <c r="BM214" s="202">
        <v>1</v>
      </c>
      <c r="BN214" s="202">
        <v>2945</v>
      </c>
      <c r="BO214" s="202">
        <v>58.327298409999997</v>
      </c>
      <c r="BP214" s="202">
        <v>1</v>
      </c>
      <c r="BQ214" s="202">
        <v>2945</v>
      </c>
      <c r="BR214" s="202">
        <v>0.87611181999999999</v>
      </c>
      <c r="BS214" s="202">
        <v>6.7410358000000004E-2</v>
      </c>
      <c r="BT214" s="202">
        <v>1</v>
      </c>
      <c r="BU214" s="202">
        <v>2945</v>
      </c>
      <c r="BV214" s="202">
        <v>0.14232373400000001</v>
      </c>
      <c r="BW214" s="202">
        <v>0.14232373400000001</v>
      </c>
      <c r="BX214" s="202">
        <v>496</v>
      </c>
      <c r="BY214" s="202">
        <v>0</v>
      </c>
      <c r="BZ214" s="202">
        <v>1</v>
      </c>
      <c r="CA214" s="202">
        <v>2945</v>
      </c>
      <c r="CB214" s="202">
        <v>6.7163750000000001E-3</v>
      </c>
      <c r="CC214" s="202">
        <v>1</v>
      </c>
      <c r="CD214" s="202">
        <v>2945</v>
      </c>
      <c r="CE214" s="202">
        <v>0</v>
      </c>
      <c r="CF214" s="202">
        <v>1</v>
      </c>
      <c r="CG214" s="202">
        <v>2945</v>
      </c>
      <c r="CH214" s="202" t="s">
        <v>470</v>
      </c>
      <c r="CI214" s="202" t="s">
        <v>470</v>
      </c>
      <c r="CJ214" s="202" t="s">
        <v>470</v>
      </c>
      <c r="CK214" s="202" t="s">
        <v>470</v>
      </c>
      <c r="CL214" s="202" t="s">
        <v>470</v>
      </c>
      <c r="CM214" s="202" t="s">
        <v>470</v>
      </c>
      <c r="CN214" s="202">
        <v>0.22545245</v>
      </c>
      <c r="CO214" s="202">
        <v>1</v>
      </c>
      <c r="CP214" s="202">
        <v>2945</v>
      </c>
      <c r="CQ214" s="202">
        <v>29</v>
      </c>
      <c r="CR214" s="202">
        <v>2.8713836E-2</v>
      </c>
      <c r="CS214" s="202">
        <v>68</v>
      </c>
      <c r="CT214" s="202">
        <v>10008.548967999999</v>
      </c>
      <c r="CU214" s="202">
        <v>2.561745E-2</v>
      </c>
      <c r="CV214" s="202">
        <v>64</v>
      </c>
      <c r="CW214" s="202">
        <v>0.69445937830000004</v>
      </c>
      <c r="CX214" s="202">
        <v>0.99741967799999998</v>
      </c>
      <c r="CY214" s="202">
        <v>2913</v>
      </c>
      <c r="CZ214" s="202"/>
      <c r="DA214" s="202"/>
      <c r="DB214" s="202"/>
      <c r="DC214" s="202" t="s">
        <v>470</v>
      </c>
      <c r="DD214" s="202" t="s">
        <v>470</v>
      </c>
      <c r="DE214" s="202" t="s">
        <v>470</v>
      </c>
      <c r="DF214" s="202" t="s">
        <v>260</v>
      </c>
      <c r="DG214" s="202" t="s">
        <v>420</v>
      </c>
    </row>
    <row r="215" spans="2:111" hidden="1" x14ac:dyDescent="0.3">
      <c r="B215" s="124" t="str">
        <f t="shared" si="3"/>
        <v>iBoxx MSCI EUR Senior Corporates Investment Grade ESG Factor Weighted (version 2)45626</v>
      </c>
      <c r="C215" s="183">
        <v>54</v>
      </c>
      <c r="D215" s="183" t="s">
        <v>533</v>
      </c>
      <c r="E215" s="183" t="s">
        <v>259</v>
      </c>
      <c r="F215" s="199">
        <v>45626</v>
      </c>
      <c r="G215" s="202">
        <v>2968</v>
      </c>
      <c r="H215" s="202">
        <v>0</v>
      </c>
      <c r="I215" s="202">
        <v>2968</v>
      </c>
      <c r="J215" s="203">
        <v>0</v>
      </c>
      <c r="K215" s="203">
        <v>1</v>
      </c>
      <c r="L215" s="202" t="s">
        <v>476</v>
      </c>
      <c r="M215" s="204">
        <v>7.5198804590000004</v>
      </c>
      <c r="N215" s="203">
        <v>0.99506415699999995</v>
      </c>
      <c r="O215" s="205">
        <v>2959</v>
      </c>
      <c r="P215" s="204">
        <v>7.1826383810000003</v>
      </c>
      <c r="Q215" s="202">
        <v>0.99506415699999995</v>
      </c>
      <c r="R215" s="202">
        <v>2959</v>
      </c>
      <c r="S215" s="202">
        <v>5.3666296520000003</v>
      </c>
      <c r="T215" s="202">
        <v>0.99506415699999995</v>
      </c>
      <c r="U215" s="202">
        <v>2959</v>
      </c>
      <c r="V215" s="202">
        <v>6.2979923470000001</v>
      </c>
      <c r="W215" s="202">
        <v>0.99506415699999995</v>
      </c>
      <c r="X215" s="202">
        <v>2959</v>
      </c>
      <c r="Y215" s="206" t="s">
        <v>470</v>
      </c>
      <c r="Z215" s="202" t="s">
        <v>470</v>
      </c>
      <c r="AA215" s="202" t="s">
        <v>470</v>
      </c>
      <c r="AB215" s="202" t="s">
        <v>470</v>
      </c>
      <c r="AC215" s="202" t="s">
        <v>470</v>
      </c>
      <c r="AD215" s="202" t="s">
        <v>470</v>
      </c>
      <c r="AE215" s="206">
        <v>0.1363938942</v>
      </c>
      <c r="AF215" s="202">
        <v>0.79411986199999995</v>
      </c>
      <c r="AG215" s="202">
        <v>2365</v>
      </c>
      <c r="AH215" s="206">
        <v>4.4617381009999999</v>
      </c>
      <c r="AI215" s="202">
        <v>0.41633308200000002</v>
      </c>
      <c r="AJ215" s="202">
        <v>1142</v>
      </c>
      <c r="AK215" s="202" t="s">
        <v>470</v>
      </c>
      <c r="AL215" s="202" t="s">
        <v>470</v>
      </c>
      <c r="AM215" s="202" t="s">
        <v>470</v>
      </c>
      <c r="AN215" s="202" t="s">
        <v>470</v>
      </c>
      <c r="AO215" s="202" t="s">
        <v>470</v>
      </c>
      <c r="AP215" s="202" t="s">
        <v>470</v>
      </c>
      <c r="AQ215" s="202" t="s">
        <v>470</v>
      </c>
      <c r="AR215" s="202" t="s">
        <v>470</v>
      </c>
      <c r="AS215" s="202" t="s">
        <v>470</v>
      </c>
      <c r="AT215" s="202"/>
      <c r="AU215" s="202"/>
      <c r="AV215" s="202"/>
      <c r="AW215" s="202"/>
      <c r="AX215" s="202"/>
      <c r="AY215" s="202"/>
      <c r="AZ215" s="202"/>
      <c r="BA215" s="202"/>
      <c r="BB215" s="202"/>
      <c r="BC215" s="202"/>
      <c r="BD215" s="202"/>
      <c r="BE215" s="202"/>
      <c r="BF215" s="202"/>
      <c r="BG215" s="202"/>
      <c r="BH215" s="202"/>
      <c r="BI215" s="202"/>
      <c r="BJ215" s="202"/>
      <c r="BK215" s="202"/>
      <c r="BL215" s="202">
        <v>0.55080188699999999</v>
      </c>
      <c r="BM215" s="202">
        <v>1</v>
      </c>
      <c r="BN215" s="202">
        <v>2968</v>
      </c>
      <c r="BO215" s="202">
        <v>57.244004859999997</v>
      </c>
      <c r="BP215" s="202">
        <v>0.99506415699999995</v>
      </c>
      <c r="BQ215" s="202">
        <v>2959</v>
      </c>
      <c r="BR215" s="202">
        <v>0.87100606800000002</v>
      </c>
      <c r="BS215" s="202">
        <v>6.7110091999999996E-2</v>
      </c>
      <c r="BT215" s="202">
        <v>1</v>
      </c>
      <c r="BU215" s="202">
        <v>2968</v>
      </c>
      <c r="BV215" s="202">
        <v>0.141265424</v>
      </c>
      <c r="BW215" s="202">
        <v>0.141265424</v>
      </c>
      <c r="BX215" s="202">
        <v>503</v>
      </c>
      <c r="BY215" s="202">
        <v>0</v>
      </c>
      <c r="BZ215" s="202">
        <v>0.99506415699999995</v>
      </c>
      <c r="CA215" s="202">
        <v>2959</v>
      </c>
      <c r="CB215" s="202">
        <v>6.6626539999999996E-3</v>
      </c>
      <c r="CC215" s="202">
        <v>0.99506415699999995</v>
      </c>
      <c r="CD215" s="202">
        <v>2959</v>
      </c>
      <c r="CE215" s="202">
        <v>0</v>
      </c>
      <c r="CF215" s="202">
        <v>0.99506415699999995</v>
      </c>
      <c r="CG215" s="202">
        <v>2959</v>
      </c>
      <c r="CH215" s="202" t="s">
        <v>470</v>
      </c>
      <c r="CI215" s="202" t="s">
        <v>470</v>
      </c>
      <c r="CJ215" s="202" t="s">
        <v>470</v>
      </c>
      <c r="CK215" s="202" t="s">
        <v>470</v>
      </c>
      <c r="CL215" s="202" t="s">
        <v>470</v>
      </c>
      <c r="CM215" s="202" t="s">
        <v>470</v>
      </c>
      <c r="CN215" s="202">
        <v>0.220984241</v>
      </c>
      <c r="CO215" s="202">
        <v>0.99506415699999995</v>
      </c>
      <c r="CP215" s="202">
        <v>2959</v>
      </c>
      <c r="CQ215" s="202">
        <v>30</v>
      </c>
      <c r="CR215" s="202">
        <v>2.9172337999999999E-2</v>
      </c>
      <c r="CS215" s="202">
        <v>70</v>
      </c>
      <c r="CT215" s="202">
        <v>10030.011963000001</v>
      </c>
      <c r="CU215" s="202">
        <v>2.6124847999999999E-2</v>
      </c>
      <c r="CV215" s="202">
        <v>67</v>
      </c>
      <c r="CW215" s="202">
        <v>0.6993020204</v>
      </c>
      <c r="CX215" s="202">
        <v>0.99043680499999998</v>
      </c>
      <c r="CY215" s="202">
        <v>2917</v>
      </c>
      <c r="CZ215" s="202"/>
      <c r="DA215" s="202"/>
      <c r="DB215" s="202"/>
      <c r="DC215" s="202" t="s">
        <v>470</v>
      </c>
      <c r="DD215" s="202" t="s">
        <v>470</v>
      </c>
      <c r="DE215" s="202" t="s">
        <v>470</v>
      </c>
      <c r="DF215" s="202" t="s">
        <v>260</v>
      </c>
      <c r="DG215" s="202" t="s">
        <v>420</v>
      </c>
    </row>
    <row r="216" spans="2:111" hidden="1" x14ac:dyDescent="0.3">
      <c r="B216" s="124" t="str">
        <f t="shared" si="3"/>
        <v>iBoxx MSCI EUR Senior Corporates Investment Grade ESG Factor Weighted (version 2)45657</v>
      </c>
      <c r="D216" s="124" t="s">
        <v>533</v>
      </c>
      <c r="E216" s="183" t="s">
        <v>259</v>
      </c>
      <c r="F216" s="196">
        <v>45657</v>
      </c>
      <c r="G216" s="202">
        <v>2955</v>
      </c>
      <c r="H216" s="202">
        <v>0</v>
      </c>
      <c r="I216" s="202">
        <v>2955</v>
      </c>
      <c r="J216" s="203">
        <v>0</v>
      </c>
      <c r="K216" s="203">
        <v>1</v>
      </c>
      <c r="L216" s="202" t="s">
        <v>476</v>
      </c>
      <c r="M216" s="204">
        <v>7.5174653427826197</v>
      </c>
      <c r="N216" s="203">
        <v>0.99999999999985201</v>
      </c>
      <c r="O216" s="205">
        <v>2955</v>
      </c>
      <c r="P216" s="204">
        <v>7.1897803920803902</v>
      </c>
      <c r="Q216" s="202">
        <v>0.99999999999985201</v>
      </c>
      <c r="R216" s="202">
        <v>2955</v>
      </c>
      <c r="S216" s="202">
        <v>5.36090860934251</v>
      </c>
      <c r="T216" s="202">
        <v>0.99999999999985201</v>
      </c>
      <c r="U216" s="202">
        <v>2955</v>
      </c>
      <c r="V216" s="202">
        <v>6.3159377150554104</v>
      </c>
      <c r="W216" s="202">
        <v>0.99999999999985201</v>
      </c>
      <c r="X216" s="202">
        <v>2955</v>
      </c>
      <c r="Y216" s="206" t="s">
        <v>470</v>
      </c>
      <c r="Z216" s="202" t="s">
        <v>470</v>
      </c>
      <c r="AA216" s="202" t="s">
        <v>470</v>
      </c>
      <c r="AB216" s="202" t="s">
        <v>470</v>
      </c>
      <c r="AC216" s="202" t="s">
        <v>470</v>
      </c>
      <c r="AD216" s="202" t="s">
        <v>470</v>
      </c>
      <c r="AE216" s="202">
        <v>0.13497475568752401</v>
      </c>
      <c r="AF216" s="202">
        <v>0.797586564352053</v>
      </c>
      <c r="AG216" s="202">
        <v>2356</v>
      </c>
      <c r="AH216" s="206">
        <v>4.7556779281182999</v>
      </c>
      <c r="AI216" s="202">
        <v>0.42425614899823999</v>
      </c>
      <c r="AJ216" s="202">
        <v>1150</v>
      </c>
      <c r="AK216" s="202" t="s">
        <v>470</v>
      </c>
      <c r="AL216" s="202" t="s">
        <v>470</v>
      </c>
      <c r="AM216" s="202" t="s">
        <v>470</v>
      </c>
      <c r="AN216" s="202" t="s">
        <v>470</v>
      </c>
      <c r="AO216" s="202" t="s">
        <v>470</v>
      </c>
      <c r="AP216" s="202" t="s">
        <v>470</v>
      </c>
      <c r="AQ216" s="202" t="s">
        <v>470</v>
      </c>
      <c r="AR216" s="202" t="s">
        <v>470</v>
      </c>
      <c r="AS216" s="202" t="s">
        <v>470</v>
      </c>
      <c r="AT216" s="202"/>
      <c r="AU216" s="202"/>
      <c r="AV216" s="202"/>
      <c r="AW216" s="202"/>
      <c r="AX216" s="202"/>
      <c r="AY216" s="202"/>
      <c r="AZ216" s="202"/>
      <c r="BA216" s="202"/>
      <c r="BB216" s="202"/>
      <c r="BC216" s="202"/>
      <c r="BD216" s="202"/>
      <c r="BE216" s="202"/>
      <c r="BF216" s="202"/>
      <c r="BG216" s="202"/>
      <c r="BH216" s="202"/>
      <c r="BI216" s="202"/>
      <c r="BJ216" s="202"/>
      <c r="BK216" s="202"/>
      <c r="BL216" s="202">
        <v>0.554103525092007</v>
      </c>
      <c r="BM216" s="202">
        <v>0.99999999999985201</v>
      </c>
      <c r="BN216" s="202">
        <v>2955</v>
      </c>
      <c r="BO216" s="202">
        <v>57.624074398708899</v>
      </c>
      <c r="BP216" s="202">
        <v>0.99999999999985201</v>
      </c>
      <c r="BQ216" s="202">
        <v>2955</v>
      </c>
      <c r="BR216" s="202">
        <v>0.88604091313995503</v>
      </c>
      <c r="BS216" s="202">
        <v>6.7458229093868102E-2</v>
      </c>
      <c r="BT216" s="202">
        <v>0.99999999999985201</v>
      </c>
      <c r="BU216" s="202">
        <v>2955</v>
      </c>
      <c r="BV216" s="202">
        <v>0.143057400200827</v>
      </c>
      <c r="BW216" s="202">
        <v>0.143057400200827</v>
      </c>
      <c r="BX216" s="202">
        <v>504</v>
      </c>
      <c r="BY216" s="202">
        <v>0</v>
      </c>
      <c r="BZ216" s="202">
        <v>0.99999999999985201</v>
      </c>
      <c r="CA216" s="202">
        <v>2955</v>
      </c>
      <c r="CB216" s="202">
        <v>6.7044732099478003E-3</v>
      </c>
      <c r="CC216" s="202">
        <v>0.99999999999985201</v>
      </c>
      <c r="CD216" s="202">
        <v>2955</v>
      </c>
      <c r="CE216" s="202">
        <v>0</v>
      </c>
      <c r="CF216" s="202">
        <v>0.99999999999985201</v>
      </c>
      <c r="CG216" s="202">
        <v>2955</v>
      </c>
      <c r="CH216" s="202" t="s">
        <v>470</v>
      </c>
      <c r="CI216" s="202" t="s">
        <v>470</v>
      </c>
      <c r="CJ216" s="202" t="s">
        <v>470</v>
      </c>
      <c r="CK216" s="202" t="s">
        <v>470</v>
      </c>
      <c r="CL216" s="202" t="s">
        <v>470</v>
      </c>
      <c r="CM216" s="202" t="s">
        <v>470</v>
      </c>
      <c r="CN216" s="202">
        <v>0.21917915832639601</v>
      </c>
      <c r="CO216" s="202">
        <v>0.99999999999985201</v>
      </c>
      <c r="CP216" s="202">
        <v>2955</v>
      </c>
      <c r="CQ216" s="202">
        <v>30</v>
      </c>
      <c r="CR216" s="202">
        <v>2.9315916710645599E-2</v>
      </c>
      <c r="CS216" s="202">
        <v>70</v>
      </c>
      <c r="CT216" s="202">
        <v>10030.011963449901</v>
      </c>
      <c r="CU216" s="202">
        <v>2.62616989327417E-2</v>
      </c>
      <c r="CV216" s="202">
        <v>67</v>
      </c>
      <c r="CW216" s="202">
        <v>0.69890549290533499</v>
      </c>
      <c r="CX216" s="202">
        <v>0.99604550672734604</v>
      </c>
      <c r="CY216" s="202">
        <v>2913</v>
      </c>
      <c r="CZ216" s="202"/>
      <c r="DA216" s="202"/>
      <c r="DB216" s="202"/>
      <c r="DC216" s="202" t="s">
        <v>470</v>
      </c>
      <c r="DD216" s="202" t="s">
        <v>470</v>
      </c>
      <c r="DE216" s="202" t="s">
        <v>470</v>
      </c>
      <c r="DF216" s="202" t="s">
        <v>260</v>
      </c>
      <c r="DG216" s="202" t="s">
        <v>420</v>
      </c>
    </row>
    <row r="217" spans="2:111" hidden="1" x14ac:dyDescent="0.3">
      <c r="B217" s="124" t="str">
        <f t="shared" si="3"/>
        <v>iBoxx MSCI EUR Senior Corporates Investment Grade ESG Factor Weighted (version 2)45688</v>
      </c>
      <c r="D217" s="124" t="s">
        <v>533</v>
      </c>
      <c r="E217" s="183" t="s">
        <v>259</v>
      </c>
      <c r="F217" s="196">
        <v>45688</v>
      </c>
      <c r="G217" s="202">
        <v>2977</v>
      </c>
      <c r="H217" s="202">
        <v>0</v>
      </c>
      <c r="I217" s="202">
        <v>2977</v>
      </c>
      <c r="J217" s="203">
        <v>0</v>
      </c>
      <c r="K217" s="203">
        <v>1</v>
      </c>
      <c r="L217" s="202" t="s">
        <v>476</v>
      </c>
      <c r="M217" s="204">
        <v>7.5324753121231902</v>
      </c>
      <c r="N217" s="203">
        <v>0.96679055778751499</v>
      </c>
      <c r="O217" s="205">
        <v>2921</v>
      </c>
      <c r="P217" s="204">
        <v>7.26940489322436</v>
      </c>
      <c r="Q217" s="202">
        <v>0.96679055778751499</v>
      </c>
      <c r="R217" s="202">
        <v>2921</v>
      </c>
      <c r="S217" s="202">
        <v>5.3205469874313396</v>
      </c>
      <c r="T217" s="202">
        <v>0.96679055778751499</v>
      </c>
      <c r="U217" s="202">
        <v>2921</v>
      </c>
      <c r="V217" s="202">
        <v>6.1951785336846203</v>
      </c>
      <c r="W217" s="202">
        <v>0.96679055778751499</v>
      </c>
      <c r="X217" s="202">
        <v>2921</v>
      </c>
      <c r="Y217" s="206" t="s">
        <v>470</v>
      </c>
      <c r="Z217" s="202" t="s">
        <v>470</v>
      </c>
      <c r="AA217" s="202" t="s">
        <v>470</v>
      </c>
      <c r="AB217" s="202" t="s">
        <v>470</v>
      </c>
      <c r="AC217" s="202" t="s">
        <v>470</v>
      </c>
      <c r="AD217" s="202" t="s">
        <v>470</v>
      </c>
      <c r="AE217" s="202">
        <v>0.131463079055188</v>
      </c>
      <c r="AF217" s="202">
        <v>0.31814160287518201</v>
      </c>
      <c r="AG217" s="202">
        <v>1006</v>
      </c>
      <c r="AH217" s="206">
        <v>4.7767501232972798</v>
      </c>
      <c r="AI217" s="202">
        <v>0.36158357887644099</v>
      </c>
      <c r="AJ217" s="202">
        <v>938</v>
      </c>
      <c r="AK217" s="202" t="s">
        <v>470</v>
      </c>
      <c r="AL217" s="202" t="s">
        <v>470</v>
      </c>
      <c r="AM217" s="202" t="s">
        <v>470</v>
      </c>
      <c r="AN217" s="202" t="s">
        <v>470</v>
      </c>
      <c r="AO217" s="202" t="s">
        <v>470</v>
      </c>
      <c r="AP217" s="202" t="s">
        <v>470</v>
      </c>
      <c r="AQ217" s="202" t="s">
        <v>470</v>
      </c>
      <c r="AR217" s="202" t="s">
        <v>470</v>
      </c>
      <c r="AS217" s="202" t="s">
        <v>470</v>
      </c>
      <c r="AT217" s="202"/>
      <c r="AU217" s="202"/>
      <c r="AV217" s="202"/>
      <c r="AW217" s="202"/>
      <c r="AX217" s="202"/>
      <c r="AY217" s="202"/>
      <c r="AZ217" s="202"/>
      <c r="BA217" s="202"/>
      <c r="BB217" s="202"/>
      <c r="BC217" s="202"/>
      <c r="BD217" s="202"/>
      <c r="BE217" s="202"/>
      <c r="BF217" s="202"/>
      <c r="BG217" s="202"/>
      <c r="BH217" s="202"/>
      <c r="BI217" s="202"/>
      <c r="BJ217" s="202"/>
      <c r="BK217" s="202"/>
      <c r="BL217" s="202">
        <v>0.55391882134002801</v>
      </c>
      <c r="BM217" s="202">
        <v>0.99999999999985101</v>
      </c>
      <c r="BN217" s="202">
        <v>2977</v>
      </c>
      <c r="BO217" s="202">
        <v>61.978489938757001</v>
      </c>
      <c r="BP217" s="202">
        <v>0.96885556213240898</v>
      </c>
      <c r="BQ217" s="202">
        <v>2930</v>
      </c>
      <c r="BR217" s="202">
        <v>0.78792995819884604</v>
      </c>
      <c r="BS217" s="202">
        <v>6.7542802749911396E-2</v>
      </c>
      <c r="BT217" s="202">
        <v>0.99999999999985101</v>
      </c>
      <c r="BU217" s="202">
        <v>2977</v>
      </c>
      <c r="BV217" s="202">
        <v>0.14452499556527201</v>
      </c>
      <c r="BW217" s="202">
        <v>0.14452499556527201</v>
      </c>
      <c r="BX217" s="202">
        <v>517</v>
      </c>
      <c r="BY217" s="202">
        <v>0</v>
      </c>
      <c r="BZ217" s="202">
        <v>0.96885556213240898</v>
      </c>
      <c r="CA217" s="202">
        <v>2930</v>
      </c>
      <c r="CB217" s="202">
        <v>7.5143158104062999E-3</v>
      </c>
      <c r="CC217" s="202">
        <v>0.96885556213240898</v>
      </c>
      <c r="CD217" s="202">
        <v>2930</v>
      </c>
      <c r="CE217" s="202">
        <v>0</v>
      </c>
      <c r="CF217" s="202">
        <v>0.96679055778751499</v>
      </c>
      <c r="CG217" s="202">
        <v>2921</v>
      </c>
      <c r="CH217" s="202" t="s">
        <v>470</v>
      </c>
      <c r="CI217" s="202" t="s">
        <v>470</v>
      </c>
      <c r="CJ217" s="202" t="s">
        <v>470</v>
      </c>
      <c r="CK217" s="202" t="s">
        <v>470</v>
      </c>
      <c r="CL217" s="202" t="s">
        <v>470</v>
      </c>
      <c r="CM217" s="202" t="s">
        <v>470</v>
      </c>
      <c r="CN217" s="202">
        <v>0.193925007996157</v>
      </c>
      <c r="CO217" s="202">
        <v>0.965551555180579</v>
      </c>
      <c r="CP217" s="202">
        <v>2916</v>
      </c>
      <c r="CQ217" s="202">
        <v>33</v>
      </c>
      <c r="CR217" s="202">
        <v>3.0286062534041699E-2</v>
      </c>
      <c r="CS217" s="202">
        <v>73</v>
      </c>
      <c r="CT217" s="202">
        <v>10796783467.32</v>
      </c>
      <c r="CU217" s="202">
        <v>2.7237474011397901E-2</v>
      </c>
      <c r="CV217" s="202">
        <v>70</v>
      </c>
      <c r="CW217" s="202">
        <v>0.66520422873361895</v>
      </c>
      <c r="CX217" s="202">
        <v>0.96490540865975905</v>
      </c>
      <c r="CY217" s="202">
        <v>2890</v>
      </c>
      <c r="CZ217" s="202"/>
      <c r="DA217" s="202"/>
      <c r="DB217" s="202"/>
      <c r="DC217" s="202" t="s">
        <v>470</v>
      </c>
      <c r="DD217" s="202" t="s">
        <v>470</v>
      </c>
      <c r="DE217" s="202" t="s">
        <v>470</v>
      </c>
      <c r="DF217" s="202" t="s">
        <v>260</v>
      </c>
      <c r="DG217" s="202" t="s">
        <v>420</v>
      </c>
    </row>
    <row r="218" spans="2:111" hidden="1" x14ac:dyDescent="0.3">
      <c r="B218" s="124" t="str">
        <f t="shared" si="3"/>
        <v>iBoxx MSCI EUR Senior Corporates Investment Grade ESG Factor Weighted (version 3)45596</v>
      </c>
      <c r="C218" s="183">
        <v>57</v>
      </c>
      <c r="D218" s="183" t="s">
        <v>534</v>
      </c>
      <c r="E218" s="183" t="s">
        <v>261</v>
      </c>
      <c r="F218" s="199">
        <v>45596</v>
      </c>
      <c r="G218" s="202">
        <v>3028</v>
      </c>
      <c r="H218" s="202">
        <v>0</v>
      </c>
      <c r="I218" s="202">
        <v>3028</v>
      </c>
      <c r="J218" s="203">
        <v>0</v>
      </c>
      <c r="K218" s="203">
        <v>1</v>
      </c>
      <c r="L218" s="202" t="s">
        <v>476</v>
      </c>
      <c r="M218" s="204">
        <v>7.5091306089999996</v>
      </c>
      <c r="N218" s="203">
        <v>1</v>
      </c>
      <c r="O218" s="205">
        <v>3028</v>
      </c>
      <c r="P218" s="204">
        <v>7.1295969880000003</v>
      </c>
      <c r="Q218" s="202">
        <v>1</v>
      </c>
      <c r="R218" s="202">
        <v>3028</v>
      </c>
      <c r="S218" s="202">
        <v>5.406211785</v>
      </c>
      <c r="T218" s="202">
        <v>1</v>
      </c>
      <c r="U218" s="202">
        <v>3028</v>
      </c>
      <c r="V218" s="202">
        <v>6.3043568289999996</v>
      </c>
      <c r="W218" s="202">
        <v>1</v>
      </c>
      <c r="X218" s="202">
        <v>3028</v>
      </c>
      <c r="Y218" s="206" t="s">
        <v>470</v>
      </c>
      <c r="Z218" s="202" t="s">
        <v>470</v>
      </c>
      <c r="AA218" s="202" t="s">
        <v>470</v>
      </c>
      <c r="AB218" s="202" t="s">
        <v>470</v>
      </c>
      <c r="AC218" s="202" t="s">
        <v>470</v>
      </c>
      <c r="AD218" s="202" t="s">
        <v>470</v>
      </c>
      <c r="AE218" s="206">
        <v>0.13677600840000001</v>
      </c>
      <c r="AF218" s="202">
        <v>0.81051472000000002</v>
      </c>
      <c r="AG218" s="202">
        <v>2448</v>
      </c>
      <c r="AH218" s="206">
        <v>4.2907631950000003</v>
      </c>
      <c r="AI218" s="202">
        <v>0.43486141900000003</v>
      </c>
      <c r="AJ218" s="202">
        <v>1190</v>
      </c>
      <c r="AK218" s="202" t="s">
        <v>470</v>
      </c>
      <c r="AL218" s="202" t="s">
        <v>470</v>
      </c>
      <c r="AM218" s="202" t="s">
        <v>470</v>
      </c>
      <c r="AN218" s="202" t="s">
        <v>470</v>
      </c>
      <c r="AO218" s="202" t="s">
        <v>470</v>
      </c>
      <c r="AP218" s="202" t="s">
        <v>470</v>
      </c>
      <c r="AQ218" s="202" t="s">
        <v>470</v>
      </c>
      <c r="AR218" s="202" t="s">
        <v>470</v>
      </c>
      <c r="AS218" s="202" t="s">
        <v>470</v>
      </c>
      <c r="AT218" s="202"/>
      <c r="AU218" s="202"/>
      <c r="AV218" s="202"/>
      <c r="AW218" s="202"/>
      <c r="AX218" s="202"/>
      <c r="AY218" s="202"/>
      <c r="AZ218" s="202"/>
      <c r="BA218" s="202"/>
      <c r="BB218" s="202"/>
      <c r="BC218" s="202"/>
      <c r="BD218" s="202"/>
      <c r="BE218" s="202"/>
      <c r="BF218" s="202"/>
      <c r="BG218" s="202"/>
      <c r="BH218" s="202"/>
      <c r="BI218" s="202"/>
      <c r="BJ218" s="202"/>
      <c r="BK218" s="202"/>
      <c r="BL218" s="202">
        <v>0.56500141800000003</v>
      </c>
      <c r="BM218" s="202">
        <v>1</v>
      </c>
      <c r="BN218" s="202">
        <v>3028</v>
      </c>
      <c r="BO218" s="202">
        <v>66.2742425</v>
      </c>
      <c r="BP218" s="202">
        <v>1</v>
      </c>
      <c r="BQ218" s="202">
        <v>3028</v>
      </c>
      <c r="BR218" s="202">
        <v>0.87853030300000001</v>
      </c>
      <c r="BS218" s="202">
        <v>8.9922255000000006E-2</v>
      </c>
      <c r="BT218" s="202">
        <v>1</v>
      </c>
      <c r="BU218" s="202">
        <v>3028</v>
      </c>
      <c r="BV218" s="202">
        <v>0.14031737799999999</v>
      </c>
      <c r="BW218" s="202">
        <v>0.14031737799999999</v>
      </c>
      <c r="BX218" s="202">
        <v>506</v>
      </c>
      <c r="BY218" s="202">
        <v>0</v>
      </c>
      <c r="BZ218" s="202">
        <v>1</v>
      </c>
      <c r="CA218" s="202">
        <v>3028</v>
      </c>
      <c r="CB218" s="202">
        <v>6.4902370000000003E-3</v>
      </c>
      <c r="CC218" s="202">
        <v>1</v>
      </c>
      <c r="CD218" s="202">
        <v>3028</v>
      </c>
      <c r="CE218" s="202">
        <v>0</v>
      </c>
      <c r="CF218" s="202">
        <v>1</v>
      </c>
      <c r="CG218" s="202">
        <v>3028</v>
      </c>
      <c r="CH218" s="202" t="s">
        <v>470</v>
      </c>
      <c r="CI218" s="202" t="s">
        <v>470</v>
      </c>
      <c r="CJ218" s="202" t="s">
        <v>470</v>
      </c>
      <c r="CK218" s="202" t="s">
        <v>470</v>
      </c>
      <c r="CL218" s="202" t="s">
        <v>470</v>
      </c>
      <c r="CM218" s="202" t="s">
        <v>470</v>
      </c>
      <c r="CN218" s="202">
        <v>0.225302688</v>
      </c>
      <c r="CO218" s="202">
        <v>1</v>
      </c>
      <c r="CP218" s="202">
        <v>3028</v>
      </c>
      <c r="CQ218" s="202">
        <v>35</v>
      </c>
      <c r="CR218" s="202">
        <v>3.1956344999999997E-2</v>
      </c>
      <c r="CS218" s="202">
        <v>83</v>
      </c>
      <c r="CT218" s="202">
        <v>10318.899229000001</v>
      </c>
      <c r="CU218" s="202">
        <v>2.8967933000000001E-2</v>
      </c>
      <c r="CV218" s="202">
        <v>79</v>
      </c>
      <c r="CW218" s="202">
        <v>0.69249810489999997</v>
      </c>
      <c r="CX218" s="202">
        <v>0.99750965700000005</v>
      </c>
      <c r="CY218" s="202">
        <v>2996</v>
      </c>
      <c r="CZ218" s="202"/>
      <c r="DA218" s="202"/>
      <c r="DB218" s="202"/>
      <c r="DC218" s="202" t="s">
        <v>470</v>
      </c>
      <c r="DD218" s="202" t="s">
        <v>470</v>
      </c>
      <c r="DE218" s="202" t="s">
        <v>470</v>
      </c>
      <c r="DF218" s="202" t="s">
        <v>262</v>
      </c>
      <c r="DG218" s="202" t="s">
        <v>420</v>
      </c>
    </row>
    <row r="219" spans="2:111" hidden="1" x14ac:dyDescent="0.3">
      <c r="B219" s="124" t="str">
        <f t="shared" si="3"/>
        <v>iBoxx MSCI EUR Senior Corporates Investment Grade ESG Factor Weighted (version 3)45626</v>
      </c>
      <c r="C219" s="183">
        <v>59</v>
      </c>
      <c r="D219" s="183" t="s">
        <v>534</v>
      </c>
      <c r="E219" s="183" t="s">
        <v>261</v>
      </c>
      <c r="F219" s="199">
        <v>45626</v>
      </c>
      <c r="G219" s="202">
        <v>3051</v>
      </c>
      <c r="H219" s="202">
        <v>0</v>
      </c>
      <c r="I219" s="202">
        <v>3051</v>
      </c>
      <c r="J219" s="203">
        <v>0</v>
      </c>
      <c r="K219" s="203">
        <v>1</v>
      </c>
      <c r="L219" s="202" t="s">
        <v>476</v>
      </c>
      <c r="M219" s="204">
        <v>7.5124873929999998</v>
      </c>
      <c r="N219" s="203">
        <v>0.99523574100000001</v>
      </c>
      <c r="O219" s="205">
        <v>3042</v>
      </c>
      <c r="P219" s="204">
        <v>7.1192195859999998</v>
      </c>
      <c r="Q219" s="202">
        <v>0.99523574100000001</v>
      </c>
      <c r="R219" s="202">
        <v>3042</v>
      </c>
      <c r="S219" s="202">
        <v>5.3915399019999999</v>
      </c>
      <c r="T219" s="202">
        <v>0.99523574100000001</v>
      </c>
      <c r="U219" s="202">
        <v>3042</v>
      </c>
      <c r="V219" s="202">
        <v>6.3234663700000002</v>
      </c>
      <c r="W219" s="202">
        <v>0.99523574100000001</v>
      </c>
      <c r="X219" s="202">
        <v>3042</v>
      </c>
      <c r="Y219" s="206" t="s">
        <v>470</v>
      </c>
      <c r="Z219" s="202" t="s">
        <v>470</v>
      </c>
      <c r="AA219" s="202" t="s">
        <v>470</v>
      </c>
      <c r="AB219" s="202" t="s">
        <v>470</v>
      </c>
      <c r="AC219" s="202" t="s">
        <v>470</v>
      </c>
      <c r="AD219" s="202" t="s">
        <v>470</v>
      </c>
      <c r="AE219" s="206">
        <v>0.13583106389999999</v>
      </c>
      <c r="AF219" s="202">
        <v>0.801848742</v>
      </c>
      <c r="AG219" s="202">
        <v>2444</v>
      </c>
      <c r="AH219" s="206">
        <v>4.2539972319999997</v>
      </c>
      <c r="AI219" s="202">
        <v>0.43443902600000001</v>
      </c>
      <c r="AJ219" s="202">
        <v>1217</v>
      </c>
      <c r="AK219" s="202" t="s">
        <v>470</v>
      </c>
      <c r="AL219" s="202" t="s">
        <v>470</v>
      </c>
      <c r="AM219" s="202" t="s">
        <v>470</v>
      </c>
      <c r="AN219" s="202" t="s">
        <v>470</v>
      </c>
      <c r="AO219" s="202" t="s">
        <v>470</v>
      </c>
      <c r="AP219" s="202" t="s">
        <v>470</v>
      </c>
      <c r="AQ219" s="202" t="s">
        <v>470</v>
      </c>
      <c r="AR219" s="202" t="s">
        <v>470</v>
      </c>
      <c r="AS219" s="202" t="s">
        <v>470</v>
      </c>
      <c r="AT219" s="202"/>
      <c r="AU219" s="202"/>
      <c r="AV219" s="202"/>
      <c r="AW219" s="202"/>
      <c r="AX219" s="202"/>
      <c r="AY219" s="202"/>
      <c r="AZ219" s="202"/>
      <c r="BA219" s="202"/>
      <c r="BB219" s="202"/>
      <c r="BC219" s="202"/>
      <c r="BD219" s="202"/>
      <c r="BE219" s="202"/>
      <c r="BF219" s="202"/>
      <c r="BG219" s="202"/>
      <c r="BH219" s="202"/>
      <c r="BI219" s="202"/>
      <c r="BJ219" s="202"/>
      <c r="BK219" s="202"/>
      <c r="BL219" s="202">
        <v>0.56297096800000002</v>
      </c>
      <c r="BM219" s="202">
        <v>1</v>
      </c>
      <c r="BN219" s="202">
        <v>3051</v>
      </c>
      <c r="BO219" s="202">
        <v>65.196325239999993</v>
      </c>
      <c r="BP219" s="202">
        <v>0.99523574100000001</v>
      </c>
      <c r="BQ219" s="202">
        <v>3042</v>
      </c>
      <c r="BR219" s="202">
        <v>0.87358294299999995</v>
      </c>
      <c r="BS219" s="202">
        <v>8.9501840999999999E-2</v>
      </c>
      <c r="BT219" s="202">
        <v>1</v>
      </c>
      <c r="BU219" s="202">
        <v>3051</v>
      </c>
      <c r="BV219" s="202">
        <v>0.139308285</v>
      </c>
      <c r="BW219" s="202">
        <v>0.139308285</v>
      </c>
      <c r="BX219" s="202">
        <v>513</v>
      </c>
      <c r="BY219" s="202">
        <v>0</v>
      </c>
      <c r="BZ219" s="202">
        <v>0.99523574100000001</v>
      </c>
      <c r="CA219" s="202">
        <v>3042</v>
      </c>
      <c r="CB219" s="202">
        <v>6.4388420000000002E-3</v>
      </c>
      <c r="CC219" s="202">
        <v>0.99523574100000001</v>
      </c>
      <c r="CD219" s="202">
        <v>3042</v>
      </c>
      <c r="CE219" s="202">
        <v>0</v>
      </c>
      <c r="CF219" s="202">
        <v>0.99523574100000001</v>
      </c>
      <c r="CG219" s="202">
        <v>3042</v>
      </c>
      <c r="CH219" s="202" t="s">
        <v>470</v>
      </c>
      <c r="CI219" s="202" t="s">
        <v>470</v>
      </c>
      <c r="CJ219" s="202" t="s">
        <v>470</v>
      </c>
      <c r="CK219" s="202" t="s">
        <v>470</v>
      </c>
      <c r="CL219" s="202" t="s">
        <v>470</v>
      </c>
      <c r="CM219" s="202" t="s">
        <v>470</v>
      </c>
      <c r="CN219" s="202">
        <v>0.220955967</v>
      </c>
      <c r="CO219" s="202">
        <v>0.99523574100000001</v>
      </c>
      <c r="CP219" s="202">
        <v>3042</v>
      </c>
      <c r="CQ219" s="202">
        <v>36</v>
      </c>
      <c r="CR219" s="202">
        <v>3.2404658000000003E-2</v>
      </c>
      <c r="CS219" s="202">
        <v>85</v>
      </c>
      <c r="CT219" s="202">
        <v>10340.362224</v>
      </c>
      <c r="CU219" s="202">
        <v>2.9441687000000001E-2</v>
      </c>
      <c r="CV219" s="202">
        <v>82</v>
      </c>
      <c r="CW219" s="202">
        <v>0.69731510920000006</v>
      </c>
      <c r="CX219" s="202">
        <v>0.99076924899999996</v>
      </c>
      <c r="CY219" s="202">
        <v>3000</v>
      </c>
      <c r="CZ219" s="202"/>
      <c r="DA219" s="202"/>
      <c r="DB219" s="202"/>
      <c r="DC219" s="202" t="s">
        <v>470</v>
      </c>
      <c r="DD219" s="202" t="s">
        <v>470</v>
      </c>
      <c r="DE219" s="202" t="s">
        <v>470</v>
      </c>
      <c r="DF219" s="202" t="s">
        <v>262</v>
      </c>
      <c r="DG219" s="202" t="s">
        <v>420</v>
      </c>
    </row>
    <row r="220" spans="2:111" hidden="1" x14ac:dyDescent="0.3">
      <c r="B220" s="124" t="str">
        <f t="shared" si="3"/>
        <v>iBoxx MSCI EUR Senior Corporates Investment Grade ESG Factor Weighted (version 3)45657</v>
      </c>
      <c r="D220" s="124" t="s">
        <v>534</v>
      </c>
      <c r="E220" s="183" t="s">
        <v>261</v>
      </c>
      <c r="F220" s="196">
        <v>45657</v>
      </c>
      <c r="G220" s="202">
        <v>3041</v>
      </c>
      <c r="H220" s="202">
        <v>0</v>
      </c>
      <c r="I220" s="202">
        <v>3041</v>
      </c>
      <c r="J220" s="203">
        <v>0</v>
      </c>
      <c r="K220" s="203">
        <v>1</v>
      </c>
      <c r="L220" s="202" t="s">
        <v>476</v>
      </c>
      <c r="M220" s="204">
        <v>7.5101284007692204</v>
      </c>
      <c r="N220" s="203">
        <v>0.99999999999985001</v>
      </c>
      <c r="O220" s="205">
        <v>3041</v>
      </c>
      <c r="P220" s="204">
        <v>7.1174130238844704</v>
      </c>
      <c r="Q220" s="202">
        <v>0.99999999999985001</v>
      </c>
      <c r="R220" s="202">
        <v>3041</v>
      </c>
      <c r="S220" s="202">
        <v>5.3834112715661604</v>
      </c>
      <c r="T220" s="202">
        <v>0.99999999999985001</v>
      </c>
      <c r="U220" s="202">
        <v>3041</v>
      </c>
      <c r="V220" s="202">
        <v>6.3384745742650601</v>
      </c>
      <c r="W220" s="202">
        <v>0.99999999999985001</v>
      </c>
      <c r="X220" s="202">
        <v>3041</v>
      </c>
      <c r="Y220" s="206" t="s">
        <v>470</v>
      </c>
      <c r="Z220" s="202" t="s">
        <v>470</v>
      </c>
      <c r="AA220" s="202" t="s">
        <v>470</v>
      </c>
      <c r="AB220" s="202" t="s">
        <v>470</v>
      </c>
      <c r="AC220" s="202" t="s">
        <v>470</v>
      </c>
      <c r="AD220" s="202" t="s">
        <v>470</v>
      </c>
      <c r="AE220" s="202">
        <v>0.134402564720289</v>
      </c>
      <c r="AF220" s="202">
        <v>0.80321678581735001</v>
      </c>
      <c r="AG220" s="202">
        <v>2434</v>
      </c>
      <c r="AH220" s="206">
        <v>4.5224592930119796</v>
      </c>
      <c r="AI220" s="202">
        <v>0.44348075209078902</v>
      </c>
      <c r="AJ220" s="202">
        <v>1228</v>
      </c>
      <c r="AK220" s="202" t="s">
        <v>470</v>
      </c>
      <c r="AL220" s="202" t="s">
        <v>470</v>
      </c>
      <c r="AM220" s="202" t="s">
        <v>470</v>
      </c>
      <c r="AN220" s="202" t="s">
        <v>470</v>
      </c>
      <c r="AO220" s="202" t="s">
        <v>470</v>
      </c>
      <c r="AP220" s="202" t="s">
        <v>470</v>
      </c>
      <c r="AQ220" s="202" t="s">
        <v>470</v>
      </c>
      <c r="AR220" s="202" t="s">
        <v>470</v>
      </c>
      <c r="AS220" s="202" t="s">
        <v>470</v>
      </c>
      <c r="AT220" s="202"/>
      <c r="AU220" s="202"/>
      <c r="AV220" s="202"/>
      <c r="AW220" s="202"/>
      <c r="AX220" s="202"/>
      <c r="AY220" s="202"/>
      <c r="AZ220" s="202"/>
      <c r="BA220" s="202"/>
      <c r="BB220" s="202"/>
      <c r="BC220" s="202"/>
      <c r="BD220" s="202"/>
      <c r="BE220" s="202"/>
      <c r="BF220" s="202"/>
      <c r="BG220" s="202"/>
      <c r="BH220" s="202"/>
      <c r="BI220" s="202"/>
      <c r="BJ220" s="202"/>
      <c r="BK220" s="202"/>
      <c r="BL220" s="202">
        <v>0.56723734337009901</v>
      </c>
      <c r="BM220" s="202">
        <v>0.99999999999985001</v>
      </c>
      <c r="BN220" s="202">
        <v>3041</v>
      </c>
      <c r="BO220" s="202">
        <v>66.373218057356993</v>
      </c>
      <c r="BP220" s="202">
        <v>0.99999999999985001</v>
      </c>
      <c r="BQ220" s="202">
        <v>3041</v>
      </c>
      <c r="BR220" s="202">
        <v>0.88839341833325902</v>
      </c>
      <c r="BS220" s="202">
        <v>8.9489104701672706E-2</v>
      </c>
      <c r="BT220" s="202">
        <v>0.99999999999985001</v>
      </c>
      <c r="BU220" s="202">
        <v>3041</v>
      </c>
      <c r="BV220" s="202">
        <v>0.141785340234102</v>
      </c>
      <c r="BW220" s="202">
        <v>0.141785340234102</v>
      </c>
      <c r="BX220" s="202">
        <v>515</v>
      </c>
      <c r="BY220" s="202">
        <v>0</v>
      </c>
      <c r="BZ220" s="202">
        <v>0.99999999999985001</v>
      </c>
      <c r="CA220" s="202">
        <v>3041</v>
      </c>
      <c r="CB220" s="202">
        <v>6.4640767650517997E-3</v>
      </c>
      <c r="CC220" s="202">
        <v>0.99999999999985001</v>
      </c>
      <c r="CD220" s="202">
        <v>3041</v>
      </c>
      <c r="CE220" s="202">
        <v>0</v>
      </c>
      <c r="CF220" s="202">
        <v>0.99999999999985001</v>
      </c>
      <c r="CG220" s="202">
        <v>3041</v>
      </c>
      <c r="CH220" s="202" t="s">
        <v>470</v>
      </c>
      <c r="CI220" s="202" t="s">
        <v>470</v>
      </c>
      <c r="CJ220" s="202" t="s">
        <v>470</v>
      </c>
      <c r="CK220" s="202" t="s">
        <v>470</v>
      </c>
      <c r="CL220" s="202" t="s">
        <v>470</v>
      </c>
      <c r="CM220" s="202" t="s">
        <v>470</v>
      </c>
      <c r="CN220" s="202">
        <v>0.22183168837967401</v>
      </c>
      <c r="CO220" s="202">
        <v>0.99999999999985001</v>
      </c>
      <c r="CP220" s="202">
        <v>3041</v>
      </c>
      <c r="CQ220" s="202">
        <v>36</v>
      </c>
      <c r="CR220" s="202">
        <v>3.2496053828253497E-2</v>
      </c>
      <c r="CS220" s="202">
        <v>85</v>
      </c>
      <c r="CT220" s="202">
        <v>10340.3622239499</v>
      </c>
      <c r="CU220" s="202">
        <v>2.9529222958810698E-2</v>
      </c>
      <c r="CV220" s="202">
        <v>82</v>
      </c>
      <c r="CW220" s="202">
        <v>0.69741479345860802</v>
      </c>
      <c r="CX220" s="202">
        <v>0.99619305515926404</v>
      </c>
      <c r="CY220" s="202">
        <v>2999</v>
      </c>
      <c r="CZ220" s="202"/>
      <c r="DA220" s="202"/>
      <c r="DB220" s="202"/>
      <c r="DC220" s="202" t="s">
        <v>470</v>
      </c>
      <c r="DD220" s="202" t="s">
        <v>470</v>
      </c>
      <c r="DE220" s="202" t="s">
        <v>470</v>
      </c>
      <c r="DF220" s="202" t="s">
        <v>262</v>
      </c>
      <c r="DG220" s="202" t="s">
        <v>420</v>
      </c>
    </row>
    <row r="221" spans="2:111" hidden="1" x14ac:dyDescent="0.3">
      <c r="B221" s="124" t="str">
        <f t="shared" si="3"/>
        <v>iBoxx MSCI EUR Senior Corporates Investment Grade ESG Factor Weighted (version 3)45688</v>
      </c>
      <c r="D221" s="124" t="s">
        <v>534</v>
      </c>
      <c r="E221" s="183" t="s">
        <v>261</v>
      </c>
      <c r="F221" s="196">
        <v>45688</v>
      </c>
      <c r="G221" s="202">
        <v>3064</v>
      </c>
      <c r="H221" s="202">
        <v>0</v>
      </c>
      <c r="I221" s="202">
        <v>3064</v>
      </c>
      <c r="J221" s="203">
        <v>0</v>
      </c>
      <c r="K221" s="203">
        <v>1</v>
      </c>
      <c r="L221" s="202" t="s">
        <v>476</v>
      </c>
      <c r="M221" s="204">
        <v>7.5344127611993503</v>
      </c>
      <c r="N221" s="203">
        <v>0.96801863246475806</v>
      </c>
      <c r="O221" s="205">
        <v>3008</v>
      </c>
      <c r="P221" s="204">
        <v>7.1963308824477501</v>
      </c>
      <c r="Q221" s="202">
        <v>0.96801863246475806</v>
      </c>
      <c r="R221" s="202">
        <v>3008</v>
      </c>
      <c r="S221" s="202">
        <v>5.3565114693903402</v>
      </c>
      <c r="T221" s="202">
        <v>0.96801863246475806</v>
      </c>
      <c r="U221" s="202">
        <v>3008</v>
      </c>
      <c r="V221" s="202">
        <v>6.21194005082857</v>
      </c>
      <c r="W221" s="202">
        <v>0.96801863246475806</v>
      </c>
      <c r="X221" s="202">
        <v>3008</v>
      </c>
      <c r="Y221" s="206" t="s">
        <v>470</v>
      </c>
      <c r="Z221" s="202" t="s">
        <v>470</v>
      </c>
      <c r="AA221" s="202" t="s">
        <v>470</v>
      </c>
      <c r="AB221" s="202" t="s">
        <v>470</v>
      </c>
      <c r="AC221" s="202" t="s">
        <v>470</v>
      </c>
      <c r="AD221" s="202" t="s">
        <v>470</v>
      </c>
      <c r="AE221" s="202">
        <v>0.13090357418557799</v>
      </c>
      <c r="AF221" s="202">
        <v>0.323405686447921</v>
      </c>
      <c r="AG221" s="202">
        <v>1055</v>
      </c>
      <c r="AH221" s="206">
        <v>4.5230355467229604</v>
      </c>
      <c r="AI221" s="202">
        <v>0.38374709832709702</v>
      </c>
      <c r="AJ221" s="202">
        <v>1017</v>
      </c>
      <c r="AK221" s="202" t="s">
        <v>470</v>
      </c>
      <c r="AL221" s="202" t="s">
        <v>470</v>
      </c>
      <c r="AM221" s="202" t="s">
        <v>470</v>
      </c>
      <c r="AN221" s="202" t="s">
        <v>470</v>
      </c>
      <c r="AO221" s="202" t="s">
        <v>470</v>
      </c>
      <c r="AP221" s="202" t="s">
        <v>470</v>
      </c>
      <c r="AQ221" s="202" t="s">
        <v>470</v>
      </c>
      <c r="AR221" s="202" t="s">
        <v>470</v>
      </c>
      <c r="AS221" s="202" t="s">
        <v>470</v>
      </c>
      <c r="AT221" s="202"/>
      <c r="AU221" s="202"/>
      <c r="AV221" s="202"/>
      <c r="AW221" s="202"/>
      <c r="AX221" s="202"/>
      <c r="AY221" s="202"/>
      <c r="AZ221" s="202"/>
      <c r="BA221" s="202"/>
      <c r="BB221" s="202"/>
      <c r="BC221" s="202"/>
      <c r="BD221" s="202"/>
      <c r="BE221" s="202"/>
      <c r="BF221" s="202"/>
      <c r="BG221" s="202"/>
      <c r="BH221" s="202"/>
      <c r="BI221" s="202"/>
      <c r="BJ221" s="202"/>
      <c r="BK221" s="202"/>
      <c r="BL221" s="202">
        <v>0.567525878498647</v>
      </c>
      <c r="BM221" s="202">
        <v>0.99999999999984901</v>
      </c>
      <c r="BN221" s="202">
        <v>3064</v>
      </c>
      <c r="BO221" s="202">
        <v>72.721103897051094</v>
      </c>
      <c r="BP221" s="202">
        <v>0.97000435726776502</v>
      </c>
      <c r="BQ221" s="202">
        <v>3017</v>
      </c>
      <c r="BR221" s="202">
        <v>0.793886377577804</v>
      </c>
      <c r="BS221" s="202">
        <v>8.9440296147324405E-2</v>
      </c>
      <c r="BT221" s="202">
        <v>0.99999999999984901</v>
      </c>
      <c r="BU221" s="202">
        <v>3064</v>
      </c>
      <c r="BV221" s="202">
        <v>0.14413453177313401</v>
      </c>
      <c r="BW221" s="202">
        <v>0.14413453177313401</v>
      </c>
      <c r="BX221" s="202">
        <v>529</v>
      </c>
      <c r="BY221" s="202">
        <v>0</v>
      </c>
      <c r="BZ221" s="202">
        <v>0.97000435726776502</v>
      </c>
      <c r="CA221" s="202">
        <v>3017</v>
      </c>
      <c r="CB221" s="202">
        <v>7.2367103913249997E-3</v>
      </c>
      <c r="CC221" s="202">
        <v>0.97000435726776502</v>
      </c>
      <c r="CD221" s="202">
        <v>3017</v>
      </c>
      <c r="CE221" s="202">
        <v>0</v>
      </c>
      <c r="CF221" s="202">
        <v>0.96801863246475806</v>
      </c>
      <c r="CG221" s="202">
        <v>3008</v>
      </c>
      <c r="CH221" s="202" t="s">
        <v>470</v>
      </c>
      <c r="CI221" s="202" t="s">
        <v>470</v>
      </c>
      <c r="CJ221" s="202" t="s">
        <v>470</v>
      </c>
      <c r="CK221" s="202" t="s">
        <v>470</v>
      </c>
      <c r="CL221" s="202" t="s">
        <v>470</v>
      </c>
      <c r="CM221" s="202" t="s">
        <v>470</v>
      </c>
      <c r="CN221" s="202">
        <v>0.189631918460066</v>
      </c>
      <c r="CO221" s="202">
        <v>0.96682719758295299</v>
      </c>
      <c r="CP221" s="202">
        <v>3003</v>
      </c>
      <c r="CQ221" s="202">
        <v>39</v>
      </c>
      <c r="CR221" s="202">
        <v>3.3379124887079697E-2</v>
      </c>
      <c r="CS221" s="202">
        <v>88</v>
      </c>
      <c r="CT221" s="202">
        <v>11107133727.82</v>
      </c>
      <c r="CU221" s="202">
        <v>3.0417760767428002E-2</v>
      </c>
      <c r="CV221" s="202">
        <v>85</v>
      </c>
      <c r="CW221" s="202">
        <v>0.66368320258678504</v>
      </c>
      <c r="CX221" s="202">
        <v>0.96620585788653002</v>
      </c>
      <c r="CY221" s="202">
        <v>2977</v>
      </c>
      <c r="CZ221" s="202"/>
      <c r="DA221" s="202"/>
      <c r="DB221" s="202"/>
      <c r="DC221" s="202" t="s">
        <v>470</v>
      </c>
      <c r="DD221" s="202" t="s">
        <v>470</v>
      </c>
      <c r="DE221" s="202" t="s">
        <v>470</v>
      </c>
      <c r="DF221" s="202" t="s">
        <v>262</v>
      </c>
      <c r="DG221" s="202" t="s">
        <v>420</v>
      </c>
    </row>
    <row r="222" spans="2:111" hidden="1" x14ac:dyDescent="0.3">
      <c r="B222" s="124" t="str">
        <f t="shared" si="3"/>
        <v>iBoxx MSCI GBP Corporates Paris Aligned Capped TCA45596</v>
      </c>
      <c r="C222" s="183">
        <v>109</v>
      </c>
      <c r="D222" s="183" t="s">
        <v>535</v>
      </c>
      <c r="E222" s="183" t="s">
        <v>263</v>
      </c>
      <c r="F222" s="199">
        <v>45596</v>
      </c>
      <c r="G222" s="202">
        <v>654</v>
      </c>
      <c r="H222" s="202">
        <v>0</v>
      </c>
      <c r="I222" s="202">
        <v>654</v>
      </c>
      <c r="J222" s="203">
        <v>0</v>
      </c>
      <c r="K222" s="203">
        <v>1</v>
      </c>
      <c r="L222" s="202" t="s">
        <v>476</v>
      </c>
      <c r="M222" s="204">
        <v>7.509203071</v>
      </c>
      <c r="N222" s="203">
        <v>0.99150364800000002</v>
      </c>
      <c r="O222" s="205">
        <v>647</v>
      </c>
      <c r="P222" s="204">
        <v>7.8730931369999997</v>
      </c>
      <c r="Q222" s="202">
        <v>0.99150364800000002</v>
      </c>
      <c r="R222" s="202">
        <v>647</v>
      </c>
      <c r="S222" s="202">
        <v>4.9228760349999998</v>
      </c>
      <c r="T222" s="202">
        <v>0.99150364800000002</v>
      </c>
      <c r="U222" s="202">
        <v>647</v>
      </c>
      <c r="V222" s="202">
        <v>6.3738080850000003</v>
      </c>
      <c r="W222" s="202">
        <v>0.99150364800000002</v>
      </c>
      <c r="X222" s="202">
        <v>647</v>
      </c>
      <c r="Y222" s="206" t="s">
        <v>470</v>
      </c>
      <c r="Z222" s="202" t="s">
        <v>470</v>
      </c>
      <c r="AA222" s="202" t="s">
        <v>470</v>
      </c>
      <c r="AB222" s="202" t="s">
        <v>470</v>
      </c>
      <c r="AC222" s="202" t="s">
        <v>470</v>
      </c>
      <c r="AD222" s="202" t="s">
        <v>470</v>
      </c>
      <c r="AE222" s="206">
        <v>0.16796145469999998</v>
      </c>
      <c r="AF222" s="202">
        <v>0.80304504899999996</v>
      </c>
      <c r="AG222" s="202">
        <v>550</v>
      </c>
      <c r="AH222" s="206">
        <v>3.9923689339999999</v>
      </c>
      <c r="AI222" s="202">
        <v>0.226997648</v>
      </c>
      <c r="AJ222" s="202">
        <v>147</v>
      </c>
      <c r="AK222" s="202" t="s">
        <v>470</v>
      </c>
      <c r="AL222" s="202" t="s">
        <v>470</v>
      </c>
      <c r="AM222" s="202" t="s">
        <v>470</v>
      </c>
      <c r="AN222" s="202" t="s">
        <v>470</v>
      </c>
      <c r="AO222" s="202" t="s">
        <v>470</v>
      </c>
      <c r="AP222" s="202" t="s">
        <v>470</v>
      </c>
      <c r="AQ222" s="202" t="s">
        <v>470</v>
      </c>
      <c r="AR222" s="202" t="s">
        <v>470</v>
      </c>
      <c r="AS222" s="202" t="s">
        <v>470</v>
      </c>
      <c r="AT222" s="202"/>
      <c r="AU222" s="202"/>
      <c r="AV222" s="202"/>
      <c r="AW222" s="202"/>
      <c r="AX222" s="202"/>
      <c r="AY222" s="202"/>
      <c r="AZ222" s="202"/>
      <c r="BA222" s="202"/>
      <c r="BB222" s="202"/>
      <c r="BC222" s="202"/>
      <c r="BD222" s="202"/>
      <c r="BE222" s="202"/>
      <c r="BF222" s="202"/>
      <c r="BG222" s="202"/>
      <c r="BH222" s="202"/>
      <c r="BI222" s="202"/>
      <c r="BJ222" s="202"/>
      <c r="BK222" s="202"/>
      <c r="BL222" s="202">
        <v>0.33650287400000001</v>
      </c>
      <c r="BM222" s="202">
        <v>1</v>
      </c>
      <c r="BN222" s="202">
        <v>654</v>
      </c>
      <c r="BO222" s="202">
        <v>13.953023010000001</v>
      </c>
      <c r="BP222" s="202">
        <v>0.99150364800000002</v>
      </c>
      <c r="BQ222" s="202">
        <v>647</v>
      </c>
      <c r="BR222" s="202">
        <v>0.91861555800000005</v>
      </c>
      <c r="BS222" s="202">
        <v>1.331327E-2</v>
      </c>
      <c r="BT222" s="202">
        <v>1</v>
      </c>
      <c r="BU222" s="202">
        <v>654</v>
      </c>
      <c r="BV222" s="202">
        <v>6.4966675000000002E-2</v>
      </c>
      <c r="BW222" s="202">
        <v>6.4966675000000002E-2</v>
      </c>
      <c r="BX222" s="202">
        <v>39</v>
      </c>
      <c r="BY222" s="202">
        <v>0</v>
      </c>
      <c r="BZ222" s="202">
        <v>0.99863640499999995</v>
      </c>
      <c r="CA222" s="202">
        <v>653</v>
      </c>
      <c r="CB222" s="202">
        <v>0</v>
      </c>
      <c r="CC222" s="202">
        <v>0.99863640499999995</v>
      </c>
      <c r="CD222" s="202">
        <v>653</v>
      </c>
      <c r="CE222" s="202">
        <v>0</v>
      </c>
      <c r="CF222" s="202">
        <v>0.99150364800000002</v>
      </c>
      <c r="CG222" s="202">
        <v>647</v>
      </c>
      <c r="CH222" s="202" t="s">
        <v>470</v>
      </c>
      <c r="CI222" s="202" t="s">
        <v>470</v>
      </c>
      <c r="CJ222" s="202" t="s">
        <v>470</v>
      </c>
      <c r="CK222" s="202" t="s">
        <v>470</v>
      </c>
      <c r="CL222" s="202" t="s">
        <v>470</v>
      </c>
      <c r="CM222" s="202" t="s">
        <v>470</v>
      </c>
      <c r="CN222" s="202">
        <v>0.41723745899999998</v>
      </c>
      <c r="CO222" s="202">
        <v>0.99863640499999995</v>
      </c>
      <c r="CP222" s="202">
        <v>653</v>
      </c>
      <c r="CQ222" s="202">
        <v>14</v>
      </c>
      <c r="CR222" s="202">
        <v>4.5213639999999999E-2</v>
      </c>
      <c r="CS222" s="202">
        <v>22</v>
      </c>
      <c r="CT222" s="202">
        <v>7343.8115520000001</v>
      </c>
      <c r="CU222" s="202">
        <v>4.3528829999999998E-2</v>
      </c>
      <c r="CV222" s="202">
        <v>21</v>
      </c>
      <c r="CW222" s="202">
        <v>0.70320382460000008</v>
      </c>
      <c r="CX222" s="202">
        <v>0.97657002800000003</v>
      </c>
      <c r="CY222" s="202">
        <v>642</v>
      </c>
      <c r="CZ222" s="202"/>
      <c r="DA222" s="202"/>
      <c r="DB222" s="202"/>
      <c r="DC222" s="202" t="s">
        <v>470</v>
      </c>
      <c r="DD222" s="202" t="s">
        <v>470</v>
      </c>
      <c r="DE222" s="202" t="s">
        <v>470</v>
      </c>
      <c r="DF222" s="202" t="s">
        <v>263</v>
      </c>
      <c r="DG222" s="202" t="s">
        <v>420</v>
      </c>
    </row>
    <row r="223" spans="2:111" hidden="1" x14ac:dyDescent="0.3">
      <c r="B223" s="124" t="str">
        <f t="shared" si="3"/>
        <v>iBoxx MSCI GBP Corporates Paris Aligned Capped TCA45626</v>
      </c>
      <c r="C223" s="183">
        <v>109</v>
      </c>
      <c r="D223" s="183" t="s">
        <v>535</v>
      </c>
      <c r="E223" s="183" t="s">
        <v>263</v>
      </c>
      <c r="F223" s="199">
        <v>45626</v>
      </c>
      <c r="G223" s="202">
        <v>653</v>
      </c>
      <c r="H223" s="202">
        <v>0</v>
      </c>
      <c r="I223" s="202">
        <v>653</v>
      </c>
      <c r="J223" s="203">
        <v>0</v>
      </c>
      <c r="K223" s="203">
        <v>1</v>
      </c>
      <c r="L223" s="202" t="s">
        <v>476</v>
      </c>
      <c r="M223" s="204">
        <v>7.5117371689999999</v>
      </c>
      <c r="N223" s="203">
        <v>1</v>
      </c>
      <c r="O223" s="205">
        <v>653</v>
      </c>
      <c r="P223" s="204">
        <v>7.8161428190000004</v>
      </c>
      <c r="Q223" s="202">
        <v>1</v>
      </c>
      <c r="R223" s="202">
        <v>653</v>
      </c>
      <c r="S223" s="202">
        <v>4.9132455659999996</v>
      </c>
      <c r="T223" s="202">
        <v>1</v>
      </c>
      <c r="U223" s="202">
        <v>653</v>
      </c>
      <c r="V223" s="202">
        <v>6.4050342990000004</v>
      </c>
      <c r="W223" s="202">
        <v>1</v>
      </c>
      <c r="X223" s="202">
        <v>653</v>
      </c>
      <c r="Y223" s="206" t="s">
        <v>470</v>
      </c>
      <c r="Z223" s="202" t="s">
        <v>470</v>
      </c>
      <c r="AA223" s="202" t="s">
        <v>470</v>
      </c>
      <c r="AB223" s="202" t="s">
        <v>470</v>
      </c>
      <c r="AC223" s="202" t="s">
        <v>470</v>
      </c>
      <c r="AD223" s="202" t="s">
        <v>470</v>
      </c>
      <c r="AE223" s="206">
        <v>0.16488587020000001</v>
      </c>
      <c r="AF223" s="202">
        <v>0.82045895800000002</v>
      </c>
      <c r="AG223" s="202">
        <v>559</v>
      </c>
      <c r="AH223" s="206">
        <v>3.9470366690000001</v>
      </c>
      <c r="AI223" s="202">
        <v>0.231931093</v>
      </c>
      <c r="AJ223" s="202">
        <v>149</v>
      </c>
      <c r="AK223" s="202" t="s">
        <v>470</v>
      </c>
      <c r="AL223" s="202" t="s">
        <v>470</v>
      </c>
      <c r="AM223" s="202" t="s">
        <v>470</v>
      </c>
      <c r="AN223" s="202" t="s">
        <v>470</v>
      </c>
      <c r="AO223" s="202" t="s">
        <v>470</v>
      </c>
      <c r="AP223" s="202" t="s">
        <v>470</v>
      </c>
      <c r="AQ223" s="202" t="s">
        <v>470</v>
      </c>
      <c r="AR223" s="202" t="s">
        <v>470</v>
      </c>
      <c r="AS223" s="202" t="s">
        <v>470</v>
      </c>
      <c r="AT223" s="202"/>
      <c r="AU223" s="202"/>
      <c r="AV223" s="202"/>
      <c r="AW223" s="202"/>
      <c r="AX223" s="202"/>
      <c r="AY223" s="202"/>
      <c r="AZ223" s="202"/>
      <c r="BA223" s="202"/>
      <c r="BB223" s="202"/>
      <c r="BC223" s="202"/>
      <c r="BD223" s="202"/>
      <c r="BE223" s="202"/>
      <c r="BF223" s="202"/>
      <c r="BG223" s="202"/>
      <c r="BH223" s="202"/>
      <c r="BI223" s="202"/>
      <c r="BJ223" s="202"/>
      <c r="BK223" s="202"/>
      <c r="BL223" s="202">
        <v>0.34242402700000002</v>
      </c>
      <c r="BM223" s="202">
        <v>1</v>
      </c>
      <c r="BN223" s="202">
        <v>653</v>
      </c>
      <c r="BO223" s="202">
        <v>13.68618356</v>
      </c>
      <c r="BP223" s="202">
        <v>1</v>
      </c>
      <c r="BQ223" s="202">
        <v>653</v>
      </c>
      <c r="BR223" s="202">
        <v>0.917311243</v>
      </c>
      <c r="BS223" s="202">
        <v>1.3676593000000001E-2</v>
      </c>
      <c r="BT223" s="202">
        <v>1</v>
      </c>
      <c r="BU223" s="202">
        <v>653</v>
      </c>
      <c r="BV223" s="202">
        <v>5.5396374999999998E-2</v>
      </c>
      <c r="BW223" s="202">
        <v>5.5396374999999998E-2</v>
      </c>
      <c r="BX223" s="202">
        <v>38</v>
      </c>
      <c r="BY223" s="202">
        <v>0</v>
      </c>
      <c r="BZ223" s="202">
        <v>1</v>
      </c>
      <c r="CA223" s="202">
        <v>653</v>
      </c>
      <c r="CB223" s="202">
        <v>0</v>
      </c>
      <c r="CC223" s="202">
        <v>1</v>
      </c>
      <c r="CD223" s="202">
        <v>653</v>
      </c>
      <c r="CE223" s="202">
        <v>0</v>
      </c>
      <c r="CF223" s="202">
        <v>1</v>
      </c>
      <c r="CG223" s="202">
        <v>653</v>
      </c>
      <c r="CH223" s="202" t="s">
        <v>470</v>
      </c>
      <c r="CI223" s="202" t="s">
        <v>470</v>
      </c>
      <c r="CJ223" s="202" t="s">
        <v>470</v>
      </c>
      <c r="CK223" s="202" t="s">
        <v>470</v>
      </c>
      <c r="CL223" s="202" t="s">
        <v>470</v>
      </c>
      <c r="CM223" s="202" t="s">
        <v>470</v>
      </c>
      <c r="CN223" s="202">
        <v>0.414088338</v>
      </c>
      <c r="CO223" s="202">
        <v>1</v>
      </c>
      <c r="CP223" s="202">
        <v>653</v>
      </c>
      <c r="CQ223" s="202">
        <v>14</v>
      </c>
      <c r="CR223" s="202">
        <v>4.4213789000000003E-2</v>
      </c>
      <c r="CS223" s="202">
        <v>22</v>
      </c>
      <c r="CT223" s="202">
        <v>7343.8115520000001</v>
      </c>
      <c r="CU223" s="202">
        <v>4.3385470000000002E-2</v>
      </c>
      <c r="CV223" s="202">
        <v>21</v>
      </c>
      <c r="CW223" s="202">
        <v>0.70734675319999996</v>
      </c>
      <c r="CX223" s="202">
        <v>0.97819163200000003</v>
      </c>
      <c r="CY223" s="202">
        <v>642</v>
      </c>
      <c r="CZ223" s="202"/>
      <c r="DA223" s="202"/>
      <c r="DB223" s="202"/>
      <c r="DC223" s="202" t="s">
        <v>470</v>
      </c>
      <c r="DD223" s="202" t="s">
        <v>470</v>
      </c>
      <c r="DE223" s="202" t="s">
        <v>470</v>
      </c>
      <c r="DF223" s="202" t="s">
        <v>263</v>
      </c>
      <c r="DG223" s="202" t="s">
        <v>420</v>
      </c>
    </row>
    <row r="224" spans="2:111" hidden="1" x14ac:dyDescent="0.3">
      <c r="B224" s="124" t="str">
        <f t="shared" si="3"/>
        <v>iBoxx MSCI GBP Corporates Paris Aligned Capped TCA45657</v>
      </c>
      <c r="D224" s="124" t="s">
        <v>535</v>
      </c>
      <c r="E224" s="183" t="s">
        <v>263</v>
      </c>
      <c r="F224" s="196">
        <v>45657</v>
      </c>
      <c r="G224" s="202">
        <v>642</v>
      </c>
      <c r="H224" s="202">
        <v>0</v>
      </c>
      <c r="I224" s="202">
        <v>642</v>
      </c>
      <c r="J224" s="203">
        <v>0</v>
      </c>
      <c r="K224" s="203">
        <v>1</v>
      </c>
      <c r="L224" s="202" t="s">
        <v>476</v>
      </c>
      <c r="M224" s="204">
        <v>7.5271468959565997</v>
      </c>
      <c r="N224" s="203">
        <v>0.99999999999997102</v>
      </c>
      <c r="O224" s="205">
        <v>642</v>
      </c>
      <c r="P224" s="204">
        <v>7.87962817553238</v>
      </c>
      <c r="Q224" s="202">
        <v>0.99999999999997102</v>
      </c>
      <c r="R224" s="202">
        <v>642</v>
      </c>
      <c r="S224" s="202">
        <v>4.9174069624162096</v>
      </c>
      <c r="T224" s="202">
        <v>0.99999999999997102</v>
      </c>
      <c r="U224" s="202">
        <v>642</v>
      </c>
      <c r="V224" s="202">
        <v>6.4038754139984997</v>
      </c>
      <c r="W224" s="202">
        <v>0.99999999999997102</v>
      </c>
      <c r="X224" s="202">
        <v>642</v>
      </c>
      <c r="Y224" s="206" t="s">
        <v>470</v>
      </c>
      <c r="Z224" s="202" t="s">
        <v>470</v>
      </c>
      <c r="AA224" s="202" t="s">
        <v>470</v>
      </c>
      <c r="AB224" s="202" t="s">
        <v>470</v>
      </c>
      <c r="AC224" s="202" t="s">
        <v>470</v>
      </c>
      <c r="AD224" s="202" t="s">
        <v>470</v>
      </c>
      <c r="AE224" s="202">
        <v>0.16523509851909701</v>
      </c>
      <c r="AF224" s="202">
        <v>0.80401019403859897</v>
      </c>
      <c r="AG224" s="202">
        <v>547</v>
      </c>
      <c r="AH224" s="206">
        <v>3.9382694353810201</v>
      </c>
      <c r="AI224" s="202">
        <v>0.233288140123035</v>
      </c>
      <c r="AJ224" s="202">
        <v>148</v>
      </c>
      <c r="AK224" s="202" t="s">
        <v>470</v>
      </c>
      <c r="AL224" s="202" t="s">
        <v>470</v>
      </c>
      <c r="AM224" s="202" t="s">
        <v>470</v>
      </c>
      <c r="AN224" s="202" t="s">
        <v>470</v>
      </c>
      <c r="AO224" s="202" t="s">
        <v>470</v>
      </c>
      <c r="AP224" s="202" t="s">
        <v>470</v>
      </c>
      <c r="AQ224" s="202" t="s">
        <v>470</v>
      </c>
      <c r="AR224" s="202" t="s">
        <v>470</v>
      </c>
      <c r="AS224" s="202" t="s">
        <v>470</v>
      </c>
      <c r="AT224" s="202"/>
      <c r="AU224" s="202"/>
      <c r="AV224" s="202"/>
      <c r="AW224" s="202"/>
      <c r="AX224" s="202"/>
      <c r="AY224" s="202"/>
      <c r="AZ224" s="202"/>
      <c r="BA224" s="202"/>
      <c r="BB224" s="202"/>
      <c r="BC224" s="202"/>
      <c r="BD224" s="202"/>
      <c r="BE224" s="202"/>
      <c r="BF224" s="202"/>
      <c r="BG224" s="202"/>
      <c r="BH224" s="202"/>
      <c r="BI224" s="202"/>
      <c r="BJ224" s="202"/>
      <c r="BK224" s="202"/>
      <c r="BL224" s="202">
        <v>0.34675184760414801</v>
      </c>
      <c r="BM224" s="202">
        <v>0.99999999999997102</v>
      </c>
      <c r="BN224" s="202">
        <v>642</v>
      </c>
      <c r="BO224" s="202">
        <v>14.1319756685931</v>
      </c>
      <c r="BP224" s="202">
        <v>0.99999999999997102</v>
      </c>
      <c r="BQ224" s="202">
        <v>642</v>
      </c>
      <c r="BR224" s="202">
        <v>0.92343905913218405</v>
      </c>
      <c r="BS224" s="202">
        <v>1.32613850045088E-2</v>
      </c>
      <c r="BT224" s="202">
        <v>0.99999999999997102</v>
      </c>
      <c r="BU224" s="202">
        <v>642</v>
      </c>
      <c r="BV224" s="202">
        <v>5.3581530184859998E-2</v>
      </c>
      <c r="BW224" s="202">
        <v>5.3581530184859998E-2</v>
      </c>
      <c r="BX224" s="202">
        <v>35</v>
      </c>
      <c r="BY224" s="202">
        <v>0</v>
      </c>
      <c r="BZ224" s="202">
        <v>0.99999999999997102</v>
      </c>
      <c r="CA224" s="202">
        <v>642</v>
      </c>
      <c r="CB224" s="202">
        <v>0</v>
      </c>
      <c r="CC224" s="202">
        <v>0.99999999999997102</v>
      </c>
      <c r="CD224" s="202">
        <v>642</v>
      </c>
      <c r="CE224" s="202">
        <v>0</v>
      </c>
      <c r="CF224" s="202">
        <v>0.99999999999997102</v>
      </c>
      <c r="CG224" s="202">
        <v>642</v>
      </c>
      <c r="CH224" s="202" t="s">
        <v>470</v>
      </c>
      <c r="CI224" s="202" t="s">
        <v>470</v>
      </c>
      <c r="CJ224" s="202" t="s">
        <v>470</v>
      </c>
      <c r="CK224" s="202" t="s">
        <v>470</v>
      </c>
      <c r="CL224" s="202" t="s">
        <v>470</v>
      </c>
      <c r="CM224" s="202" t="s">
        <v>470</v>
      </c>
      <c r="CN224" s="202">
        <v>0.42776995753521802</v>
      </c>
      <c r="CO224" s="202">
        <v>0.99999999999997102</v>
      </c>
      <c r="CP224" s="202">
        <v>642</v>
      </c>
      <c r="CQ224" s="202">
        <v>13</v>
      </c>
      <c r="CR224" s="202">
        <v>5.9751996321854503E-2</v>
      </c>
      <c r="CS224" s="202">
        <v>21</v>
      </c>
      <c r="CT224" s="202">
        <v>7343.8115515500003</v>
      </c>
      <c r="CU224" s="202">
        <v>5.9751996321854503E-2</v>
      </c>
      <c r="CV224" s="202">
        <v>21</v>
      </c>
      <c r="CW224" s="202">
        <v>0.70412471957814005</v>
      </c>
      <c r="CX224" s="202">
        <v>0.97892428777291296</v>
      </c>
      <c r="CY224" s="202">
        <v>632</v>
      </c>
      <c r="CZ224" s="202"/>
      <c r="DA224" s="202"/>
      <c r="DB224" s="202"/>
      <c r="DC224" s="202" t="s">
        <v>470</v>
      </c>
      <c r="DD224" s="202" t="s">
        <v>470</v>
      </c>
      <c r="DE224" s="202" t="s">
        <v>470</v>
      </c>
      <c r="DF224" s="202" t="s">
        <v>263</v>
      </c>
      <c r="DG224" s="202" t="s">
        <v>420</v>
      </c>
    </row>
    <row r="225" spans="2:111" hidden="1" x14ac:dyDescent="0.3">
      <c r="B225" s="124" t="str">
        <f t="shared" si="3"/>
        <v>iBoxx MSCI GBP Corporates Paris Aligned Capped TCA45688</v>
      </c>
      <c r="D225" s="124" t="s">
        <v>535</v>
      </c>
      <c r="E225" s="183" t="s">
        <v>263</v>
      </c>
      <c r="F225" s="196">
        <v>45688</v>
      </c>
      <c r="G225" s="202">
        <v>636</v>
      </c>
      <c r="H225" s="202">
        <v>0</v>
      </c>
      <c r="I225" s="202">
        <v>636</v>
      </c>
      <c r="J225" s="203">
        <v>0</v>
      </c>
      <c r="K225" s="203">
        <v>1</v>
      </c>
      <c r="L225" s="202" t="s">
        <v>476</v>
      </c>
      <c r="M225" s="204">
        <v>7.3988020435287698</v>
      </c>
      <c r="N225" s="203">
        <v>0.98201642472427397</v>
      </c>
      <c r="O225" s="205">
        <v>622</v>
      </c>
      <c r="P225" s="204">
        <v>7.95463951702461</v>
      </c>
      <c r="Q225" s="202">
        <v>0.98201642472427397</v>
      </c>
      <c r="R225" s="202">
        <v>622</v>
      </c>
      <c r="S225" s="202">
        <v>4.7185908863200599</v>
      </c>
      <c r="T225" s="202">
        <v>0.98201642472427397</v>
      </c>
      <c r="U225" s="202">
        <v>622</v>
      </c>
      <c r="V225" s="202">
        <v>6.2718464518764403</v>
      </c>
      <c r="W225" s="202">
        <v>0.98201642472427397</v>
      </c>
      <c r="X225" s="202">
        <v>622</v>
      </c>
      <c r="Y225" s="206" t="s">
        <v>470</v>
      </c>
      <c r="Z225" s="202" t="s">
        <v>470</v>
      </c>
      <c r="AA225" s="202" t="s">
        <v>470</v>
      </c>
      <c r="AB225" s="202" t="s">
        <v>470</v>
      </c>
      <c r="AC225" s="202" t="s">
        <v>470</v>
      </c>
      <c r="AD225" s="202" t="s">
        <v>470</v>
      </c>
      <c r="AE225" s="202">
        <v>0.207713824974642</v>
      </c>
      <c r="AF225" s="202">
        <v>0.66172973370885801</v>
      </c>
      <c r="AG225" s="202">
        <v>392</v>
      </c>
      <c r="AH225" s="206">
        <v>5.0528878588522703</v>
      </c>
      <c r="AI225" s="202">
        <v>0.193761741139894</v>
      </c>
      <c r="AJ225" s="202">
        <v>126</v>
      </c>
      <c r="AK225" s="202" t="s">
        <v>470</v>
      </c>
      <c r="AL225" s="202" t="s">
        <v>470</v>
      </c>
      <c r="AM225" s="202" t="s">
        <v>470</v>
      </c>
      <c r="AN225" s="202" t="s">
        <v>470</v>
      </c>
      <c r="AO225" s="202" t="s">
        <v>470</v>
      </c>
      <c r="AP225" s="202" t="s">
        <v>470</v>
      </c>
      <c r="AQ225" s="202" t="s">
        <v>470</v>
      </c>
      <c r="AR225" s="202" t="s">
        <v>470</v>
      </c>
      <c r="AS225" s="202" t="s">
        <v>470</v>
      </c>
      <c r="AT225" s="202"/>
      <c r="AU225" s="202"/>
      <c r="AV225" s="202"/>
      <c r="AW225" s="202"/>
      <c r="AX225" s="202"/>
      <c r="AY225" s="202"/>
      <c r="AZ225" s="202"/>
      <c r="BA225" s="202"/>
      <c r="BB225" s="202"/>
      <c r="BC225" s="202"/>
      <c r="BD225" s="202"/>
      <c r="BE225" s="202"/>
      <c r="BF225" s="202"/>
      <c r="BG225" s="202"/>
      <c r="BH225" s="202"/>
      <c r="BI225" s="202"/>
      <c r="BJ225" s="202"/>
      <c r="BK225" s="202"/>
      <c r="BL225" s="202">
        <v>0.34670568473996699</v>
      </c>
      <c r="BM225" s="202">
        <v>0.99999999999997102</v>
      </c>
      <c r="BN225" s="202">
        <v>636</v>
      </c>
      <c r="BO225" s="202">
        <v>11.0926849659702</v>
      </c>
      <c r="BP225" s="202">
        <v>0.98367772081326699</v>
      </c>
      <c r="BQ225" s="202">
        <v>623</v>
      </c>
      <c r="BR225" s="202">
        <v>0.66997046963344098</v>
      </c>
      <c r="BS225" s="202">
        <v>1.3352663271959501E-2</v>
      </c>
      <c r="BT225" s="202">
        <v>0.99999999999997102</v>
      </c>
      <c r="BU225" s="202">
        <v>636</v>
      </c>
      <c r="BV225" s="202">
        <v>5.2297217569077799E-2</v>
      </c>
      <c r="BW225" s="202">
        <v>5.2297217569077799E-2</v>
      </c>
      <c r="BX225" s="202">
        <v>35</v>
      </c>
      <c r="BY225" s="202">
        <v>0</v>
      </c>
      <c r="BZ225" s="202">
        <v>0.98367772081326699</v>
      </c>
      <c r="CA225" s="202">
        <v>623</v>
      </c>
      <c r="CB225" s="202">
        <v>5.2820310419659997E-3</v>
      </c>
      <c r="CC225" s="202">
        <v>0.98367772081326699</v>
      </c>
      <c r="CD225" s="202">
        <v>623</v>
      </c>
      <c r="CE225" s="202">
        <v>0</v>
      </c>
      <c r="CF225" s="202">
        <v>0.98367772081326699</v>
      </c>
      <c r="CG225" s="202">
        <v>623</v>
      </c>
      <c r="CH225" s="202" t="s">
        <v>470</v>
      </c>
      <c r="CI225" s="202" t="s">
        <v>470</v>
      </c>
      <c r="CJ225" s="202" t="s">
        <v>470</v>
      </c>
      <c r="CK225" s="202" t="s">
        <v>470</v>
      </c>
      <c r="CL225" s="202" t="s">
        <v>470</v>
      </c>
      <c r="CM225" s="202" t="s">
        <v>470</v>
      </c>
      <c r="CN225" s="202">
        <v>0.30275751529500899</v>
      </c>
      <c r="CO225" s="202">
        <v>0.97609812085508096</v>
      </c>
      <c r="CP225" s="202">
        <v>620</v>
      </c>
      <c r="CQ225" s="202">
        <v>13</v>
      </c>
      <c r="CR225" s="202">
        <v>5.4982787936986098E-2</v>
      </c>
      <c r="CS225" s="202">
        <v>20</v>
      </c>
      <c r="CT225" s="202">
        <v>7343811551.5500002</v>
      </c>
      <c r="CU225" s="202">
        <v>5.4982787936986098E-2</v>
      </c>
      <c r="CV225" s="202">
        <v>20</v>
      </c>
      <c r="CW225" s="202">
        <v>0.66246222487120698</v>
      </c>
      <c r="CX225" s="202">
        <v>0.96251518913769296</v>
      </c>
      <c r="CY225" s="202">
        <v>613</v>
      </c>
      <c r="CZ225" s="202"/>
      <c r="DA225" s="202"/>
      <c r="DB225" s="202"/>
      <c r="DC225" s="202" t="s">
        <v>470</v>
      </c>
      <c r="DD225" s="202" t="s">
        <v>470</v>
      </c>
      <c r="DE225" s="202" t="s">
        <v>470</v>
      </c>
      <c r="DF225" s="202" t="s">
        <v>263</v>
      </c>
      <c r="DG225" s="202" t="s">
        <v>420</v>
      </c>
    </row>
    <row r="226" spans="2:111" hidden="1" x14ac:dyDescent="0.3">
      <c r="B226" s="124" t="str">
        <f t="shared" si="3"/>
        <v>iBoxx MSCI Scored &amp; Screened Tilted USD Asia ex-Japan High Yield Capped TCA45596</v>
      </c>
      <c r="C226" s="183">
        <v>22985</v>
      </c>
      <c r="D226" s="183" t="s">
        <v>536</v>
      </c>
      <c r="E226" s="183" t="s">
        <v>537</v>
      </c>
      <c r="F226" s="199">
        <v>45596</v>
      </c>
      <c r="G226" s="202">
        <v>93</v>
      </c>
      <c r="H226" s="202">
        <v>0</v>
      </c>
      <c r="I226" s="202">
        <v>93</v>
      </c>
      <c r="J226" s="203">
        <v>0</v>
      </c>
      <c r="K226" s="203">
        <v>1</v>
      </c>
      <c r="L226" s="202" t="s">
        <v>476</v>
      </c>
      <c r="M226" s="204">
        <v>4.7689577840000004</v>
      </c>
      <c r="N226" s="203">
        <v>1</v>
      </c>
      <c r="O226" s="205">
        <v>93</v>
      </c>
      <c r="P226" s="204">
        <v>5.6379895160000002</v>
      </c>
      <c r="Q226" s="202">
        <v>1</v>
      </c>
      <c r="R226" s="202">
        <v>93</v>
      </c>
      <c r="S226" s="202">
        <v>5.1133270690000003</v>
      </c>
      <c r="T226" s="202">
        <v>1</v>
      </c>
      <c r="U226" s="202">
        <v>93</v>
      </c>
      <c r="V226" s="202">
        <v>4.2820328249999999</v>
      </c>
      <c r="W226" s="202">
        <v>1</v>
      </c>
      <c r="X226" s="202">
        <v>93</v>
      </c>
      <c r="Y226" s="206" t="s">
        <v>470</v>
      </c>
      <c r="Z226" s="202" t="s">
        <v>470</v>
      </c>
      <c r="AA226" s="202" t="s">
        <v>470</v>
      </c>
      <c r="AB226" s="202" t="s">
        <v>470</v>
      </c>
      <c r="AC226" s="202" t="s">
        <v>470</v>
      </c>
      <c r="AD226" s="202" t="s">
        <v>470</v>
      </c>
      <c r="AE226" s="206">
        <v>0.16313394989999999</v>
      </c>
      <c r="AF226" s="202">
        <v>0.53133713100000002</v>
      </c>
      <c r="AG226" s="202">
        <v>48</v>
      </c>
      <c r="AH226" s="206">
        <v>1.63985866</v>
      </c>
      <c r="AI226" s="202">
        <v>0.31079137400000001</v>
      </c>
      <c r="AJ226" s="202">
        <v>30</v>
      </c>
      <c r="AK226" s="202" t="s">
        <v>470</v>
      </c>
      <c r="AL226" s="202" t="s">
        <v>470</v>
      </c>
      <c r="AM226" s="202" t="s">
        <v>470</v>
      </c>
      <c r="AN226" s="202" t="s">
        <v>470</v>
      </c>
      <c r="AO226" s="202" t="s">
        <v>470</v>
      </c>
      <c r="AP226" s="202" t="s">
        <v>470</v>
      </c>
      <c r="AQ226" s="202" t="s">
        <v>470</v>
      </c>
      <c r="AR226" s="202" t="s">
        <v>470</v>
      </c>
      <c r="AS226" s="202" t="s">
        <v>470</v>
      </c>
      <c r="AT226" s="202"/>
      <c r="AU226" s="202"/>
      <c r="AV226" s="202"/>
      <c r="AW226" s="202"/>
      <c r="AX226" s="202"/>
      <c r="AY226" s="202"/>
      <c r="AZ226" s="202"/>
      <c r="BA226" s="202"/>
      <c r="BB226" s="202"/>
      <c r="BC226" s="202"/>
      <c r="BD226" s="202"/>
      <c r="BE226" s="202"/>
      <c r="BF226" s="202"/>
      <c r="BG226" s="202"/>
      <c r="BH226" s="202"/>
      <c r="BI226" s="202"/>
      <c r="BJ226" s="202"/>
      <c r="BK226" s="202"/>
      <c r="BL226" s="202">
        <v>0.56137863700000001</v>
      </c>
      <c r="BM226" s="202">
        <v>1</v>
      </c>
      <c r="BN226" s="202">
        <v>93</v>
      </c>
      <c r="BO226" s="202">
        <v>355.2664355</v>
      </c>
      <c r="BP226" s="202">
        <v>1</v>
      </c>
      <c r="BQ226" s="202">
        <v>93</v>
      </c>
      <c r="BR226" s="202">
        <v>0.93771748600000004</v>
      </c>
      <c r="BS226" s="202">
        <v>9.2220358000000002E-2</v>
      </c>
      <c r="BT226" s="202">
        <v>1</v>
      </c>
      <c r="BU226" s="202">
        <v>93</v>
      </c>
      <c r="BV226" s="202">
        <v>8.4289716000000001E-2</v>
      </c>
      <c r="BW226" s="202">
        <v>8.4289716000000001E-2</v>
      </c>
      <c r="BX226" s="202">
        <v>9</v>
      </c>
      <c r="BY226" s="202">
        <v>0</v>
      </c>
      <c r="BZ226" s="202">
        <v>1</v>
      </c>
      <c r="CA226" s="202">
        <v>93</v>
      </c>
      <c r="CB226" s="202">
        <v>0</v>
      </c>
      <c r="CC226" s="202">
        <v>1</v>
      </c>
      <c r="CD226" s="202">
        <v>93</v>
      </c>
      <c r="CE226" s="202">
        <v>0</v>
      </c>
      <c r="CF226" s="202">
        <v>1</v>
      </c>
      <c r="CG226" s="202">
        <v>93</v>
      </c>
      <c r="CH226" s="202" t="s">
        <v>470</v>
      </c>
      <c r="CI226" s="202" t="s">
        <v>470</v>
      </c>
      <c r="CJ226" s="202" t="s">
        <v>470</v>
      </c>
      <c r="CK226" s="202" t="s">
        <v>470</v>
      </c>
      <c r="CL226" s="202" t="s">
        <v>470</v>
      </c>
      <c r="CM226" s="202" t="s">
        <v>470</v>
      </c>
      <c r="CN226" s="202">
        <v>0.55650358799999999</v>
      </c>
      <c r="CO226" s="202">
        <v>1</v>
      </c>
      <c r="CP226" s="202">
        <v>93</v>
      </c>
      <c r="CQ226" s="202">
        <v>4</v>
      </c>
      <c r="CR226" s="202">
        <v>0.09</v>
      </c>
      <c r="CS226" s="202">
        <v>7</v>
      </c>
      <c r="CT226" s="202">
        <v>7.1971400000000003E-3</v>
      </c>
      <c r="CU226" s="202">
        <v>0.03</v>
      </c>
      <c r="CV226" s="202">
        <v>1</v>
      </c>
      <c r="CW226" s="202">
        <v>0.28643599419999999</v>
      </c>
      <c r="CX226" s="202">
        <v>1</v>
      </c>
      <c r="CY226" s="202">
        <v>93</v>
      </c>
      <c r="CZ226" s="202"/>
      <c r="DA226" s="202"/>
      <c r="DB226" s="202"/>
      <c r="DC226" s="202" t="s">
        <v>470</v>
      </c>
      <c r="DD226" s="202" t="s">
        <v>470</v>
      </c>
      <c r="DE226" s="202" t="s">
        <v>470</v>
      </c>
      <c r="DF226" s="202" t="s">
        <v>246</v>
      </c>
      <c r="DG226" s="202" t="s">
        <v>420</v>
      </c>
    </row>
    <row r="227" spans="2:111" hidden="1" x14ac:dyDescent="0.3">
      <c r="B227" s="124" t="str">
        <f t="shared" si="3"/>
        <v>iBoxx MSCI Scored &amp; Screened Tilted USD Asia ex-Japan High Yield Capped TCA45626</v>
      </c>
      <c r="C227">
        <v>23100</v>
      </c>
      <c r="D227" t="s">
        <v>536</v>
      </c>
      <c r="E227" s="183" t="s">
        <v>537</v>
      </c>
      <c r="F227" s="198">
        <v>45626</v>
      </c>
      <c r="G227" s="202">
        <v>90</v>
      </c>
      <c r="H227" s="202">
        <v>0</v>
      </c>
      <c r="I227" s="202">
        <v>90</v>
      </c>
      <c r="J227" s="203">
        <v>0</v>
      </c>
      <c r="K227" s="203">
        <v>1</v>
      </c>
      <c r="L227" s="202" t="s">
        <v>476</v>
      </c>
      <c r="M227" s="204">
        <v>4.8010612750000004</v>
      </c>
      <c r="N227" s="203">
        <v>1</v>
      </c>
      <c r="O227" s="205">
        <v>90</v>
      </c>
      <c r="P227" s="204">
        <v>5.6960418549999998</v>
      </c>
      <c r="Q227" s="202">
        <v>1</v>
      </c>
      <c r="R227" s="202">
        <v>90</v>
      </c>
      <c r="S227" s="202">
        <v>5.2020487070000003</v>
      </c>
      <c r="T227" s="202">
        <v>1</v>
      </c>
      <c r="U227" s="202">
        <v>90</v>
      </c>
      <c r="V227" s="202">
        <v>4.2016512170000002</v>
      </c>
      <c r="W227" s="202">
        <v>1</v>
      </c>
      <c r="X227" s="202">
        <v>90</v>
      </c>
      <c r="Y227" s="206" t="s">
        <v>470</v>
      </c>
      <c r="Z227" s="202" t="s">
        <v>470</v>
      </c>
      <c r="AA227" s="202" t="s">
        <v>470</v>
      </c>
      <c r="AB227" s="202" t="s">
        <v>470</v>
      </c>
      <c r="AC227" s="202" t="s">
        <v>470</v>
      </c>
      <c r="AD227" s="202" t="s">
        <v>470</v>
      </c>
      <c r="AE227" s="202">
        <v>0.16092470640000001</v>
      </c>
      <c r="AF227" s="202">
        <v>0.50009344</v>
      </c>
      <c r="AG227" s="202">
        <v>45</v>
      </c>
      <c r="AH227" s="206">
        <v>1.53486813</v>
      </c>
      <c r="AI227" s="202">
        <v>0.36091887900000003</v>
      </c>
      <c r="AJ227" s="202">
        <v>31</v>
      </c>
      <c r="AK227" s="202" t="s">
        <v>470</v>
      </c>
      <c r="AL227" s="202" t="s">
        <v>470</v>
      </c>
      <c r="AM227" s="202" t="s">
        <v>470</v>
      </c>
      <c r="AN227" s="202" t="s">
        <v>470</v>
      </c>
      <c r="AO227" s="202" t="s">
        <v>470</v>
      </c>
      <c r="AP227" s="202" t="s">
        <v>470</v>
      </c>
      <c r="AQ227" s="202" t="s">
        <v>470</v>
      </c>
      <c r="AR227" s="202" t="s">
        <v>470</v>
      </c>
      <c r="AS227" s="202" t="s">
        <v>470</v>
      </c>
      <c r="AT227" s="202"/>
      <c r="AU227" s="202"/>
      <c r="AV227" s="202"/>
      <c r="AW227" s="202"/>
      <c r="AX227" s="202"/>
      <c r="AY227" s="202"/>
      <c r="AZ227" s="202"/>
      <c r="BA227" s="202"/>
      <c r="BB227" s="202"/>
      <c r="BC227" s="202"/>
      <c r="BD227" s="202"/>
      <c r="BE227" s="202"/>
      <c r="BF227" s="202"/>
      <c r="BG227" s="202"/>
      <c r="BH227" s="202"/>
      <c r="BI227" s="202"/>
      <c r="BJ227" s="202"/>
      <c r="BK227" s="202"/>
      <c r="BL227" s="202">
        <v>0.59090941600000002</v>
      </c>
      <c r="BM227" s="202">
        <v>1</v>
      </c>
      <c r="BN227" s="202">
        <v>90</v>
      </c>
      <c r="BO227" s="202">
        <v>370.39837299999999</v>
      </c>
      <c r="BP227" s="202">
        <v>1</v>
      </c>
      <c r="BQ227" s="202">
        <v>90</v>
      </c>
      <c r="BR227" s="202">
        <v>0.93040102400000002</v>
      </c>
      <c r="BS227" s="202">
        <v>9.6189466000000001E-2</v>
      </c>
      <c r="BT227" s="202">
        <v>1</v>
      </c>
      <c r="BU227" s="202">
        <v>90</v>
      </c>
      <c r="BV227" s="202">
        <v>9.1642255000000006E-2</v>
      </c>
      <c r="BW227" s="202">
        <v>9.1642255000000006E-2</v>
      </c>
      <c r="BX227" s="202">
        <v>9</v>
      </c>
      <c r="BY227" s="202">
        <v>0</v>
      </c>
      <c r="BZ227" s="202">
        <v>1</v>
      </c>
      <c r="CA227" s="202">
        <v>90</v>
      </c>
      <c r="CB227" s="202">
        <v>0</v>
      </c>
      <c r="CC227" s="202">
        <v>1</v>
      </c>
      <c r="CD227" s="202">
        <v>90</v>
      </c>
      <c r="CE227" s="202">
        <v>0</v>
      </c>
      <c r="CF227" s="202">
        <v>1</v>
      </c>
      <c r="CG227" s="202">
        <v>90</v>
      </c>
      <c r="CH227" s="202" t="s">
        <v>470</v>
      </c>
      <c r="CI227" s="202" t="s">
        <v>470</v>
      </c>
      <c r="CJ227" s="202" t="s">
        <v>470</v>
      </c>
      <c r="CK227" s="202" t="s">
        <v>470</v>
      </c>
      <c r="CL227" s="202" t="s">
        <v>470</v>
      </c>
      <c r="CM227" s="202" t="s">
        <v>470</v>
      </c>
      <c r="CN227" s="202">
        <v>0.55909326000000004</v>
      </c>
      <c r="CO227" s="202">
        <v>1</v>
      </c>
      <c r="CP227" s="202">
        <v>90</v>
      </c>
      <c r="CQ227" s="202">
        <v>3</v>
      </c>
      <c r="CR227" s="202">
        <v>0.06</v>
      </c>
      <c r="CS227" s="202">
        <v>6</v>
      </c>
      <c r="CT227" s="202">
        <v>0</v>
      </c>
      <c r="CU227" s="202">
        <v>0</v>
      </c>
      <c r="CV227" s="202"/>
      <c r="CW227" s="202">
        <v>0.30925352340000001</v>
      </c>
      <c r="CX227" s="202">
        <v>1</v>
      </c>
      <c r="CY227" s="202">
        <v>90</v>
      </c>
      <c r="CZ227" s="202"/>
      <c r="DA227" s="202"/>
      <c r="DB227" s="202"/>
      <c r="DC227" s="202" t="s">
        <v>470</v>
      </c>
      <c r="DD227" s="202" t="s">
        <v>470</v>
      </c>
      <c r="DE227" s="202" t="s">
        <v>470</v>
      </c>
      <c r="DF227" s="202" t="s">
        <v>246</v>
      </c>
      <c r="DG227" s="202" t="s">
        <v>420</v>
      </c>
    </row>
    <row r="228" spans="2:111" hidden="1" x14ac:dyDescent="0.3">
      <c r="B228" s="124" t="str">
        <f t="shared" si="3"/>
        <v>iBoxx MSCI Scored &amp; Screened Tilted USD Asia ex-Japan High Yield Capped TCA45657</v>
      </c>
      <c r="D228" s="124" t="s">
        <v>536</v>
      </c>
      <c r="E228" t="s">
        <v>537</v>
      </c>
      <c r="F228" s="196">
        <v>45657</v>
      </c>
      <c r="G228" s="202">
        <v>91</v>
      </c>
      <c r="H228" s="202">
        <v>0</v>
      </c>
      <c r="I228" s="202">
        <v>91</v>
      </c>
      <c r="J228" s="203">
        <v>0</v>
      </c>
      <c r="K228" s="203">
        <v>1</v>
      </c>
      <c r="L228" s="202" t="s">
        <v>476</v>
      </c>
      <c r="M228" s="204">
        <v>4.8202741725249902</v>
      </c>
      <c r="N228" s="203">
        <v>0.999999999999998</v>
      </c>
      <c r="O228" s="205">
        <v>91</v>
      </c>
      <c r="P228" s="204">
        <v>5.6663822617165103</v>
      </c>
      <c r="Q228" s="202">
        <v>0.999999999999998</v>
      </c>
      <c r="R228" s="202">
        <v>91</v>
      </c>
      <c r="S228" s="202">
        <v>5.1954083089420999</v>
      </c>
      <c r="T228" s="202">
        <v>0.999999999999998</v>
      </c>
      <c r="U228" s="202">
        <v>91</v>
      </c>
      <c r="V228" s="202">
        <v>4.24240975742409</v>
      </c>
      <c r="W228" s="202">
        <v>0.999999999999998</v>
      </c>
      <c r="X228" s="202">
        <v>91</v>
      </c>
      <c r="Y228" s="206" t="s">
        <v>470</v>
      </c>
      <c r="Z228" s="202" t="s">
        <v>470</v>
      </c>
      <c r="AA228" s="202" t="s">
        <v>470</v>
      </c>
      <c r="AB228" s="202" t="s">
        <v>470</v>
      </c>
      <c r="AC228" s="202" t="s">
        <v>470</v>
      </c>
      <c r="AD228" s="202" t="s">
        <v>470</v>
      </c>
      <c r="AE228" s="202">
        <v>0.160273419020768</v>
      </c>
      <c r="AF228" s="202">
        <v>0.50359408675732797</v>
      </c>
      <c r="AG228" s="202">
        <v>45</v>
      </c>
      <c r="AH228" s="206">
        <v>1.5852304673533799</v>
      </c>
      <c r="AI228" s="202">
        <v>0.350799960717387</v>
      </c>
      <c r="AJ228" s="202">
        <v>31</v>
      </c>
      <c r="AK228" s="202" t="s">
        <v>470</v>
      </c>
      <c r="AL228" s="202" t="s">
        <v>470</v>
      </c>
      <c r="AM228" s="202" t="s">
        <v>470</v>
      </c>
      <c r="AN228" s="202" t="s">
        <v>470</v>
      </c>
      <c r="AO228" s="202" t="s">
        <v>470</v>
      </c>
      <c r="AP228" s="202" t="s">
        <v>470</v>
      </c>
      <c r="AQ228" s="202" t="s">
        <v>470</v>
      </c>
      <c r="AR228" s="202" t="s">
        <v>470</v>
      </c>
      <c r="AS228" s="202" t="s">
        <v>470</v>
      </c>
      <c r="AT228" s="202"/>
      <c r="AU228" s="202"/>
      <c r="AV228" s="202"/>
      <c r="AW228" s="202"/>
      <c r="AX228" s="202"/>
      <c r="AY228" s="202"/>
      <c r="AZ228" s="202"/>
      <c r="BA228" s="202"/>
      <c r="BB228" s="202"/>
      <c r="BC228" s="202"/>
      <c r="BD228" s="202"/>
      <c r="BE228" s="202"/>
      <c r="BF228" s="202"/>
      <c r="BG228" s="202"/>
      <c r="BH228" s="202"/>
      <c r="BI228" s="202"/>
      <c r="BJ228" s="202"/>
      <c r="BK228" s="202"/>
      <c r="BL228" s="202">
        <v>0.59092921676163701</v>
      </c>
      <c r="BM228" s="202">
        <v>0.999999999999998</v>
      </c>
      <c r="BN228" s="202">
        <v>91</v>
      </c>
      <c r="BO228" s="202">
        <v>371.73249589032901</v>
      </c>
      <c r="BP228" s="202">
        <v>0.999999999999998</v>
      </c>
      <c r="BQ228" s="202">
        <v>91</v>
      </c>
      <c r="BR228" s="202">
        <v>0.93468221621401704</v>
      </c>
      <c r="BS228" s="202">
        <v>9.6673838909682702E-2</v>
      </c>
      <c r="BT228" s="202">
        <v>0.999999999999998</v>
      </c>
      <c r="BU228" s="202">
        <v>91</v>
      </c>
      <c r="BV228" s="202">
        <v>9.6293720693399101E-2</v>
      </c>
      <c r="BW228" s="202">
        <v>9.6293720693399101E-2</v>
      </c>
      <c r="BX228" s="202">
        <v>9</v>
      </c>
      <c r="BY228" s="202">
        <v>0</v>
      </c>
      <c r="BZ228" s="202">
        <v>0.999999999999998</v>
      </c>
      <c r="CA228" s="202">
        <v>91</v>
      </c>
      <c r="CB228" s="202">
        <v>0</v>
      </c>
      <c r="CC228" s="202">
        <v>0.999999999999998</v>
      </c>
      <c r="CD228" s="202">
        <v>91</v>
      </c>
      <c r="CE228" s="202">
        <v>0</v>
      </c>
      <c r="CF228" s="202">
        <v>0.999999999999998</v>
      </c>
      <c r="CG228" s="202">
        <v>91</v>
      </c>
      <c r="CH228" s="202" t="s">
        <v>470</v>
      </c>
      <c r="CI228" s="202" t="s">
        <v>470</v>
      </c>
      <c r="CJ228" s="202" t="s">
        <v>470</v>
      </c>
      <c r="CK228" s="202" t="s">
        <v>470</v>
      </c>
      <c r="CL228" s="202" t="s">
        <v>470</v>
      </c>
      <c r="CM228" s="202" t="s">
        <v>470</v>
      </c>
      <c r="CN228" s="202">
        <v>0.55808355974546098</v>
      </c>
      <c r="CO228" s="202">
        <v>0.999999999999998</v>
      </c>
      <c r="CP228" s="202">
        <v>91</v>
      </c>
      <c r="CQ228" s="202">
        <v>3</v>
      </c>
      <c r="CR228" s="202">
        <v>5.9999999999999901E-2</v>
      </c>
      <c r="CS228" s="202">
        <v>6</v>
      </c>
      <c r="CT228" s="202">
        <v>0</v>
      </c>
      <c r="CU228" s="202">
        <v>0</v>
      </c>
      <c r="CV228" s="202">
        <v>0</v>
      </c>
      <c r="CW228" s="202">
        <v>0.30921420359121798</v>
      </c>
      <c r="CX228" s="202">
        <v>0.999999999999998</v>
      </c>
      <c r="CY228" s="202">
        <v>91</v>
      </c>
      <c r="CZ228" s="202"/>
      <c r="DA228" s="202"/>
      <c r="DB228" s="202"/>
      <c r="DC228" s="202" t="s">
        <v>470</v>
      </c>
      <c r="DD228" s="202" t="s">
        <v>470</v>
      </c>
      <c r="DE228" s="202" t="s">
        <v>470</v>
      </c>
      <c r="DF228" s="202" t="s">
        <v>246</v>
      </c>
      <c r="DG228" s="202" t="s">
        <v>420</v>
      </c>
    </row>
    <row r="229" spans="2:111" hidden="1" x14ac:dyDescent="0.3">
      <c r="B229" s="124" t="str">
        <f t="shared" si="3"/>
        <v>iBoxx MSCI Scored &amp; Screened Tilted USD Asia ex-Japan High Yield Capped TCA45688</v>
      </c>
      <c r="D229" s="124" t="s">
        <v>536</v>
      </c>
      <c r="E229" s="183" t="s">
        <v>537</v>
      </c>
      <c r="F229" s="196">
        <v>45688</v>
      </c>
      <c r="G229" s="202">
        <v>89</v>
      </c>
      <c r="H229" s="202">
        <v>0</v>
      </c>
      <c r="I229" s="202">
        <v>89</v>
      </c>
      <c r="J229" s="203">
        <v>0</v>
      </c>
      <c r="K229" s="203">
        <v>1</v>
      </c>
      <c r="L229" s="202" t="s">
        <v>476</v>
      </c>
      <c r="M229" s="204">
        <v>4.9363297160100599</v>
      </c>
      <c r="N229" s="203">
        <v>0.92628995305694195</v>
      </c>
      <c r="O229" s="205">
        <v>84</v>
      </c>
      <c r="P229" s="204">
        <v>5.5197282033355197</v>
      </c>
      <c r="Q229" s="202">
        <v>0.92628995305694195</v>
      </c>
      <c r="R229" s="202">
        <v>84</v>
      </c>
      <c r="S229" s="202">
        <v>5.1952418457838796</v>
      </c>
      <c r="T229" s="202">
        <v>0.92628995305694195</v>
      </c>
      <c r="U229" s="202">
        <v>84</v>
      </c>
      <c r="V229" s="202">
        <v>4.3450658156031396</v>
      </c>
      <c r="W229" s="202">
        <v>0.92628995305694195</v>
      </c>
      <c r="X229" s="202">
        <v>84</v>
      </c>
      <c r="Y229" s="206" t="s">
        <v>470</v>
      </c>
      <c r="Z229" s="202" t="s">
        <v>470</v>
      </c>
      <c r="AA229" s="202" t="s">
        <v>470</v>
      </c>
      <c r="AB229" s="202" t="s">
        <v>470</v>
      </c>
      <c r="AC229" s="202" t="s">
        <v>470</v>
      </c>
      <c r="AD229" s="202" t="s">
        <v>470</v>
      </c>
      <c r="AE229" s="202">
        <v>0</v>
      </c>
      <c r="AF229" s="202" t="s">
        <v>470</v>
      </c>
      <c r="AG229" s="202" t="s">
        <v>470</v>
      </c>
      <c r="AH229" s="206">
        <v>3.5472159255130702</v>
      </c>
      <c r="AI229" s="202">
        <v>0.21825456784226299</v>
      </c>
      <c r="AJ229" s="202">
        <v>21</v>
      </c>
      <c r="AK229" s="202" t="s">
        <v>470</v>
      </c>
      <c r="AL229" s="202" t="s">
        <v>470</v>
      </c>
      <c r="AM229" s="202" t="s">
        <v>470</v>
      </c>
      <c r="AN229" s="202" t="s">
        <v>470</v>
      </c>
      <c r="AO229" s="202" t="s">
        <v>470</v>
      </c>
      <c r="AP229" s="202" t="s">
        <v>470</v>
      </c>
      <c r="AQ229" s="202" t="s">
        <v>470</v>
      </c>
      <c r="AR229" s="202" t="s">
        <v>470</v>
      </c>
      <c r="AS229" s="202" t="s">
        <v>470</v>
      </c>
      <c r="AT229" s="202"/>
      <c r="AU229" s="202"/>
      <c r="AV229" s="202"/>
      <c r="AW229" s="202"/>
      <c r="AX229" s="202"/>
      <c r="AY229" s="202"/>
      <c r="AZ229" s="202"/>
      <c r="BA229" s="202"/>
      <c r="BB229" s="202"/>
      <c r="BC229" s="202"/>
      <c r="BD229" s="202"/>
      <c r="BE229" s="202"/>
      <c r="BF229" s="202"/>
      <c r="BG229" s="202"/>
      <c r="BH229" s="202"/>
      <c r="BI229" s="202"/>
      <c r="BJ229" s="202"/>
      <c r="BK229" s="202"/>
      <c r="BL229" s="202">
        <v>0.587400229276554</v>
      </c>
      <c r="BM229" s="202">
        <v>0.999999999999998</v>
      </c>
      <c r="BN229" s="202">
        <v>89</v>
      </c>
      <c r="BO229" s="202">
        <v>315.84001972688202</v>
      </c>
      <c r="BP229" s="202">
        <v>0.92628995305694195</v>
      </c>
      <c r="BQ229" s="202">
        <v>84</v>
      </c>
      <c r="BR229" s="202">
        <v>0.73294057242825394</v>
      </c>
      <c r="BS229" s="202">
        <v>9.9575061210065305E-2</v>
      </c>
      <c r="BT229" s="202">
        <v>0.999999999999998</v>
      </c>
      <c r="BU229" s="202">
        <v>89</v>
      </c>
      <c r="BV229" s="202">
        <v>0.101775256022899</v>
      </c>
      <c r="BW229" s="202">
        <v>0.101775256022899</v>
      </c>
      <c r="BX229" s="202">
        <v>9</v>
      </c>
      <c r="BY229" s="202">
        <v>0</v>
      </c>
      <c r="BZ229" s="202">
        <v>0.92628995305694195</v>
      </c>
      <c r="CA229" s="202">
        <v>84</v>
      </c>
      <c r="CB229" s="202">
        <v>0</v>
      </c>
      <c r="CC229" s="202">
        <v>0.92628995305694195</v>
      </c>
      <c r="CD229" s="202">
        <v>84</v>
      </c>
      <c r="CE229" s="202">
        <v>0</v>
      </c>
      <c r="CF229" s="202">
        <v>0.92628995305694195</v>
      </c>
      <c r="CG229" s="202">
        <v>84</v>
      </c>
      <c r="CH229" s="202" t="s">
        <v>470</v>
      </c>
      <c r="CI229" s="202" t="s">
        <v>470</v>
      </c>
      <c r="CJ229" s="202" t="s">
        <v>470</v>
      </c>
      <c r="CK229" s="202" t="s">
        <v>470</v>
      </c>
      <c r="CL229" s="202" t="s">
        <v>470</v>
      </c>
      <c r="CM229" s="202" t="s">
        <v>470</v>
      </c>
      <c r="CN229" s="202">
        <v>0.386895607621971</v>
      </c>
      <c r="CO229" s="202">
        <v>0.92628995305694195</v>
      </c>
      <c r="CP229" s="202">
        <v>84</v>
      </c>
      <c r="CQ229" s="202">
        <v>3</v>
      </c>
      <c r="CR229" s="202">
        <v>5.9999999999999797E-2</v>
      </c>
      <c r="CS229" s="202">
        <v>6</v>
      </c>
      <c r="CT229" s="202">
        <v>0</v>
      </c>
      <c r="CU229" s="202">
        <v>0</v>
      </c>
      <c r="CV229" s="202">
        <v>0</v>
      </c>
      <c r="CW229" s="202">
        <v>0.28710758439240203</v>
      </c>
      <c r="CX229" s="202">
        <v>0.92628995305694195</v>
      </c>
      <c r="CY229" s="202">
        <v>84</v>
      </c>
      <c r="CZ229" s="202"/>
      <c r="DA229" s="202"/>
      <c r="DB229" s="202"/>
      <c r="DC229" s="202" t="s">
        <v>470</v>
      </c>
      <c r="DD229" s="202" t="s">
        <v>470</v>
      </c>
      <c r="DE229" s="202" t="s">
        <v>470</v>
      </c>
      <c r="DF229" s="202" t="s">
        <v>246</v>
      </c>
      <c r="DG229" s="202" t="s">
        <v>420</v>
      </c>
    </row>
    <row r="230" spans="2:111" hidden="1" x14ac:dyDescent="0.3">
      <c r="B230" s="124" t="str">
        <f t="shared" si="3"/>
        <v>iBoxx MSCI USD High Yield Paris Aligned Capped TCA45596</v>
      </c>
      <c r="C230" s="183">
        <v>5</v>
      </c>
      <c r="D230" s="183" t="s">
        <v>538</v>
      </c>
      <c r="E230" s="183" t="s">
        <v>264</v>
      </c>
      <c r="F230" s="199">
        <v>45596</v>
      </c>
      <c r="G230" s="202">
        <v>963</v>
      </c>
      <c r="H230" s="202">
        <v>0</v>
      </c>
      <c r="I230" s="202">
        <v>963</v>
      </c>
      <c r="J230" s="203">
        <v>0</v>
      </c>
      <c r="K230" s="203">
        <v>1</v>
      </c>
      <c r="L230" s="202" t="s">
        <v>476</v>
      </c>
      <c r="M230" s="204">
        <v>6.3451353279999996</v>
      </c>
      <c r="N230" s="203">
        <v>1</v>
      </c>
      <c r="O230" s="205">
        <v>963</v>
      </c>
      <c r="P230" s="204">
        <v>6.213143466</v>
      </c>
      <c r="Q230" s="202">
        <v>1</v>
      </c>
      <c r="R230" s="202">
        <v>963</v>
      </c>
      <c r="S230" s="202">
        <v>5.0124506589999998</v>
      </c>
      <c r="T230" s="202">
        <v>1</v>
      </c>
      <c r="U230" s="202">
        <v>963</v>
      </c>
      <c r="V230" s="202">
        <v>5.8149492660000002</v>
      </c>
      <c r="W230" s="202">
        <v>1</v>
      </c>
      <c r="X230" s="202">
        <v>963</v>
      </c>
      <c r="Y230" s="206" t="s">
        <v>470</v>
      </c>
      <c r="Z230" s="202" t="s">
        <v>470</v>
      </c>
      <c r="AA230" s="202" t="s">
        <v>470</v>
      </c>
      <c r="AB230" s="202" t="s">
        <v>470</v>
      </c>
      <c r="AC230" s="202" t="s">
        <v>470</v>
      </c>
      <c r="AD230" s="202" t="s">
        <v>470</v>
      </c>
      <c r="AE230" s="206">
        <v>0.15761421440000001</v>
      </c>
      <c r="AF230" s="202">
        <v>0.75859373299999999</v>
      </c>
      <c r="AG230" s="202">
        <v>748</v>
      </c>
      <c r="AH230" s="206">
        <v>7.7134001310000002</v>
      </c>
      <c r="AI230" s="202">
        <v>0.30782731800000002</v>
      </c>
      <c r="AJ230" s="202">
        <v>267</v>
      </c>
      <c r="AK230" s="202" t="s">
        <v>470</v>
      </c>
      <c r="AL230" s="202" t="s">
        <v>470</v>
      </c>
      <c r="AM230" s="202" t="s">
        <v>470</v>
      </c>
      <c r="AN230" s="202" t="s">
        <v>470</v>
      </c>
      <c r="AO230" s="202" t="s">
        <v>470</v>
      </c>
      <c r="AP230" s="202" t="s">
        <v>470</v>
      </c>
      <c r="AQ230" s="202" t="s">
        <v>470</v>
      </c>
      <c r="AR230" s="202" t="s">
        <v>470</v>
      </c>
      <c r="AS230" s="202" t="s">
        <v>470</v>
      </c>
      <c r="AT230" s="202"/>
      <c r="AU230" s="202"/>
      <c r="AV230" s="202"/>
      <c r="AW230" s="202"/>
      <c r="AX230" s="202"/>
      <c r="AY230" s="202"/>
      <c r="AZ230" s="202"/>
      <c r="BA230" s="202"/>
      <c r="BB230" s="202"/>
      <c r="BC230" s="202"/>
      <c r="BD230" s="202"/>
      <c r="BE230" s="202"/>
      <c r="BF230" s="202"/>
      <c r="BG230" s="202"/>
      <c r="BH230" s="202"/>
      <c r="BI230" s="202"/>
      <c r="BJ230" s="202"/>
      <c r="BK230" s="202"/>
      <c r="BL230" s="202">
        <v>0.50363921199999995</v>
      </c>
      <c r="BM230" s="202">
        <v>1</v>
      </c>
      <c r="BN230" s="202">
        <v>963</v>
      </c>
      <c r="BO230" s="202">
        <v>63.190105559999999</v>
      </c>
      <c r="BP230" s="202">
        <v>1</v>
      </c>
      <c r="BQ230" s="202">
        <v>963</v>
      </c>
      <c r="BR230" s="202">
        <v>0.67065880899999997</v>
      </c>
      <c r="BS230" s="202">
        <v>3.6761927999999999E-2</v>
      </c>
      <c r="BT230" s="202">
        <v>1</v>
      </c>
      <c r="BU230" s="202">
        <v>963</v>
      </c>
      <c r="BV230" s="202">
        <v>1.1390523E-2</v>
      </c>
      <c r="BW230" s="202">
        <v>1.1390523E-2</v>
      </c>
      <c r="BX230" s="202">
        <v>16</v>
      </c>
      <c r="BY230" s="202">
        <v>0</v>
      </c>
      <c r="BZ230" s="202">
        <v>1</v>
      </c>
      <c r="CA230" s="202">
        <v>963</v>
      </c>
      <c r="CB230" s="202">
        <v>0</v>
      </c>
      <c r="CC230" s="202">
        <v>1</v>
      </c>
      <c r="CD230" s="202">
        <v>963</v>
      </c>
      <c r="CE230" s="202">
        <v>0</v>
      </c>
      <c r="CF230" s="202">
        <v>1</v>
      </c>
      <c r="CG230" s="202">
        <v>963</v>
      </c>
      <c r="CH230" s="202" t="s">
        <v>470</v>
      </c>
      <c r="CI230" s="202" t="s">
        <v>470</v>
      </c>
      <c r="CJ230" s="202" t="s">
        <v>470</v>
      </c>
      <c r="CK230" s="202" t="s">
        <v>470</v>
      </c>
      <c r="CL230" s="202" t="s">
        <v>470</v>
      </c>
      <c r="CM230" s="202" t="s">
        <v>470</v>
      </c>
      <c r="CN230" s="202">
        <v>0.55139177299999997</v>
      </c>
      <c r="CO230" s="202">
        <v>1</v>
      </c>
      <c r="CP230" s="202">
        <v>963</v>
      </c>
      <c r="CQ230" s="202">
        <v>0</v>
      </c>
      <c r="CR230" s="202">
        <v>0</v>
      </c>
      <c r="CS230" s="202">
        <v>0</v>
      </c>
      <c r="CT230" s="202">
        <v>0</v>
      </c>
      <c r="CU230" s="202">
        <v>0</v>
      </c>
      <c r="CV230" s="202">
        <v>0</v>
      </c>
      <c r="CW230" s="202">
        <v>0.4848842055</v>
      </c>
      <c r="CX230" s="202">
        <v>0.99628729699999996</v>
      </c>
      <c r="CY230" s="202">
        <v>957</v>
      </c>
      <c r="CZ230" s="202"/>
      <c r="DA230" s="202"/>
      <c r="DB230" s="202"/>
      <c r="DC230" s="202" t="s">
        <v>470</v>
      </c>
      <c r="DD230" s="202" t="s">
        <v>470</v>
      </c>
      <c r="DE230" s="202" t="s">
        <v>470</v>
      </c>
      <c r="DF230" s="202" t="s">
        <v>265</v>
      </c>
      <c r="DG230" s="202" t="s">
        <v>420</v>
      </c>
    </row>
    <row r="231" spans="2:111" hidden="1" x14ac:dyDescent="0.3">
      <c r="B231" s="124" t="str">
        <f t="shared" si="3"/>
        <v>iBoxx MSCI USD High Yield Paris Aligned Capped TCA45626</v>
      </c>
      <c r="C231" s="183">
        <v>4</v>
      </c>
      <c r="D231" s="183" t="s">
        <v>538</v>
      </c>
      <c r="E231" s="183" t="s">
        <v>264</v>
      </c>
      <c r="F231" s="199">
        <v>45626</v>
      </c>
      <c r="G231" s="202">
        <v>961</v>
      </c>
      <c r="H231" s="202">
        <v>0</v>
      </c>
      <c r="I231" s="202">
        <v>961</v>
      </c>
      <c r="J231" s="203">
        <v>0</v>
      </c>
      <c r="K231" s="203">
        <v>1</v>
      </c>
      <c r="L231" s="202" t="s">
        <v>476</v>
      </c>
      <c r="M231" s="204">
        <v>6.3192398250000004</v>
      </c>
      <c r="N231" s="203">
        <v>0.99966692300000004</v>
      </c>
      <c r="O231" s="205">
        <v>960</v>
      </c>
      <c r="P231" s="204">
        <v>6.2122329140000003</v>
      </c>
      <c r="Q231" s="202">
        <v>0.99966692300000004</v>
      </c>
      <c r="R231" s="202">
        <v>960</v>
      </c>
      <c r="S231" s="202">
        <v>4.9647098439999997</v>
      </c>
      <c r="T231" s="202">
        <v>0.99966692300000004</v>
      </c>
      <c r="U231" s="202">
        <v>960</v>
      </c>
      <c r="V231" s="202">
        <v>5.8413428720000002</v>
      </c>
      <c r="W231" s="202">
        <v>0.99966692300000004</v>
      </c>
      <c r="X231" s="202">
        <v>960</v>
      </c>
      <c r="Y231" s="206" t="s">
        <v>470</v>
      </c>
      <c r="Z231" s="202" t="s">
        <v>470</v>
      </c>
      <c r="AA231" s="202" t="s">
        <v>470</v>
      </c>
      <c r="AB231" s="202" t="s">
        <v>470</v>
      </c>
      <c r="AC231" s="202" t="s">
        <v>470</v>
      </c>
      <c r="AD231" s="202" t="s">
        <v>470</v>
      </c>
      <c r="AE231" s="206">
        <v>0.1531901822</v>
      </c>
      <c r="AF231" s="202">
        <v>0.76959712999999996</v>
      </c>
      <c r="AG231" s="202">
        <v>753</v>
      </c>
      <c r="AH231" s="206">
        <v>7.7242117009999998</v>
      </c>
      <c r="AI231" s="202">
        <v>0.31064434200000002</v>
      </c>
      <c r="AJ231" s="202">
        <v>267</v>
      </c>
      <c r="AK231" s="202" t="s">
        <v>470</v>
      </c>
      <c r="AL231" s="202" t="s">
        <v>470</v>
      </c>
      <c r="AM231" s="202" t="s">
        <v>470</v>
      </c>
      <c r="AN231" s="202" t="s">
        <v>470</v>
      </c>
      <c r="AO231" s="202" t="s">
        <v>470</v>
      </c>
      <c r="AP231" s="202" t="s">
        <v>470</v>
      </c>
      <c r="AQ231" s="202" t="s">
        <v>470</v>
      </c>
      <c r="AR231" s="202" t="s">
        <v>470</v>
      </c>
      <c r="AS231" s="202" t="s">
        <v>470</v>
      </c>
      <c r="AT231" s="202"/>
      <c r="AU231" s="202"/>
      <c r="AV231" s="202"/>
      <c r="AW231" s="202"/>
      <c r="AX231" s="202"/>
      <c r="AY231" s="202"/>
      <c r="AZ231" s="202"/>
      <c r="BA231" s="202"/>
      <c r="BB231" s="202"/>
      <c r="BC231" s="202"/>
      <c r="BD231" s="202"/>
      <c r="BE231" s="202"/>
      <c r="BF231" s="202"/>
      <c r="BG231" s="202"/>
      <c r="BH231" s="202"/>
      <c r="BI231" s="202"/>
      <c r="BJ231" s="202"/>
      <c r="BK231" s="202"/>
      <c r="BL231" s="202">
        <v>0.50710157700000003</v>
      </c>
      <c r="BM231" s="202">
        <v>1</v>
      </c>
      <c r="BN231" s="202">
        <v>961</v>
      </c>
      <c r="BO231" s="202">
        <v>64.913123049999996</v>
      </c>
      <c r="BP231" s="202">
        <v>0.99966692300000004</v>
      </c>
      <c r="BQ231" s="202">
        <v>960</v>
      </c>
      <c r="BR231" s="202">
        <v>0.67975738600000002</v>
      </c>
      <c r="BS231" s="202">
        <v>3.7058260000000003E-2</v>
      </c>
      <c r="BT231" s="202">
        <v>1</v>
      </c>
      <c r="BU231" s="202">
        <v>961</v>
      </c>
      <c r="BV231" s="202">
        <v>1.0576313E-2</v>
      </c>
      <c r="BW231" s="202">
        <v>1.0576313E-2</v>
      </c>
      <c r="BX231" s="202">
        <v>16</v>
      </c>
      <c r="BY231" s="202">
        <v>0</v>
      </c>
      <c r="BZ231" s="202">
        <v>0.99966692300000004</v>
      </c>
      <c r="CA231" s="202">
        <v>960</v>
      </c>
      <c r="CB231" s="202">
        <v>0</v>
      </c>
      <c r="CC231" s="202">
        <v>0.99966692300000004</v>
      </c>
      <c r="CD231" s="202">
        <v>960</v>
      </c>
      <c r="CE231" s="202">
        <v>0</v>
      </c>
      <c r="CF231" s="202">
        <v>0.99966692300000004</v>
      </c>
      <c r="CG231" s="202">
        <v>960</v>
      </c>
      <c r="CH231" s="202" t="s">
        <v>470</v>
      </c>
      <c r="CI231" s="202" t="s">
        <v>470</v>
      </c>
      <c r="CJ231" s="202" t="s">
        <v>470</v>
      </c>
      <c r="CK231" s="202" t="s">
        <v>470</v>
      </c>
      <c r="CL231" s="202" t="s">
        <v>470</v>
      </c>
      <c r="CM231" s="202" t="s">
        <v>470</v>
      </c>
      <c r="CN231" s="202">
        <v>0.55750892100000005</v>
      </c>
      <c r="CO231" s="202">
        <v>0.99966692300000004</v>
      </c>
      <c r="CP231" s="202">
        <v>960</v>
      </c>
      <c r="CQ231" s="202">
        <v>0</v>
      </c>
      <c r="CR231" s="202">
        <v>0</v>
      </c>
      <c r="CS231" s="202">
        <v>0</v>
      </c>
      <c r="CT231" s="202">
        <v>0</v>
      </c>
      <c r="CU231" s="202">
        <v>0</v>
      </c>
      <c r="CV231" s="202">
        <v>0</v>
      </c>
      <c r="CW231" s="202">
        <v>0.4959184894</v>
      </c>
      <c r="CX231" s="202">
        <v>0.99588913400000001</v>
      </c>
      <c r="CY231" s="202">
        <v>954</v>
      </c>
      <c r="CZ231" s="202"/>
      <c r="DA231" s="202"/>
      <c r="DB231" s="202"/>
      <c r="DC231" s="202" t="s">
        <v>470</v>
      </c>
      <c r="DD231" s="202" t="s">
        <v>470</v>
      </c>
      <c r="DE231" s="202" t="s">
        <v>470</v>
      </c>
      <c r="DF231" s="202" t="s">
        <v>265</v>
      </c>
      <c r="DG231" s="202" t="s">
        <v>420</v>
      </c>
    </row>
    <row r="232" spans="2:111" hidden="1" x14ac:dyDescent="0.3">
      <c r="B232" s="124" t="str">
        <f t="shared" si="3"/>
        <v>iBoxx MSCI USD High Yield Paris Aligned Capped TCA45657</v>
      </c>
      <c r="D232" s="124" t="s">
        <v>538</v>
      </c>
      <c r="E232" s="183" t="s">
        <v>264</v>
      </c>
      <c r="F232" s="196">
        <v>45657</v>
      </c>
      <c r="G232" s="202">
        <v>957</v>
      </c>
      <c r="H232" s="202">
        <v>0</v>
      </c>
      <c r="I232" s="202">
        <v>957</v>
      </c>
      <c r="J232" s="203">
        <v>0</v>
      </c>
      <c r="K232" s="203">
        <v>1</v>
      </c>
      <c r="L232" s="202" t="s">
        <v>476</v>
      </c>
      <c r="M232" s="204">
        <v>6.2883048628614704</v>
      </c>
      <c r="N232" s="203">
        <v>0.99999999999995204</v>
      </c>
      <c r="O232" s="205">
        <v>957</v>
      </c>
      <c r="P232" s="204">
        <v>6.2532203460410001</v>
      </c>
      <c r="Q232" s="202">
        <v>0.99999999999995204</v>
      </c>
      <c r="R232" s="202">
        <v>957</v>
      </c>
      <c r="S232" s="202">
        <v>4.9503892675180996</v>
      </c>
      <c r="T232" s="202">
        <v>0.99999999999995204</v>
      </c>
      <c r="U232" s="202">
        <v>957</v>
      </c>
      <c r="V232" s="202">
        <v>5.8245167143988201</v>
      </c>
      <c r="W232" s="202">
        <v>0.99999999999995204</v>
      </c>
      <c r="X232" s="202">
        <v>957</v>
      </c>
      <c r="Y232" s="206" t="s">
        <v>470</v>
      </c>
      <c r="Z232" s="202" t="s">
        <v>470</v>
      </c>
      <c r="AA232" s="202" t="s">
        <v>470</v>
      </c>
      <c r="AB232" s="202" t="s">
        <v>470</v>
      </c>
      <c r="AC232" s="202" t="s">
        <v>470</v>
      </c>
      <c r="AD232" s="202" t="s">
        <v>470</v>
      </c>
      <c r="AE232" s="202">
        <v>0.15232875276258701</v>
      </c>
      <c r="AF232" s="202">
        <v>0.77214038646735705</v>
      </c>
      <c r="AG232" s="202">
        <v>754</v>
      </c>
      <c r="AH232" s="206">
        <v>7.6319207922483496</v>
      </c>
      <c r="AI232" s="202">
        <v>0.304409422543851</v>
      </c>
      <c r="AJ232" s="202">
        <v>259</v>
      </c>
      <c r="AK232" s="202" t="s">
        <v>470</v>
      </c>
      <c r="AL232" s="202" t="s">
        <v>470</v>
      </c>
      <c r="AM232" s="202" t="s">
        <v>470</v>
      </c>
      <c r="AN232" s="202" t="s">
        <v>470</v>
      </c>
      <c r="AO232" s="202" t="s">
        <v>470</v>
      </c>
      <c r="AP232" s="202" t="s">
        <v>470</v>
      </c>
      <c r="AQ232" s="202" t="s">
        <v>470</v>
      </c>
      <c r="AR232" s="202" t="s">
        <v>470</v>
      </c>
      <c r="AS232" s="202" t="s">
        <v>470</v>
      </c>
      <c r="AT232" s="202"/>
      <c r="AU232" s="202"/>
      <c r="AV232" s="202"/>
      <c r="AW232" s="202"/>
      <c r="AX232" s="202"/>
      <c r="AY232" s="202"/>
      <c r="AZ232" s="202"/>
      <c r="BA232" s="202"/>
      <c r="BB232" s="202"/>
      <c r="BC232" s="202"/>
      <c r="BD232" s="202"/>
      <c r="BE232" s="202"/>
      <c r="BF232" s="202"/>
      <c r="BG232" s="202"/>
      <c r="BH232" s="202"/>
      <c r="BI232" s="202"/>
      <c r="BJ232" s="202"/>
      <c r="BK232" s="202"/>
      <c r="BL232" s="202">
        <v>0.50484608177881796</v>
      </c>
      <c r="BM232" s="202">
        <v>0.99999999999995204</v>
      </c>
      <c r="BN232" s="202">
        <v>957</v>
      </c>
      <c r="BO232" s="202">
        <v>63.330719932439699</v>
      </c>
      <c r="BP232" s="202">
        <v>0.99999999999995204</v>
      </c>
      <c r="BQ232" s="202">
        <v>957</v>
      </c>
      <c r="BR232" s="202">
        <v>0.68601195349458599</v>
      </c>
      <c r="BS232" s="202">
        <v>3.5691794240282397E-2</v>
      </c>
      <c r="BT232" s="202">
        <v>0.99999999999995204</v>
      </c>
      <c r="BU232" s="202">
        <v>957</v>
      </c>
      <c r="BV232" s="202">
        <v>9.9164333938377997E-3</v>
      </c>
      <c r="BW232" s="202">
        <v>9.9164333938377997E-3</v>
      </c>
      <c r="BX232" s="202">
        <v>16</v>
      </c>
      <c r="BY232" s="202">
        <v>0</v>
      </c>
      <c r="BZ232" s="202">
        <v>0.99999999999995204</v>
      </c>
      <c r="CA232" s="202">
        <v>957</v>
      </c>
      <c r="CB232" s="202">
        <v>0</v>
      </c>
      <c r="CC232" s="202">
        <v>0.99999999999995204</v>
      </c>
      <c r="CD232" s="202">
        <v>957</v>
      </c>
      <c r="CE232" s="202">
        <v>0</v>
      </c>
      <c r="CF232" s="202">
        <v>0.99999999999995204</v>
      </c>
      <c r="CG232" s="202">
        <v>957</v>
      </c>
      <c r="CH232" s="202" t="s">
        <v>470</v>
      </c>
      <c r="CI232" s="202" t="s">
        <v>470</v>
      </c>
      <c r="CJ232" s="202" t="s">
        <v>470</v>
      </c>
      <c r="CK232" s="202" t="s">
        <v>470</v>
      </c>
      <c r="CL232" s="202" t="s">
        <v>470</v>
      </c>
      <c r="CM232" s="202" t="s">
        <v>470</v>
      </c>
      <c r="CN232" s="202">
        <v>0.55472420126158495</v>
      </c>
      <c r="CO232" s="202">
        <v>0.99999999999995204</v>
      </c>
      <c r="CP232" s="202">
        <v>957</v>
      </c>
      <c r="CQ232" s="202">
        <v>0</v>
      </c>
      <c r="CR232" s="202">
        <v>0</v>
      </c>
      <c r="CS232" s="202">
        <v>0</v>
      </c>
      <c r="CT232" s="202">
        <v>0</v>
      </c>
      <c r="CU232" s="202">
        <v>0</v>
      </c>
      <c r="CV232" s="202">
        <v>0</v>
      </c>
      <c r="CW232" s="202">
        <v>0.48909204387609501</v>
      </c>
      <c r="CX232" s="202">
        <v>0.99408696238860395</v>
      </c>
      <c r="CY232" s="202">
        <v>949</v>
      </c>
      <c r="CZ232" s="202"/>
      <c r="DA232" s="202"/>
      <c r="DB232" s="202"/>
      <c r="DC232" s="202" t="s">
        <v>470</v>
      </c>
      <c r="DD232" s="202" t="s">
        <v>470</v>
      </c>
      <c r="DE232" s="202" t="s">
        <v>470</v>
      </c>
      <c r="DF232" s="202" t="s">
        <v>265</v>
      </c>
      <c r="DG232" s="202" t="s">
        <v>420</v>
      </c>
    </row>
    <row r="233" spans="2:111" hidden="1" x14ac:dyDescent="0.3">
      <c r="B233" s="124" t="str">
        <f t="shared" si="3"/>
        <v>iBoxx MSCI USD High Yield Paris Aligned Capped TCA45688</v>
      </c>
      <c r="D233" s="124" t="s">
        <v>538</v>
      </c>
      <c r="E233" s="183" t="s">
        <v>264</v>
      </c>
      <c r="F233" s="196">
        <v>45688</v>
      </c>
      <c r="G233" s="202">
        <v>956</v>
      </c>
      <c r="H233" s="202">
        <v>0</v>
      </c>
      <c r="I233" s="202">
        <v>956</v>
      </c>
      <c r="J233" s="203">
        <v>0</v>
      </c>
      <c r="K233" s="203">
        <v>1</v>
      </c>
      <c r="L233" s="202" t="s">
        <v>476</v>
      </c>
      <c r="M233" s="204">
        <v>5.8975195375237597</v>
      </c>
      <c r="N233" s="203">
        <v>0.95505773976975905</v>
      </c>
      <c r="O233" s="205">
        <v>903</v>
      </c>
      <c r="P233" s="204">
        <v>6.1660117716764704</v>
      </c>
      <c r="Q233" s="202">
        <v>0.95505773976975905</v>
      </c>
      <c r="R233" s="202">
        <v>903</v>
      </c>
      <c r="S233" s="202">
        <v>4.68431848707701</v>
      </c>
      <c r="T233" s="202">
        <v>0.95505773976975905</v>
      </c>
      <c r="U233" s="202">
        <v>903</v>
      </c>
      <c r="V233" s="202">
        <v>5.7468140275041897</v>
      </c>
      <c r="W233" s="202">
        <v>0.95505773976975905</v>
      </c>
      <c r="X233" s="202">
        <v>903</v>
      </c>
      <c r="Y233" s="206" t="s">
        <v>470</v>
      </c>
      <c r="Z233" s="202" t="s">
        <v>470</v>
      </c>
      <c r="AA233" s="202" t="s">
        <v>470</v>
      </c>
      <c r="AB233" s="202" t="s">
        <v>470</v>
      </c>
      <c r="AC233" s="202" t="s">
        <v>470</v>
      </c>
      <c r="AD233" s="202" t="s">
        <v>470</v>
      </c>
      <c r="AE233" s="202">
        <v>7.8538392999289802E-2</v>
      </c>
      <c r="AF233" s="202">
        <v>8.5766663841633395E-2</v>
      </c>
      <c r="AG233" s="202">
        <v>71</v>
      </c>
      <c r="AH233" s="206">
        <v>11.226179491369299</v>
      </c>
      <c r="AI233" s="202">
        <v>0.24854437700017801</v>
      </c>
      <c r="AJ233" s="202">
        <v>211</v>
      </c>
      <c r="AK233" s="202" t="s">
        <v>470</v>
      </c>
      <c r="AL233" s="202" t="s">
        <v>470</v>
      </c>
      <c r="AM233" s="202" t="s">
        <v>470</v>
      </c>
      <c r="AN233" s="202" t="s">
        <v>470</v>
      </c>
      <c r="AO233" s="202" t="s">
        <v>470</v>
      </c>
      <c r="AP233" s="202" t="s">
        <v>470</v>
      </c>
      <c r="AQ233" s="202" t="s">
        <v>470</v>
      </c>
      <c r="AR233" s="202" t="s">
        <v>470</v>
      </c>
      <c r="AS233" s="202" t="s">
        <v>470</v>
      </c>
      <c r="AT233" s="202"/>
      <c r="AU233" s="202"/>
      <c r="AV233" s="202"/>
      <c r="AW233" s="202"/>
      <c r="AX233" s="202"/>
      <c r="AY233" s="202"/>
      <c r="AZ233" s="202"/>
      <c r="BA233" s="202"/>
      <c r="BB233" s="202"/>
      <c r="BC233" s="202"/>
      <c r="BD233" s="202"/>
      <c r="BE233" s="202"/>
      <c r="BF233" s="202"/>
      <c r="BG233" s="202"/>
      <c r="BH233" s="202"/>
      <c r="BI233" s="202"/>
      <c r="BJ233" s="202"/>
      <c r="BK233" s="202"/>
      <c r="BL233" s="202">
        <v>0.50557856110035704</v>
      </c>
      <c r="BM233" s="202">
        <v>0.99999999999995404</v>
      </c>
      <c r="BN233" s="202">
        <v>956</v>
      </c>
      <c r="BO233" s="202">
        <v>56.563942677504102</v>
      </c>
      <c r="BP233" s="202">
        <v>0.95751831905262597</v>
      </c>
      <c r="BQ233" s="202">
        <v>905</v>
      </c>
      <c r="BR233" s="202">
        <v>0.54455652827369505</v>
      </c>
      <c r="BS233" s="202">
        <v>3.4655335289430197E-2</v>
      </c>
      <c r="BT233" s="202">
        <v>0.99999999999995404</v>
      </c>
      <c r="BU233" s="202">
        <v>956</v>
      </c>
      <c r="BV233" s="202">
        <v>9.5451903252745003E-3</v>
      </c>
      <c r="BW233" s="202">
        <v>9.5451903252745003E-3</v>
      </c>
      <c r="BX233" s="202">
        <v>16</v>
      </c>
      <c r="BY233" s="202">
        <v>0</v>
      </c>
      <c r="BZ233" s="202">
        <v>0.95751831905262597</v>
      </c>
      <c r="CA233" s="202">
        <v>905</v>
      </c>
      <c r="CB233" s="202">
        <v>3.1211674925929998E-4</v>
      </c>
      <c r="CC233" s="202">
        <v>0.95751831905262597</v>
      </c>
      <c r="CD233" s="202">
        <v>905</v>
      </c>
      <c r="CE233" s="202">
        <v>0</v>
      </c>
      <c r="CF233" s="202">
        <v>0.95505773976975905</v>
      </c>
      <c r="CG233" s="202">
        <v>903</v>
      </c>
      <c r="CH233" s="202" t="s">
        <v>470</v>
      </c>
      <c r="CI233" s="202" t="s">
        <v>470</v>
      </c>
      <c r="CJ233" s="202" t="s">
        <v>470</v>
      </c>
      <c r="CK233" s="202" t="s">
        <v>470</v>
      </c>
      <c r="CL233" s="202" t="s">
        <v>470</v>
      </c>
      <c r="CM233" s="202" t="s">
        <v>470</v>
      </c>
      <c r="CN233" s="202">
        <v>0.50011123865319995</v>
      </c>
      <c r="CO233" s="202">
        <v>0.95332011129932404</v>
      </c>
      <c r="CP233" s="202">
        <v>900</v>
      </c>
      <c r="CQ233" s="202">
        <v>0</v>
      </c>
      <c r="CR233" s="202">
        <v>0</v>
      </c>
      <c r="CS233" s="202">
        <v>0</v>
      </c>
      <c r="CT233" s="202">
        <v>0</v>
      </c>
      <c r="CU233" s="202">
        <v>0</v>
      </c>
      <c r="CV233" s="202">
        <v>0</v>
      </c>
      <c r="CW233" s="202">
        <v>0.48086459966294598</v>
      </c>
      <c r="CX233" s="202">
        <v>0.95111921014646506</v>
      </c>
      <c r="CY233" s="202">
        <v>897</v>
      </c>
      <c r="CZ233" s="202"/>
      <c r="DA233" s="202"/>
      <c r="DB233" s="202"/>
      <c r="DC233" s="202" t="s">
        <v>470</v>
      </c>
      <c r="DD233" s="202" t="s">
        <v>470</v>
      </c>
      <c r="DE233" s="202" t="s">
        <v>470</v>
      </c>
      <c r="DF233" s="202" t="s">
        <v>265</v>
      </c>
      <c r="DG233" s="202" t="s">
        <v>420</v>
      </c>
    </row>
    <row r="234" spans="2:111" hidden="1" x14ac:dyDescent="0.3">
      <c r="B234" s="124" t="str">
        <f t="shared" si="3"/>
        <v>iBoxx MSCI USD Senior Corporates Investment Grade ESG Factor Weighted45596</v>
      </c>
      <c r="C234" s="183">
        <v>0</v>
      </c>
      <c r="D234" s="183" t="s">
        <v>539</v>
      </c>
      <c r="E234" s="183" t="s">
        <v>266</v>
      </c>
      <c r="F234" s="199">
        <v>45596</v>
      </c>
      <c r="G234" s="202">
        <v>2984</v>
      </c>
      <c r="H234" s="202">
        <v>0</v>
      </c>
      <c r="I234" s="202">
        <v>2984</v>
      </c>
      <c r="J234" s="203">
        <v>0</v>
      </c>
      <c r="K234" s="203">
        <v>1</v>
      </c>
      <c r="L234" s="202" t="s">
        <v>476</v>
      </c>
      <c r="M234" s="204">
        <v>7.1549466949999996</v>
      </c>
      <c r="N234" s="203">
        <v>1</v>
      </c>
      <c r="O234" s="205">
        <v>2984</v>
      </c>
      <c r="P234" s="204">
        <v>6.61252247</v>
      </c>
      <c r="Q234" s="202">
        <v>1</v>
      </c>
      <c r="R234" s="202">
        <v>2984</v>
      </c>
      <c r="S234" s="202">
        <v>5.192940052</v>
      </c>
      <c r="T234" s="202">
        <v>1</v>
      </c>
      <c r="U234" s="202">
        <v>2984</v>
      </c>
      <c r="V234" s="202">
        <v>6.286421872</v>
      </c>
      <c r="W234" s="202">
        <v>1</v>
      </c>
      <c r="X234" s="202">
        <v>2984</v>
      </c>
      <c r="Y234" s="206" t="s">
        <v>470</v>
      </c>
      <c r="Z234" s="202" t="s">
        <v>470</v>
      </c>
      <c r="AA234" s="202" t="s">
        <v>470</v>
      </c>
      <c r="AB234" s="202" t="s">
        <v>470</v>
      </c>
      <c r="AC234" s="202" t="s">
        <v>470</v>
      </c>
      <c r="AD234" s="202" t="s">
        <v>470</v>
      </c>
      <c r="AE234" s="206">
        <v>0.15367351530000001</v>
      </c>
      <c r="AF234" s="202">
        <v>0.81035009999999996</v>
      </c>
      <c r="AG234" s="202">
        <v>2347</v>
      </c>
      <c r="AH234" s="206">
        <v>4.4385580239999998</v>
      </c>
      <c r="AI234" s="202">
        <v>0.469936768</v>
      </c>
      <c r="AJ234" s="202">
        <v>1202</v>
      </c>
      <c r="AK234" s="202" t="s">
        <v>470</v>
      </c>
      <c r="AL234" s="202" t="s">
        <v>470</v>
      </c>
      <c r="AM234" s="202" t="s">
        <v>470</v>
      </c>
      <c r="AN234" s="202" t="s">
        <v>470</v>
      </c>
      <c r="AO234" s="202" t="s">
        <v>470</v>
      </c>
      <c r="AP234" s="202" t="s">
        <v>470</v>
      </c>
      <c r="AQ234" s="202" t="s">
        <v>470</v>
      </c>
      <c r="AR234" s="202" t="s">
        <v>470</v>
      </c>
      <c r="AS234" s="202" t="s">
        <v>470</v>
      </c>
      <c r="AT234" s="202"/>
      <c r="AU234" s="202"/>
      <c r="AV234" s="202"/>
      <c r="AW234" s="202"/>
      <c r="AX234" s="202"/>
      <c r="AY234" s="202"/>
      <c r="AZ234" s="202"/>
      <c r="BA234" s="202"/>
      <c r="BB234" s="202"/>
      <c r="BC234" s="202"/>
      <c r="BD234" s="202"/>
      <c r="BE234" s="202"/>
      <c r="BF234" s="202"/>
      <c r="BG234" s="202"/>
      <c r="BH234" s="202"/>
      <c r="BI234" s="202"/>
      <c r="BJ234" s="202"/>
      <c r="BK234" s="202"/>
      <c r="BL234" s="202">
        <v>0.59874144500000004</v>
      </c>
      <c r="BM234" s="202">
        <v>1</v>
      </c>
      <c r="BN234" s="202">
        <v>2984</v>
      </c>
      <c r="BO234" s="202">
        <v>54.46310665</v>
      </c>
      <c r="BP234" s="202">
        <v>0.99805766699999998</v>
      </c>
      <c r="BQ234" s="202">
        <v>2982</v>
      </c>
      <c r="BR234" s="202">
        <v>0.82360555400000002</v>
      </c>
      <c r="BS234" s="202">
        <v>6.1387810000000001E-2</v>
      </c>
      <c r="BT234" s="202">
        <v>1</v>
      </c>
      <c r="BU234" s="202">
        <v>2984</v>
      </c>
      <c r="BV234" s="202">
        <v>2.1676549999999999E-2</v>
      </c>
      <c r="BW234" s="202">
        <v>2.1676549999999999E-2</v>
      </c>
      <c r="BX234" s="202">
        <v>78</v>
      </c>
      <c r="BY234" s="202">
        <v>0</v>
      </c>
      <c r="BZ234" s="202">
        <v>1</v>
      </c>
      <c r="CA234" s="202">
        <v>2984</v>
      </c>
      <c r="CB234" s="202">
        <v>6.1012260000000004E-3</v>
      </c>
      <c r="CC234" s="202">
        <v>1</v>
      </c>
      <c r="CD234" s="202">
        <v>2984</v>
      </c>
      <c r="CE234" s="202">
        <v>0</v>
      </c>
      <c r="CF234" s="202">
        <v>1</v>
      </c>
      <c r="CG234" s="202">
        <v>2984</v>
      </c>
      <c r="CH234" s="202" t="s">
        <v>470</v>
      </c>
      <c r="CI234" s="202" t="s">
        <v>470</v>
      </c>
      <c r="CJ234" s="202" t="s">
        <v>470</v>
      </c>
      <c r="CK234" s="202" t="s">
        <v>470</v>
      </c>
      <c r="CL234" s="202" t="s">
        <v>470</v>
      </c>
      <c r="CM234" s="202" t="s">
        <v>470</v>
      </c>
      <c r="CN234" s="202">
        <v>0.39664092299999998</v>
      </c>
      <c r="CO234" s="202">
        <v>1</v>
      </c>
      <c r="CP234" s="202">
        <v>2984</v>
      </c>
      <c r="CQ234" s="202">
        <v>32</v>
      </c>
      <c r="CR234" s="202">
        <v>3.0360532999999999E-2</v>
      </c>
      <c r="CS234" s="202">
        <v>83</v>
      </c>
      <c r="CT234" s="202">
        <v>15695.949209</v>
      </c>
      <c r="CU234" s="202">
        <v>3.0360532999999999E-2</v>
      </c>
      <c r="CV234" s="202">
        <v>83</v>
      </c>
      <c r="CW234" s="202">
        <v>0.60363846310000002</v>
      </c>
      <c r="CX234" s="202">
        <v>1</v>
      </c>
      <c r="CY234" s="202">
        <v>2984</v>
      </c>
      <c r="CZ234" s="202"/>
      <c r="DA234" s="202"/>
      <c r="DB234" s="202"/>
      <c r="DC234" s="202" t="s">
        <v>470</v>
      </c>
      <c r="DD234" s="202" t="s">
        <v>470</v>
      </c>
      <c r="DE234" s="202" t="s">
        <v>470</v>
      </c>
      <c r="DF234" s="202" t="s">
        <v>267</v>
      </c>
      <c r="DG234" s="202" t="s">
        <v>420</v>
      </c>
    </row>
    <row r="235" spans="2:111" hidden="1" x14ac:dyDescent="0.3">
      <c r="B235" s="124" t="str">
        <f t="shared" si="3"/>
        <v>iBoxx MSCI USD Senior Corporates Investment Grade ESG Factor Weighted45626</v>
      </c>
      <c r="C235" s="183">
        <v>0</v>
      </c>
      <c r="D235" s="183" t="s">
        <v>539</v>
      </c>
      <c r="E235" s="183" t="s">
        <v>266</v>
      </c>
      <c r="F235" s="199">
        <v>45626</v>
      </c>
      <c r="G235" s="202">
        <v>2977</v>
      </c>
      <c r="H235" s="202">
        <v>0</v>
      </c>
      <c r="I235" s="202">
        <v>2977</v>
      </c>
      <c r="J235" s="203">
        <v>0</v>
      </c>
      <c r="K235" s="203">
        <v>1</v>
      </c>
      <c r="L235" s="202" t="s">
        <v>476</v>
      </c>
      <c r="M235" s="204">
        <v>7.1617721479999998</v>
      </c>
      <c r="N235" s="203">
        <v>1</v>
      </c>
      <c r="O235" s="205">
        <v>2977</v>
      </c>
      <c r="P235" s="204">
        <v>6.6075512009999997</v>
      </c>
      <c r="Q235" s="202">
        <v>1</v>
      </c>
      <c r="R235" s="202">
        <v>2977</v>
      </c>
      <c r="S235" s="202">
        <v>5.1829523890000004</v>
      </c>
      <c r="T235" s="202">
        <v>1</v>
      </c>
      <c r="U235" s="202">
        <v>2977</v>
      </c>
      <c r="V235" s="202">
        <v>6.2933447759999996</v>
      </c>
      <c r="W235" s="202">
        <v>1</v>
      </c>
      <c r="X235" s="202">
        <v>2977</v>
      </c>
      <c r="Y235" s="206" t="s">
        <v>470</v>
      </c>
      <c r="Z235" s="202" t="s">
        <v>470</v>
      </c>
      <c r="AA235" s="202" t="s">
        <v>470</v>
      </c>
      <c r="AB235" s="202" t="s">
        <v>470</v>
      </c>
      <c r="AC235" s="202" t="s">
        <v>470</v>
      </c>
      <c r="AD235" s="202" t="s">
        <v>470</v>
      </c>
      <c r="AE235" s="206">
        <v>0.15361250430000001</v>
      </c>
      <c r="AF235" s="202">
        <v>0.80938989299999997</v>
      </c>
      <c r="AG235" s="202">
        <v>2378</v>
      </c>
      <c r="AH235" s="206">
        <v>4.5400537390000002</v>
      </c>
      <c r="AI235" s="202">
        <v>0.47409874499999999</v>
      </c>
      <c r="AJ235" s="202">
        <v>1204</v>
      </c>
      <c r="AK235" s="202" t="s">
        <v>470</v>
      </c>
      <c r="AL235" s="202" t="s">
        <v>470</v>
      </c>
      <c r="AM235" s="202" t="s">
        <v>470</v>
      </c>
      <c r="AN235" s="202" t="s">
        <v>470</v>
      </c>
      <c r="AO235" s="202" t="s">
        <v>470</v>
      </c>
      <c r="AP235" s="202" t="s">
        <v>470</v>
      </c>
      <c r="AQ235" s="202" t="s">
        <v>470</v>
      </c>
      <c r="AR235" s="202" t="s">
        <v>470</v>
      </c>
      <c r="AS235" s="202" t="s">
        <v>470</v>
      </c>
      <c r="AT235" s="202"/>
      <c r="AU235" s="202"/>
      <c r="AV235" s="202"/>
      <c r="AW235" s="202"/>
      <c r="AX235" s="202"/>
      <c r="AY235" s="202"/>
      <c r="AZ235" s="202"/>
      <c r="BA235" s="202"/>
      <c r="BB235" s="202"/>
      <c r="BC235" s="202"/>
      <c r="BD235" s="202"/>
      <c r="BE235" s="202"/>
      <c r="BF235" s="202"/>
      <c r="BG235" s="202"/>
      <c r="BH235" s="202"/>
      <c r="BI235" s="202"/>
      <c r="BJ235" s="202"/>
      <c r="BK235" s="202"/>
      <c r="BL235" s="202">
        <v>0.59894863700000001</v>
      </c>
      <c r="BM235" s="202">
        <v>1</v>
      </c>
      <c r="BN235" s="202">
        <v>2977</v>
      </c>
      <c r="BO235" s="202">
        <v>54.334788779999997</v>
      </c>
      <c r="BP235" s="202">
        <v>1</v>
      </c>
      <c r="BQ235" s="202">
        <v>2977</v>
      </c>
      <c r="BR235" s="202">
        <v>0.81765865400000004</v>
      </c>
      <c r="BS235" s="202">
        <v>6.1861711E-2</v>
      </c>
      <c r="BT235" s="202">
        <v>1</v>
      </c>
      <c r="BU235" s="202">
        <v>2977</v>
      </c>
      <c r="BV235" s="202">
        <v>2.1694214E-2</v>
      </c>
      <c r="BW235" s="202">
        <v>2.1694214E-2</v>
      </c>
      <c r="BX235" s="202">
        <v>78</v>
      </c>
      <c r="BY235" s="202">
        <v>0</v>
      </c>
      <c r="BZ235" s="202">
        <v>1</v>
      </c>
      <c r="CA235" s="202">
        <v>2977</v>
      </c>
      <c r="CB235" s="202">
        <v>6.0882360000000003E-3</v>
      </c>
      <c r="CC235" s="202">
        <v>1</v>
      </c>
      <c r="CD235" s="202">
        <v>2977</v>
      </c>
      <c r="CE235" s="202">
        <v>0</v>
      </c>
      <c r="CF235" s="202">
        <v>1</v>
      </c>
      <c r="CG235" s="202">
        <v>2977</v>
      </c>
      <c r="CH235" s="202" t="s">
        <v>470</v>
      </c>
      <c r="CI235" s="202" t="s">
        <v>470</v>
      </c>
      <c r="CJ235" s="202" t="s">
        <v>470</v>
      </c>
      <c r="CK235" s="202" t="s">
        <v>470</v>
      </c>
      <c r="CL235" s="202" t="s">
        <v>470</v>
      </c>
      <c r="CM235" s="202" t="s">
        <v>470</v>
      </c>
      <c r="CN235" s="202">
        <v>0.39639053400000002</v>
      </c>
      <c r="CO235" s="202">
        <v>1</v>
      </c>
      <c r="CP235" s="202">
        <v>2977</v>
      </c>
      <c r="CQ235" s="202">
        <v>32</v>
      </c>
      <c r="CR235" s="202">
        <v>3.0275297999999999E-2</v>
      </c>
      <c r="CS235" s="202">
        <v>84</v>
      </c>
      <c r="CT235" s="202">
        <v>15695.949209</v>
      </c>
      <c r="CU235" s="202">
        <v>3.0275297999999999E-2</v>
      </c>
      <c r="CV235" s="202">
        <v>84</v>
      </c>
      <c r="CW235" s="202">
        <v>0.6029287995</v>
      </c>
      <c r="CX235" s="202">
        <v>1</v>
      </c>
      <c r="CY235" s="202">
        <v>2977</v>
      </c>
      <c r="CZ235" s="202"/>
      <c r="DA235" s="202"/>
      <c r="DB235" s="202"/>
      <c r="DC235" s="202" t="s">
        <v>470</v>
      </c>
      <c r="DD235" s="202" t="s">
        <v>470</v>
      </c>
      <c r="DE235" s="202" t="s">
        <v>470</v>
      </c>
      <c r="DF235" s="202" t="s">
        <v>267</v>
      </c>
      <c r="DG235" s="202" t="s">
        <v>420</v>
      </c>
    </row>
    <row r="236" spans="2:111" hidden="1" x14ac:dyDescent="0.3">
      <c r="B236" s="124" t="str">
        <f t="shared" si="3"/>
        <v>iBoxx MSCI USD Senior Corporates Investment Grade ESG Factor Weighted45657</v>
      </c>
      <c r="D236" s="124" t="s">
        <v>539</v>
      </c>
      <c r="E236" s="183" t="s">
        <v>266</v>
      </c>
      <c r="F236" s="196">
        <v>45657</v>
      </c>
      <c r="G236" s="202">
        <v>2933</v>
      </c>
      <c r="H236" s="202">
        <v>0</v>
      </c>
      <c r="I236" s="202">
        <v>2933</v>
      </c>
      <c r="J236" s="203">
        <v>0</v>
      </c>
      <c r="K236" s="203">
        <v>1</v>
      </c>
      <c r="L236" s="202" t="s">
        <v>476</v>
      </c>
      <c r="M236" s="204">
        <v>7.1523022518113502</v>
      </c>
      <c r="N236" s="203">
        <v>0.999999999999857</v>
      </c>
      <c r="O236" s="205">
        <v>2933</v>
      </c>
      <c r="P236" s="204">
        <v>6.5976014400429097</v>
      </c>
      <c r="Q236" s="202">
        <v>0.999999999999857</v>
      </c>
      <c r="R236" s="202">
        <v>2933</v>
      </c>
      <c r="S236" s="202">
        <v>5.1667287835872404</v>
      </c>
      <c r="T236" s="202">
        <v>0.999999999999857</v>
      </c>
      <c r="U236" s="202">
        <v>2933</v>
      </c>
      <c r="V236" s="202">
        <v>6.3032066696519298</v>
      </c>
      <c r="W236" s="202">
        <v>0.999999999999857</v>
      </c>
      <c r="X236" s="202">
        <v>2933</v>
      </c>
      <c r="Y236" s="206" t="s">
        <v>470</v>
      </c>
      <c r="Z236" s="202" t="s">
        <v>470</v>
      </c>
      <c r="AA236" s="202" t="s">
        <v>470</v>
      </c>
      <c r="AB236" s="202" t="s">
        <v>470</v>
      </c>
      <c r="AC236" s="202" t="s">
        <v>470</v>
      </c>
      <c r="AD236" s="202" t="s">
        <v>470</v>
      </c>
      <c r="AE236" s="202">
        <v>0.153126927427262</v>
      </c>
      <c r="AF236" s="202">
        <v>0.80829639961433197</v>
      </c>
      <c r="AG236" s="202">
        <v>2325</v>
      </c>
      <c r="AH236" s="206">
        <v>4.9113272377139596</v>
      </c>
      <c r="AI236" s="202">
        <v>0.47865874068952102</v>
      </c>
      <c r="AJ236" s="202">
        <v>1196</v>
      </c>
      <c r="AK236" s="202" t="s">
        <v>470</v>
      </c>
      <c r="AL236" s="202" t="s">
        <v>470</v>
      </c>
      <c r="AM236" s="202" t="s">
        <v>470</v>
      </c>
      <c r="AN236" s="202" t="s">
        <v>470</v>
      </c>
      <c r="AO236" s="202" t="s">
        <v>470</v>
      </c>
      <c r="AP236" s="202" t="s">
        <v>470</v>
      </c>
      <c r="AQ236" s="202" t="s">
        <v>470</v>
      </c>
      <c r="AR236" s="202" t="s">
        <v>470</v>
      </c>
      <c r="AS236" s="202" t="s">
        <v>470</v>
      </c>
      <c r="AT236" s="202"/>
      <c r="AU236" s="202"/>
      <c r="AV236" s="202"/>
      <c r="AW236" s="202"/>
      <c r="AX236" s="202"/>
      <c r="AY236" s="202"/>
      <c r="AZ236" s="202"/>
      <c r="BA236" s="202"/>
      <c r="BB236" s="202"/>
      <c r="BC236" s="202"/>
      <c r="BD236" s="202"/>
      <c r="BE236" s="202"/>
      <c r="BF236" s="202"/>
      <c r="BG236" s="202"/>
      <c r="BH236" s="202"/>
      <c r="BI236" s="202"/>
      <c r="BJ236" s="202"/>
      <c r="BK236" s="202"/>
      <c r="BL236" s="202">
        <v>0.59529406007724495</v>
      </c>
      <c r="BM236" s="202">
        <v>0.999999999999857</v>
      </c>
      <c r="BN236" s="202">
        <v>2933</v>
      </c>
      <c r="BO236" s="202">
        <v>52.676931458055897</v>
      </c>
      <c r="BP236" s="202">
        <v>0.999999999999857</v>
      </c>
      <c r="BQ236" s="202">
        <v>2933</v>
      </c>
      <c r="BR236" s="202">
        <v>0.83155430705637901</v>
      </c>
      <c r="BS236" s="202">
        <v>6.1891125411630103E-2</v>
      </c>
      <c r="BT236" s="202">
        <v>0.999999999999857</v>
      </c>
      <c r="BU236" s="202">
        <v>2933</v>
      </c>
      <c r="BV236" s="202">
        <v>2.1544199543436601E-2</v>
      </c>
      <c r="BW236" s="202">
        <v>2.1544199543436601E-2</v>
      </c>
      <c r="BX236" s="202">
        <v>76</v>
      </c>
      <c r="BY236" s="202">
        <v>0</v>
      </c>
      <c r="BZ236" s="202">
        <v>0.999999999999857</v>
      </c>
      <c r="CA236" s="202">
        <v>2933</v>
      </c>
      <c r="CB236" s="202">
        <v>6.1011825882849998E-3</v>
      </c>
      <c r="CC236" s="202">
        <v>0.999999999999857</v>
      </c>
      <c r="CD236" s="202">
        <v>2933</v>
      </c>
      <c r="CE236" s="202">
        <v>0</v>
      </c>
      <c r="CF236" s="202">
        <v>0.999999999999857</v>
      </c>
      <c r="CG236" s="202">
        <v>2933</v>
      </c>
      <c r="CH236" s="202" t="s">
        <v>470</v>
      </c>
      <c r="CI236" s="202" t="s">
        <v>470</v>
      </c>
      <c r="CJ236" s="202" t="s">
        <v>470</v>
      </c>
      <c r="CK236" s="202" t="s">
        <v>470</v>
      </c>
      <c r="CL236" s="202" t="s">
        <v>470</v>
      </c>
      <c r="CM236" s="202" t="s">
        <v>470</v>
      </c>
      <c r="CN236" s="202">
        <v>0.39633660728699699</v>
      </c>
      <c r="CO236" s="202">
        <v>0.999999999999857</v>
      </c>
      <c r="CP236" s="202">
        <v>2933</v>
      </c>
      <c r="CQ236" s="202">
        <v>32</v>
      </c>
      <c r="CR236" s="202">
        <v>3.0344941533837301E-2</v>
      </c>
      <c r="CS236" s="202">
        <v>82</v>
      </c>
      <c r="CT236" s="202">
        <v>15695.949209139999</v>
      </c>
      <c r="CU236" s="202">
        <v>3.0344941533837301E-2</v>
      </c>
      <c r="CV236" s="202">
        <v>82</v>
      </c>
      <c r="CW236" s="202">
        <v>0.58895052164198902</v>
      </c>
      <c r="CX236" s="202">
        <v>0.99722610009332802</v>
      </c>
      <c r="CY236" s="202">
        <v>2926</v>
      </c>
      <c r="CZ236" s="202"/>
      <c r="DA236" s="202"/>
      <c r="DB236" s="202"/>
      <c r="DC236" s="202" t="s">
        <v>470</v>
      </c>
      <c r="DD236" s="202" t="s">
        <v>470</v>
      </c>
      <c r="DE236" s="202" t="s">
        <v>470</v>
      </c>
      <c r="DF236" s="202" t="s">
        <v>267</v>
      </c>
      <c r="DG236" s="202" t="s">
        <v>420</v>
      </c>
    </row>
    <row r="237" spans="2:111" hidden="1" x14ac:dyDescent="0.3">
      <c r="B237" s="124" t="str">
        <f t="shared" si="3"/>
        <v>iBoxx MSCI USD Senior Corporates Investment Grade ESG Factor Weighted45688</v>
      </c>
      <c r="D237" s="124" t="s">
        <v>539</v>
      </c>
      <c r="E237" s="183" t="s">
        <v>266</v>
      </c>
      <c r="F237" s="196">
        <v>45688</v>
      </c>
      <c r="G237" s="202">
        <v>2951</v>
      </c>
      <c r="H237" s="202">
        <v>0</v>
      </c>
      <c r="I237" s="202">
        <v>2951</v>
      </c>
      <c r="J237" s="203">
        <v>0</v>
      </c>
      <c r="K237" s="203">
        <v>1</v>
      </c>
      <c r="L237" s="202" t="s">
        <v>476</v>
      </c>
      <c r="M237" s="204">
        <v>7.0972679835308901</v>
      </c>
      <c r="N237" s="203">
        <v>0.97281131504972296</v>
      </c>
      <c r="O237" s="205">
        <v>2902</v>
      </c>
      <c r="P237" s="204">
        <v>6.6258131437224597</v>
      </c>
      <c r="Q237" s="202">
        <v>0.97281131504972296</v>
      </c>
      <c r="R237" s="202">
        <v>2902</v>
      </c>
      <c r="S237" s="202">
        <v>5.0649270683554901</v>
      </c>
      <c r="T237" s="202">
        <v>0.97281131504972296</v>
      </c>
      <c r="U237" s="202">
        <v>2902</v>
      </c>
      <c r="V237" s="202">
        <v>6.1912325535411501</v>
      </c>
      <c r="W237" s="202">
        <v>0.97281131504972296</v>
      </c>
      <c r="X237" s="202">
        <v>2902</v>
      </c>
      <c r="Y237" s="206" t="s">
        <v>470</v>
      </c>
      <c r="Z237" s="202" t="s">
        <v>470</v>
      </c>
      <c r="AA237" s="202" t="s">
        <v>470</v>
      </c>
      <c r="AB237" s="202" t="s">
        <v>470</v>
      </c>
      <c r="AC237" s="202" t="s">
        <v>470</v>
      </c>
      <c r="AD237" s="202" t="s">
        <v>470</v>
      </c>
      <c r="AE237" s="202">
        <v>0.128261264420785</v>
      </c>
      <c r="AF237" s="202">
        <v>0.17634904990651401</v>
      </c>
      <c r="AG237" s="202">
        <v>622</v>
      </c>
      <c r="AH237" s="206">
        <v>6.0639483004658699</v>
      </c>
      <c r="AI237" s="202">
        <v>0.45109670992050899</v>
      </c>
      <c r="AJ237" s="202">
        <v>1145</v>
      </c>
      <c r="AK237" s="202" t="s">
        <v>470</v>
      </c>
      <c r="AL237" s="202" t="s">
        <v>470</v>
      </c>
      <c r="AM237" s="202" t="s">
        <v>470</v>
      </c>
      <c r="AN237" s="202" t="s">
        <v>470</v>
      </c>
      <c r="AO237" s="202" t="s">
        <v>470</v>
      </c>
      <c r="AP237" s="202" t="s">
        <v>470</v>
      </c>
      <c r="AQ237" s="202" t="s">
        <v>470</v>
      </c>
      <c r="AR237" s="202" t="s">
        <v>470</v>
      </c>
      <c r="AS237" s="202" t="s">
        <v>470</v>
      </c>
      <c r="AT237" s="202"/>
      <c r="AU237" s="202"/>
      <c r="AV237" s="202"/>
      <c r="AW237" s="202"/>
      <c r="AX237" s="202"/>
      <c r="AY237" s="202"/>
      <c r="AZ237" s="202"/>
      <c r="BA237" s="202"/>
      <c r="BB237" s="202"/>
      <c r="BC237" s="202"/>
      <c r="BD237" s="202"/>
      <c r="BE237" s="202"/>
      <c r="BF237" s="202"/>
      <c r="BG237" s="202"/>
      <c r="BH237" s="202"/>
      <c r="BI237" s="202"/>
      <c r="BJ237" s="202"/>
      <c r="BK237" s="202"/>
      <c r="BL237" s="202">
        <v>0.59878771335243597</v>
      </c>
      <c r="BM237" s="202">
        <v>0.99999999999985401</v>
      </c>
      <c r="BN237" s="202">
        <v>2951</v>
      </c>
      <c r="BO237" s="202">
        <v>48.349434304537198</v>
      </c>
      <c r="BP237" s="202">
        <v>0.97392288614550004</v>
      </c>
      <c r="BQ237" s="202">
        <v>2904</v>
      </c>
      <c r="BR237" s="202">
        <v>0.82815925028016402</v>
      </c>
      <c r="BS237" s="202">
        <v>6.1468526799726399E-2</v>
      </c>
      <c r="BT237" s="202">
        <v>0.99999999999985401</v>
      </c>
      <c r="BU237" s="202">
        <v>2951</v>
      </c>
      <c r="BV237" s="202">
        <v>2.13505363342925E-2</v>
      </c>
      <c r="BW237" s="202">
        <v>2.13505363342925E-2</v>
      </c>
      <c r="BX237" s="202">
        <v>74</v>
      </c>
      <c r="BY237" s="202">
        <v>0</v>
      </c>
      <c r="BZ237" s="202">
        <v>0.97392288614550004</v>
      </c>
      <c r="CA237" s="202">
        <v>2904</v>
      </c>
      <c r="CB237" s="202">
        <v>3.3545436005421999E-3</v>
      </c>
      <c r="CC237" s="202">
        <v>0.97392288614550004</v>
      </c>
      <c r="CD237" s="202">
        <v>2904</v>
      </c>
      <c r="CE237" s="202">
        <v>0</v>
      </c>
      <c r="CF237" s="202">
        <v>0.97392288614550004</v>
      </c>
      <c r="CG237" s="202">
        <v>2904</v>
      </c>
      <c r="CH237" s="202" t="s">
        <v>470</v>
      </c>
      <c r="CI237" s="202" t="s">
        <v>470</v>
      </c>
      <c r="CJ237" s="202" t="s">
        <v>470</v>
      </c>
      <c r="CK237" s="202" t="s">
        <v>470</v>
      </c>
      <c r="CL237" s="202" t="s">
        <v>470</v>
      </c>
      <c r="CM237" s="202" t="s">
        <v>470</v>
      </c>
      <c r="CN237" s="202">
        <v>0.32174871579258502</v>
      </c>
      <c r="CO237" s="202">
        <v>0.97281131504972296</v>
      </c>
      <c r="CP237" s="202">
        <v>2902</v>
      </c>
      <c r="CQ237" s="202">
        <v>22</v>
      </c>
      <c r="CR237" s="202">
        <v>2.8230877402202498E-2</v>
      </c>
      <c r="CS237" s="202">
        <v>78</v>
      </c>
      <c r="CT237" s="202">
        <v>8757061209.1399994</v>
      </c>
      <c r="CU237" s="202">
        <v>2.8230877402202498E-2</v>
      </c>
      <c r="CV237" s="202">
        <v>78</v>
      </c>
      <c r="CW237" s="202">
        <v>0.57585581012707798</v>
      </c>
      <c r="CX237" s="202">
        <v>0.97281131504972296</v>
      </c>
      <c r="CY237" s="202">
        <v>2902</v>
      </c>
      <c r="CZ237" s="202"/>
      <c r="DA237" s="202"/>
      <c r="DB237" s="202"/>
      <c r="DC237" s="202" t="s">
        <v>470</v>
      </c>
      <c r="DD237" s="202" t="s">
        <v>470</v>
      </c>
      <c r="DE237" s="202" t="s">
        <v>470</v>
      </c>
      <c r="DF237" s="202" t="s">
        <v>267</v>
      </c>
      <c r="DG237" s="202" t="s">
        <v>420</v>
      </c>
    </row>
    <row r="238" spans="2:111" hidden="1" x14ac:dyDescent="0.3">
      <c r="B238" s="124" t="str">
        <f t="shared" si="3"/>
        <v>iBoxx SD-KPI EUR Corporates45596</v>
      </c>
      <c r="C238">
        <v>658</v>
      </c>
      <c r="D238" t="s">
        <v>540</v>
      </c>
      <c r="E238" t="s">
        <v>268</v>
      </c>
      <c r="F238" s="198">
        <v>45596</v>
      </c>
      <c r="G238" s="202">
        <v>3928</v>
      </c>
      <c r="H238" s="202">
        <v>0</v>
      </c>
      <c r="I238" s="202">
        <v>3928</v>
      </c>
      <c r="J238" s="203">
        <v>0</v>
      </c>
      <c r="K238" s="203">
        <v>1</v>
      </c>
      <c r="L238" s="202" t="s">
        <v>476</v>
      </c>
      <c r="M238" s="204">
        <v>18.581034670000001</v>
      </c>
      <c r="N238" s="203">
        <v>0.98169561400000005</v>
      </c>
      <c r="O238" s="205">
        <v>3835</v>
      </c>
      <c r="P238" s="204">
        <v>3.8541906359999998</v>
      </c>
      <c r="Q238" s="202">
        <v>0.97930322999999997</v>
      </c>
      <c r="R238" s="202">
        <v>3823</v>
      </c>
      <c r="S238" s="202">
        <v>8.8687073729999994</v>
      </c>
      <c r="T238" s="202">
        <v>0.97930322999999997</v>
      </c>
      <c r="U238" s="202">
        <v>3823</v>
      </c>
      <c r="V238" s="202">
        <v>5.8414584390000002</v>
      </c>
      <c r="W238" s="202">
        <v>0.97930322999999997</v>
      </c>
      <c r="X238" s="202">
        <v>3823</v>
      </c>
      <c r="Y238" s="206" t="s">
        <v>470</v>
      </c>
      <c r="Z238" s="202" t="s">
        <v>470</v>
      </c>
      <c r="AA238" s="202" t="s">
        <v>470</v>
      </c>
      <c r="AB238" s="202" t="s">
        <v>470</v>
      </c>
      <c r="AC238" s="202" t="s">
        <v>470</v>
      </c>
      <c r="AD238" s="202" t="s">
        <v>470</v>
      </c>
      <c r="AE238" s="206">
        <v>0.21168153369999998</v>
      </c>
      <c r="AF238" s="202">
        <v>3.0000260000000001E-2</v>
      </c>
      <c r="AG238" s="202">
        <v>125</v>
      </c>
      <c r="AH238" s="206">
        <v>0.52035688599999996</v>
      </c>
      <c r="AI238" s="202">
        <v>0.13343878100000001</v>
      </c>
      <c r="AJ238" s="202">
        <v>532</v>
      </c>
      <c r="AK238" s="202" t="s">
        <v>470</v>
      </c>
      <c r="AL238" s="202" t="s">
        <v>470</v>
      </c>
      <c r="AM238" s="202" t="s">
        <v>470</v>
      </c>
      <c r="AN238" s="202" t="s">
        <v>470</v>
      </c>
      <c r="AO238" s="202" t="s">
        <v>470</v>
      </c>
      <c r="AP238" s="202" t="s">
        <v>470</v>
      </c>
      <c r="AQ238" s="202" t="s">
        <v>470</v>
      </c>
      <c r="AR238" s="202" t="s">
        <v>470</v>
      </c>
      <c r="AS238" s="202" t="s">
        <v>470</v>
      </c>
      <c r="AT238" s="202">
        <v>9.3702562000000003E-2</v>
      </c>
      <c r="AU238" s="202">
        <v>0.45453859099999999</v>
      </c>
      <c r="AV238" s="202">
        <v>0.40147924600000001</v>
      </c>
      <c r="AW238" s="202">
        <v>3.2934140000000001E-2</v>
      </c>
      <c r="AX238" s="202">
        <v>1.476228E-3</v>
      </c>
      <c r="AY238" s="202">
        <v>1.5869233E-2</v>
      </c>
      <c r="AZ238" s="202"/>
      <c r="BA238" s="202"/>
      <c r="BB238" s="202"/>
      <c r="BC238" s="202"/>
      <c r="BD238" s="202"/>
      <c r="BE238" s="202"/>
      <c r="BF238" s="202"/>
      <c r="BG238" s="202"/>
      <c r="BH238" s="202"/>
      <c r="BI238" s="202"/>
      <c r="BJ238" s="202"/>
      <c r="BK238" s="202"/>
      <c r="BL238" s="202">
        <v>0.454530875</v>
      </c>
      <c r="BM238" s="202">
        <v>1</v>
      </c>
      <c r="BN238" s="202">
        <v>3928</v>
      </c>
      <c r="BO238" s="202">
        <v>66.977681520000004</v>
      </c>
      <c r="BP238" s="202">
        <v>0.81107792300000003</v>
      </c>
      <c r="BQ238" s="202">
        <v>3038</v>
      </c>
      <c r="BR238" s="202">
        <v>2.1858201000000001E-2</v>
      </c>
      <c r="BS238" s="202">
        <v>5.4749945000000001E-2</v>
      </c>
      <c r="BT238" s="202">
        <v>1</v>
      </c>
      <c r="BU238" s="202">
        <v>3928</v>
      </c>
      <c r="BV238" s="202">
        <v>0.15829697100000001</v>
      </c>
      <c r="BW238" s="202">
        <v>0.15829697100000001</v>
      </c>
      <c r="BX238" s="202">
        <v>656</v>
      </c>
      <c r="BY238" s="202">
        <v>6.5117664369277999E-3</v>
      </c>
      <c r="BZ238" s="202">
        <v>0.99999999999980804</v>
      </c>
      <c r="CA238" s="202">
        <v>3928</v>
      </c>
      <c r="CB238" s="202">
        <v>9.4330595461206996E-3</v>
      </c>
      <c r="CC238" s="202">
        <v>0.99999999999980804</v>
      </c>
      <c r="CD238" s="202">
        <v>3928</v>
      </c>
      <c r="CE238" s="202">
        <v>0</v>
      </c>
      <c r="CF238" s="202">
        <v>0.98329051724739103</v>
      </c>
      <c r="CG238" s="202">
        <v>3847</v>
      </c>
      <c r="CH238" s="202" t="s">
        <v>470</v>
      </c>
      <c r="CI238" s="202" t="s">
        <v>470</v>
      </c>
      <c r="CJ238" s="202" t="s">
        <v>470</v>
      </c>
      <c r="CK238" s="202" t="s">
        <v>470</v>
      </c>
      <c r="CL238" s="202" t="s">
        <v>470</v>
      </c>
      <c r="CM238" s="202" t="s">
        <v>470</v>
      </c>
      <c r="CN238" s="202">
        <v>0.138518159</v>
      </c>
      <c r="CO238" s="202">
        <v>0.98198294699999999</v>
      </c>
      <c r="CP238" s="202">
        <v>3838</v>
      </c>
      <c r="CQ238" s="202">
        <v>4</v>
      </c>
      <c r="CR238" s="202">
        <v>0.98329051700000003</v>
      </c>
      <c r="CS238" s="202">
        <v>3847</v>
      </c>
      <c r="CT238" s="202">
        <v>1874.0959439999999</v>
      </c>
      <c r="CU238" s="202">
        <v>0.98329051700000003</v>
      </c>
      <c r="CV238" s="202">
        <v>3847</v>
      </c>
      <c r="CW238" s="202">
        <v>0.59067239900000001</v>
      </c>
      <c r="CX238" s="202">
        <v>0.81381278700000004</v>
      </c>
      <c r="CY238" s="202">
        <v>3041</v>
      </c>
      <c r="CZ238" s="202">
        <v>196816</v>
      </c>
      <c r="DA238" s="202">
        <v>0.82021436199999997</v>
      </c>
      <c r="DB238" s="202">
        <v>3062</v>
      </c>
      <c r="DC238" s="202" t="s">
        <v>470</v>
      </c>
      <c r="DD238" s="202" t="s">
        <v>470</v>
      </c>
      <c r="DE238" s="202" t="s">
        <v>470</v>
      </c>
      <c r="DF238" s="202" t="s">
        <v>269</v>
      </c>
      <c r="DG238" s="202" t="s">
        <v>471</v>
      </c>
    </row>
    <row r="239" spans="2:111" hidden="1" x14ac:dyDescent="0.3">
      <c r="B239" s="124" t="str">
        <f t="shared" si="3"/>
        <v>iBoxx SD-KPI EUR Corporates45626</v>
      </c>
      <c r="C239">
        <v>659</v>
      </c>
      <c r="D239" t="s">
        <v>540</v>
      </c>
      <c r="E239" t="s">
        <v>268</v>
      </c>
      <c r="F239" s="198">
        <v>45626</v>
      </c>
      <c r="G239" s="202">
        <v>3957</v>
      </c>
      <c r="H239" s="202">
        <v>0</v>
      </c>
      <c r="I239" s="202">
        <v>3957</v>
      </c>
      <c r="J239" s="203">
        <v>0</v>
      </c>
      <c r="K239" s="203">
        <v>1</v>
      </c>
      <c r="L239" s="202" t="s">
        <v>476</v>
      </c>
      <c r="M239" s="204">
        <v>18.536863570000001</v>
      </c>
      <c r="N239" s="203">
        <v>0.97899644699999999</v>
      </c>
      <c r="O239" s="205">
        <v>3852</v>
      </c>
      <c r="P239" s="204">
        <v>3.8645408020000001</v>
      </c>
      <c r="Q239" s="202">
        <v>0.97646203600000003</v>
      </c>
      <c r="R239" s="202">
        <v>3839</v>
      </c>
      <c r="S239" s="202">
        <v>8.8378598349999997</v>
      </c>
      <c r="T239" s="202">
        <v>0.97646203600000003</v>
      </c>
      <c r="U239" s="202">
        <v>3839</v>
      </c>
      <c r="V239" s="202">
        <v>5.8185094639999999</v>
      </c>
      <c r="W239" s="202">
        <v>0.97646203600000003</v>
      </c>
      <c r="X239" s="202">
        <v>3839</v>
      </c>
      <c r="Y239" s="206" t="s">
        <v>470</v>
      </c>
      <c r="Z239" s="202" t="s">
        <v>470</v>
      </c>
      <c r="AA239" s="202" t="s">
        <v>470</v>
      </c>
      <c r="AB239" s="202" t="s">
        <v>470</v>
      </c>
      <c r="AC239" s="202" t="s">
        <v>470</v>
      </c>
      <c r="AD239" s="202" t="s">
        <v>470</v>
      </c>
      <c r="AE239" s="206">
        <v>0.21613012149999999</v>
      </c>
      <c r="AF239" s="202">
        <v>2.9825602E-2</v>
      </c>
      <c r="AG239" s="202">
        <v>126</v>
      </c>
      <c r="AH239" s="206">
        <v>0.51882549600000005</v>
      </c>
      <c r="AI239" s="202">
        <v>0.13215117000000001</v>
      </c>
      <c r="AJ239" s="202">
        <v>534</v>
      </c>
      <c r="AK239" s="202" t="s">
        <v>470</v>
      </c>
      <c r="AL239" s="202" t="s">
        <v>470</v>
      </c>
      <c r="AM239" s="202" t="s">
        <v>470</v>
      </c>
      <c r="AN239" s="202" t="s">
        <v>470</v>
      </c>
      <c r="AO239" s="202" t="s">
        <v>470</v>
      </c>
      <c r="AP239" s="202" t="s">
        <v>470</v>
      </c>
      <c r="AQ239" s="202" t="s">
        <v>470</v>
      </c>
      <c r="AR239" s="202" t="s">
        <v>470</v>
      </c>
      <c r="AS239" s="202" t="s">
        <v>470</v>
      </c>
      <c r="AT239" s="202">
        <v>9.0498993999999999E-2</v>
      </c>
      <c r="AU239" s="202">
        <v>0.46293168200000001</v>
      </c>
      <c r="AV239" s="202">
        <v>0.39419354400000001</v>
      </c>
      <c r="AW239" s="202">
        <v>3.2601341999999998E-2</v>
      </c>
      <c r="AX239" s="202">
        <v>1.1232550000000001E-3</v>
      </c>
      <c r="AY239" s="202">
        <v>1.8651184000000001E-2</v>
      </c>
      <c r="AZ239" s="202"/>
      <c r="BA239" s="202"/>
      <c r="BB239" s="202"/>
      <c r="BC239" s="202"/>
      <c r="BD239" s="202"/>
      <c r="BE239" s="202"/>
      <c r="BF239" s="202"/>
      <c r="BG239" s="202"/>
      <c r="BH239" s="202"/>
      <c r="BI239" s="202"/>
      <c r="BJ239" s="202"/>
      <c r="BK239" s="202"/>
      <c r="BL239" s="202">
        <v>0.45723857699999998</v>
      </c>
      <c r="BM239" s="202">
        <v>1</v>
      </c>
      <c r="BN239" s="202">
        <v>3957</v>
      </c>
      <c r="BO239" s="202">
        <v>66.945448049999996</v>
      </c>
      <c r="BP239" s="202">
        <v>0.81163843400000002</v>
      </c>
      <c r="BQ239" s="202">
        <v>3052</v>
      </c>
      <c r="BR239" s="202">
        <v>2.2125117999999999E-2</v>
      </c>
      <c r="BS239" s="202">
        <v>5.4387955000000002E-2</v>
      </c>
      <c r="BT239" s="202">
        <v>1</v>
      </c>
      <c r="BU239" s="202">
        <v>3957</v>
      </c>
      <c r="BV239" s="202">
        <v>0.16088485399999999</v>
      </c>
      <c r="BW239" s="202">
        <v>0.16088485399999999</v>
      </c>
      <c r="BX239" s="202">
        <v>673</v>
      </c>
      <c r="BY239" s="202">
        <v>6.4750070102732003E-3</v>
      </c>
      <c r="BZ239" s="202">
        <v>0.99999999999980405</v>
      </c>
      <c r="CA239" s="202">
        <v>3957</v>
      </c>
      <c r="CB239" s="202">
        <v>9.3916706006668994E-3</v>
      </c>
      <c r="CC239" s="202">
        <v>0.99999999999980405</v>
      </c>
      <c r="CD239" s="202">
        <v>3957</v>
      </c>
      <c r="CE239" s="202">
        <v>0</v>
      </c>
      <c r="CF239" s="202">
        <v>0.98058543083521899</v>
      </c>
      <c r="CG239" s="202">
        <v>3864</v>
      </c>
      <c r="CH239" s="202" t="s">
        <v>470</v>
      </c>
      <c r="CI239" s="202" t="s">
        <v>470</v>
      </c>
      <c r="CJ239" s="202" t="s">
        <v>470</v>
      </c>
      <c r="CK239" s="202" t="s">
        <v>470</v>
      </c>
      <c r="CL239" s="202" t="s">
        <v>470</v>
      </c>
      <c r="CM239" s="202" t="s">
        <v>470</v>
      </c>
      <c r="CN239" s="202">
        <v>0.13766531900000001</v>
      </c>
      <c r="CO239" s="202">
        <v>0.97928215200000002</v>
      </c>
      <c r="CP239" s="202">
        <v>3855</v>
      </c>
      <c r="CQ239" s="202">
        <v>4</v>
      </c>
      <c r="CR239" s="202">
        <v>0.98058543099999995</v>
      </c>
      <c r="CS239" s="202">
        <v>3864</v>
      </c>
      <c r="CT239" s="202">
        <v>1874.0959439999999</v>
      </c>
      <c r="CU239" s="202">
        <v>0.98058543099999995</v>
      </c>
      <c r="CV239" s="202">
        <v>3864</v>
      </c>
      <c r="CW239" s="202">
        <v>0.59174969700000002</v>
      </c>
      <c r="CX239" s="202">
        <v>0.81409200000000004</v>
      </c>
      <c r="CY239" s="202">
        <v>3054</v>
      </c>
      <c r="CZ239" s="202">
        <v>197677.6</v>
      </c>
      <c r="DA239" s="202">
        <v>0.82039701700000001</v>
      </c>
      <c r="DB239" s="202">
        <v>3075</v>
      </c>
      <c r="DC239" s="202" t="s">
        <v>470</v>
      </c>
      <c r="DD239" s="202" t="s">
        <v>470</v>
      </c>
      <c r="DE239" s="202" t="s">
        <v>470</v>
      </c>
      <c r="DF239" s="202" t="s">
        <v>269</v>
      </c>
      <c r="DG239" s="202" t="s">
        <v>471</v>
      </c>
    </row>
    <row r="240" spans="2:111" hidden="1" x14ac:dyDescent="0.3">
      <c r="B240" s="124" t="str">
        <f t="shared" si="3"/>
        <v>iBoxx SD-KPI EUR Corporates45657</v>
      </c>
      <c r="D240" s="124" t="s">
        <v>540</v>
      </c>
      <c r="E240" t="s">
        <v>268</v>
      </c>
      <c r="F240" s="196">
        <v>45657</v>
      </c>
      <c r="G240" s="202">
        <v>3945</v>
      </c>
      <c r="H240" s="202">
        <v>0</v>
      </c>
      <c r="I240" s="202">
        <v>3945</v>
      </c>
      <c r="J240" s="203">
        <v>0</v>
      </c>
      <c r="K240" s="203">
        <v>1</v>
      </c>
      <c r="L240" s="202" t="s">
        <v>476</v>
      </c>
      <c r="M240" s="204">
        <v>18.557583948278101</v>
      </c>
      <c r="N240" s="203">
        <v>0.98210207728036503</v>
      </c>
      <c r="O240" s="205">
        <v>3858</v>
      </c>
      <c r="P240" s="204">
        <v>3.9500844277026901</v>
      </c>
      <c r="Q240" s="202">
        <v>0.97875202869175504</v>
      </c>
      <c r="R240" s="202">
        <v>3841</v>
      </c>
      <c r="S240" s="202">
        <v>8.8221957789531693</v>
      </c>
      <c r="T240" s="202">
        <v>0.97875202869175504</v>
      </c>
      <c r="U240" s="202">
        <v>3841</v>
      </c>
      <c r="V240" s="202">
        <v>5.7573697888125501</v>
      </c>
      <c r="W240" s="202">
        <v>0.97875202869175504</v>
      </c>
      <c r="X240" s="202">
        <v>3841</v>
      </c>
      <c r="Y240" s="206" t="s">
        <v>470</v>
      </c>
      <c r="Z240" s="202" t="s">
        <v>470</v>
      </c>
      <c r="AA240" s="202" t="s">
        <v>470</v>
      </c>
      <c r="AB240" s="202" t="s">
        <v>470</v>
      </c>
      <c r="AC240" s="202" t="s">
        <v>470</v>
      </c>
      <c r="AD240" s="202" t="s">
        <v>470</v>
      </c>
      <c r="AE240" s="206">
        <v>0.19710172621779401</v>
      </c>
      <c r="AF240" s="202">
        <v>3.29777697484658E-2</v>
      </c>
      <c r="AG240" s="202">
        <v>143</v>
      </c>
      <c r="AH240" s="206">
        <v>0.51544915073652398</v>
      </c>
      <c r="AI240" s="202">
        <v>0.124137720153916</v>
      </c>
      <c r="AJ240" s="202">
        <v>503</v>
      </c>
      <c r="AK240" s="202" t="s">
        <v>470</v>
      </c>
      <c r="AL240" s="202" t="s">
        <v>470</v>
      </c>
      <c r="AM240" s="202" t="s">
        <v>470</v>
      </c>
      <c r="AN240" s="202" t="s">
        <v>470</v>
      </c>
      <c r="AO240" s="202" t="s">
        <v>470</v>
      </c>
      <c r="AP240" s="202" t="s">
        <v>470</v>
      </c>
      <c r="AQ240" s="202" t="s">
        <v>470</v>
      </c>
      <c r="AR240" s="202" t="s">
        <v>470</v>
      </c>
      <c r="AS240" s="202" t="s">
        <v>470</v>
      </c>
      <c r="AT240" s="202">
        <v>8.3658642838282005E-2</v>
      </c>
      <c r="AU240" s="202">
        <v>0.49113285076841601</v>
      </c>
      <c r="AV240" s="202">
        <v>0.373774459085227</v>
      </c>
      <c r="AW240" s="202">
        <v>3.36684394840992E-2</v>
      </c>
      <c r="AX240" s="202">
        <v>1.2497615609152E-3</v>
      </c>
      <c r="AY240" s="202">
        <v>1.6515846262860599E-2</v>
      </c>
      <c r="AZ240" s="202" t="s">
        <v>470</v>
      </c>
      <c r="BA240" s="202" t="s">
        <v>470</v>
      </c>
      <c r="BB240" s="202" t="s">
        <v>470</v>
      </c>
      <c r="BC240" s="202" t="s">
        <v>470</v>
      </c>
      <c r="BD240" s="202" t="s">
        <v>470</v>
      </c>
      <c r="BE240" s="202" t="s">
        <v>470</v>
      </c>
      <c r="BF240" s="202" t="s">
        <v>470</v>
      </c>
      <c r="BG240" s="202" t="s">
        <v>470</v>
      </c>
      <c r="BH240" s="202" t="s">
        <v>470</v>
      </c>
      <c r="BI240" s="202" t="s">
        <v>470</v>
      </c>
      <c r="BJ240" s="202" t="s">
        <v>470</v>
      </c>
      <c r="BK240" s="202" t="s">
        <v>470</v>
      </c>
      <c r="BL240" s="202">
        <v>0.45768911685761698</v>
      </c>
      <c r="BM240" s="202">
        <v>0.99999999999980105</v>
      </c>
      <c r="BN240" s="202">
        <v>3945</v>
      </c>
      <c r="BO240" s="202">
        <v>68.831464337834902</v>
      </c>
      <c r="BP240" s="202">
        <v>0.81291154834631796</v>
      </c>
      <c r="BQ240" s="202">
        <v>3048</v>
      </c>
      <c r="BR240" s="202">
        <v>3.3696714036499903E-2</v>
      </c>
      <c r="BS240" s="202">
        <v>5.42560573556208E-2</v>
      </c>
      <c r="BT240" s="202">
        <v>0.99999999999980105</v>
      </c>
      <c r="BU240" s="202">
        <v>3945</v>
      </c>
      <c r="BV240" s="202">
        <v>0.162378276495592</v>
      </c>
      <c r="BW240" s="202">
        <v>0.162378276495592</v>
      </c>
      <c r="BX240" s="202">
        <v>673</v>
      </c>
      <c r="BY240" s="202">
        <v>6.3965348788911002E-3</v>
      </c>
      <c r="BZ240" s="202">
        <v>0.99999999999980105</v>
      </c>
      <c r="CA240" s="202">
        <v>3945</v>
      </c>
      <c r="CB240" s="202">
        <v>9.0591277979247004E-3</v>
      </c>
      <c r="CC240" s="202">
        <v>0.99999999999980105</v>
      </c>
      <c r="CD240" s="202">
        <v>3945</v>
      </c>
      <c r="CE240" s="202">
        <v>0</v>
      </c>
      <c r="CF240" s="202">
        <v>0.98450065132388798</v>
      </c>
      <c r="CG240" s="202">
        <v>3871</v>
      </c>
      <c r="CH240" s="202" t="s">
        <v>470</v>
      </c>
      <c r="CI240" s="202" t="s">
        <v>470</v>
      </c>
      <c r="CJ240" s="202" t="s">
        <v>470</v>
      </c>
      <c r="CK240" s="202" t="s">
        <v>470</v>
      </c>
      <c r="CL240" s="202" t="s">
        <v>470</v>
      </c>
      <c r="CM240" s="202" t="s">
        <v>470</v>
      </c>
      <c r="CN240" s="202">
        <v>0.137838630952834</v>
      </c>
      <c r="CO240" s="202">
        <v>0.98210207728036503</v>
      </c>
      <c r="CP240" s="202">
        <v>3858</v>
      </c>
      <c r="CQ240" s="202">
        <v>4</v>
      </c>
      <c r="CR240" s="202">
        <v>0.98450065132388798</v>
      </c>
      <c r="CS240" s="202">
        <v>3871</v>
      </c>
      <c r="CT240" s="202">
        <v>1874.09594367</v>
      </c>
      <c r="CU240" s="202">
        <v>0.98450065132388798</v>
      </c>
      <c r="CV240" s="202">
        <v>3871</v>
      </c>
      <c r="CW240" s="202">
        <v>0.59590085580813101</v>
      </c>
      <c r="CX240" s="202">
        <v>0.81736789019133205</v>
      </c>
      <c r="CY240" s="202">
        <v>3060</v>
      </c>
      <c r="CZ240" s="202">
        <v>196078.2</v>
      </c>
      <c r="DA240" s="202">
        <v>0.82167356783092305</v>
      </c>
      <c r="DB240" s="202">
        <v>3071</v>
      </c>
      <c r="DC240" s="202" t="s">
        <v>470</v>
      </c>
      <c r="DD240" s="202" t="s">
        <v>470</v>
      </c>
      <c r="DE240" s="202" t="s">
        <v>470</v>
      </c>
      <c r="DF240" s="202" t="s">
        <v>269</v>
      </c>
      <c r="DG240" s="202" t="s">
        <v>471</v>
      </c>
    </row>
    <row r="241" spans="2:111" hidden="1" x14ac:dyDescent="0.3">
      <c r="B241" s="124" t="str">
        <f t="shared" si="3"/>
        <v>iBoxx SD-KPI EUR Corporates45688</v>
      </c>
      <c r="D241" s="124" t="s">
        <v>540</v>
      </c>
      <c r="E241" s="183" t="s">
        <v>268</v>
      </c>
      <c r="F241" s="196">
        <v>45688</v>
      </c>
      <c r="G241" s="202">
        <v>3977</v>
      </c>
      <c r="H241" s="202">
        <v>0</v>
      </c>
      <c r="I241" s="202">
        <v>3977</v>
      </c>
      <c r="J241" s="203">
        <v>0</v>
      </c>
      <c r="K241" s="203">
        <v>1</v>
      </c>
      <c r="L241" s="202" t="s">
        <v>476</v>
      </c>
      <c r="M241" s="204">
        <v>18.653932754611901</v>
      </c>
      <c r="N241" s="203">
        <v>0.98269677913106501</v>
      </c>
      <c r="O241" s="205">
        <v>3892</v>
      </c>
      <c r="P241" s="204">
        <v>3.9929165555456598</v>
      </c>
      <c r="Q241" s="202">
        <v>0.97935227202177799</v>
      </c>
      <c r="R241" s="202">
        <v>3875</v>
      </c>
      <c r="S241" s="202">
        <v>8.8866014802732298</v>
      </c>
      <c r="T241" s="202">
        <v>0.97935227202177799</v>
      </c>
      <c r="U241" s="202">
        <v>3875</v>
      </c>
      <c r="V241" s="202">
        <v>5.7468329973415901</v>
      </c>
      <c r="W241" s="202">
        <v>0.97935227202177799</v>
      </c>
      <c r="X241" s="202">
        <v>3875</v>
      </c>
      <c r="Y241" s="206" t="s">
        <v>470</v>
      </c>
      <c r="Z241" s="202" t="s">
        <v>470</v>
      </c>
      <c r="AA241" s="202" t="s">
        <v>470</v>
      </c>
      <c r="AB241" s="202" t="s">
        <v>470</v>
      </c>
      <c r="AC241" s="202" t="s">
        <v>470</v>
      </c>
      <c r="AD241" s="202" t="s">
        <v>470</v>
      </c>
      <c r="AE241" s="202">
        <v>0.19465259379239599</v>
      </c>
      <c r="AF241" s="202">
        <v>3.3487817155777998E-2</v>
      </c>
      <c r="AG241" s="202">
        <v>145</v>
      </c>
      <c r="AH241" s="206">
        <v>0.51411058678541899</v>
      </c>
      <c r="AI241" s="202">
        <v>0.124601208263421</v>
      </c>
      <c r="AJ241" s="202">
        <v>509</v>
      </c>
      <c r="AK241" s="202" t="s">
        <v>470</v>
      </c>
      <c r="AL241" s="202" t="s">
        <v>470</v>
      </c>
      <c r="AM241" s="202" t="s">
        <v>470</v>
      </c>
      <c r="AN241" s="202" t="s">
        <v>470</v>
      </c>
      <c r="AO241" s="202" t="s">
        <v>470</v>
      </c>
      <c r="AP241" s="202" t="s">
        <v>470</v>
      </c>
      <c r="AQ241" s="202" t="s">
        <v>470</v>
      </c>
      <c r="AR241" s="202" t="s">
        <v>470</v>
      </c>
      <c r="AS241" s="202" t="s">
        <v>470</v>
      </c>
      <c r="AT241" s="202">
        <v>8.0085904087996096E-2</v>
      </c>
      <c r="AU241" s="202">
        <v>0.48095856539985299</v>
      </c>
      <c r="AV241" s="202">
        <v>0.37179717664544598</v>
      </c>
      <c r="AW241" s="202">
        <v>4.9806056200341099E-2</v>
      </c>
      <c r="AX241" s="202">
        <v>1.4212308291823E-3</v>
      </c>
      <c r="AY241" s="202">
        <v>1.5931066836984E-2</v>
      </c>
      <c r="AZ241" s="202" t="s">
        <v>470</v>
      </c>
      <c r="BA241" s="202" t="s">
        <v>470</v>
      </c>
      <c r="BB241" s="202" t="s">
        <v>470</v>
      </c>
      <c r="BC241" s="202" t="s">
        <v>470</v>
      </c>
      <c r="BD241" s="202" t="s">
        <v>470</v>
      </c>
      <c r="BE241" s="202" t="s">
        <v>470</v>
      </c>
      <c r="BF241" s="202" t="s">
        <v>470</v>
      </c>
      <c r="BG241" s="202" t="s">
        <v>470</v>
      </c>
      <c r="BH241" s="202" t="s">
        <v>470</v>
      </c>
      <c r="BI241" s="202" t="s">
        <v>470</v>
      </c>
      <c r="BJ241" s="202" t="s">
        <v>470</v>
      </c>
      <c r="BK241" s="202" t="s">
        <v>470</v>
      </c>
      <c r="BL241" s="202">
        <v>0.45465597703669502</v>
      </c>
      <c r="BM241" s="202">
        <v>0.99999999999980305</v>
      </c>
      <c r="BN241" s="202">
        <v>3977</v>
      </c>
      <c r="BO241" s="202">
        <v>67.884876255473102</v>
      </c>
      <c r="BP241" s="202">
        <v>0.81213534563426504</v>
      </c>
      <c r="BQ241" s="202">
        <v>3073</v>
      </c>
      <c r="BR241" s="202">
        <v>2.5136040802512801E-2</v>
      </c>
      <c r="BS241" s="202">
        <v>5.4370741936368601E-2</v>
      </c>
      <c r="BT241" s="202">
        <v>0.99999999999980305</v>
      </c>
      <c r="BU241" s="202">
        <v>3977</v>
      </c>
      <c r="BV241" s="202">
        <v>0.16289402849375101</v>
      </c>
      <c r="BW241" s="202">
        <v>0.16289402849375101</v>
      </c>
      <c r="BX241" s="202">
        <v>686</v>
      </c>
      <c r="BY241" s="202">
        <v>6.2220847012817004E-3</v>
      </c>
      <c r="BZ241" s="202">
        <v>0.99999999999980305</v>
      </c>
      <c r="CA241" s="202">
        <v>3977</v>
      </c>
      <c r="CB241" s="202">
        <v>9.0192379185923995E-3</v>
      </c>
      <c r="CC241" s="202">
        <v>0.99999999999980305</v>
      </c>
      <c r="CD241" s="202">
        <v>3977</v>
      </c>
      <c r="CE241" s="202">
        <v>0</v>
      </c>
      <c r="CF241" s="202">
        <v>0.987659450304193</v>
      </c>
      <c r="CG241" s="202">
        <v>3914</v>
      </c>
      <c r="CH241" s="202" t="s">
        <v>470</v>
      </c>
      <c r="CI241" s="202" t="s">
        <v>470</v>
      </c>
      <c r="CJ241" s="202" t="s">
        <v>470</v>
      </c>
      <c r="CK241" s="202" t="s">
        <v>470</v>
      </c>
      <c r="CL241" s="202" t="s">
        <v>470</v>
      </c>
      <c r="CM241" s="202" t="s">
        <v>470</v>
      </c>
      <c r="CN241" s="202">
        <v>0.145659699157797</v>
      </c>
      <c r="CO241" s="202">
        <v>0.983028803498739</v>
      </c>
      <c r="CP241" s="202">
        <v>3894</v>
      </c>
      <c r="CQ241" s="202">
        <v>4</v>
      </c>
      <c r="CR241" s="202">
        <v>0.987659450304193</v>
      </c>
      <c r="CS241" s="202">
        <v>3914</v>
      </c>
      <c r="CT241" s="202">
        <v>1874095943.6700001</v>
      </c>
      <c r="CU241" s="202">
        <v>0.987659450304193</v>
      </c>
      <c r="CV241" s="202">
        <v>3914</v>
      </c>
      <c r="CW241" s="202">
        <v>0.59509207973829203</v>
      </c>
      <c r="CX241" s="202">
        <v>0.816226899421722</v>
      </c>
      <c r="CY241" s="202">
        <v>3083</v>
      </c>
      <c r="CZ241" s="202">
        <v>197428.6</v>
      </c>
      <c r="DA241" s="202">
        <v>0.82064379373284502</v>
      </c>
      <c r="DB241" s="202">
        <v>3094</v>
      </c>
      <c r="DC241" s="202" t="s">
        <v>470</v>
      </c>
      <c r="DD241" s="202" t="s">
        <v>470</v>
      </c>
      <c r="DE241" s="202" t="s">
        <v>470</v>
      </c>
      <c r="DF241" s="202" t="s">
        <v>269</v>
      </c>
      <c r="DG241" s="202" t="s">
        <v>471</v>
      </c>
    </row>
    <row r="242" spans="2:111" hidden="1" x14ac:dyDescent="0.3">
      <c r="B242" s="124" t="str">
        <f t="shared" si="3"/>
        <v>iBoxx SD-KPI EUR Liquid Corporates45596</v>
      </c>
      <c r="C242">
        <v>660</v>
      </c>
      <c r="D242" t="s">
        <v>541</v>
      </c>
      <c r="E242" t="s">
        <v>270</v>
      </c>
      <c r="F242" s="198">
        <v>45596</v>
      </c>
      <c r="G242" s="202">
        <v>40</v>
      </c>
      <c r="H242" s="202">
        <v>0</v>
      </c>
      <c r="I242" s="202">
        <v>40</v>
      </c>
      <c r="J242" s="203">
        <v>0</v>
      </c>
      <c r="K242" s="203">
        <v>1</v>
      </c>
      <c r="L242" s="202" t="s">
        <v>476</v>
      </c>
      <c r="M242" s="204">
        <v>20.1699123</v>
      </c>
      <c r="N242" s="203">
        <v>0.99657712200000004</v>
      </c>
      <c r="O242" s="205">
        <v>40</v>
      </c>
      <c r="P242" s="204">
        <v>3.3049318759999999</v>
      </c>
      <c r="Q242" s="202">
        <v>0.99657712200000004</v>
      </c>
      <c r="R242" s="202">
        <v>40</v>
      </c>
      <c r="S242" s="202">
        <v>10.06588178</v>
      </c>
      <c r="T242" s="202">
        <v>0.99657712200000004</v>
      </c>
      <c r="U242" s="202">
        <v>40</v>
      </c>
      <c r="V242" s="202">
        <v>6.7990986480000002</v>
      </c>
      <c r="W242" s="202">
        <v>0.99657712200000004</v>
      </c>
      <c r="X242" s="202">
        <v>40</v>
      </c>
      <c r="Y242" s="206" t="s">
        <v>470</v>
      </c>
      <c r="Z242" s="202" t="s">
        <v>470</v>
      </c>
      <c r="AA242" s="202" t="s">
        <v>470</v>
      </c>
      <c r="AB242" s="202" t="s">
        <v>470</v>
      </c>
      <c r="AC242" s="202" t="s">
        <v>470</v>
      </c>
      <c r="AD242" s="202" t="s">
        <v>470</v>
      </c>
      <c r="AE242" s="206">
        <v>0.17961800459999999</v>
      </c>
      <c r="AF242" s="202">
        <v>0.109727439</v>
      </c>
      <c r="AG242" s="202">
        <v>4</v>
      </c>
      <c r="AH242" s="206">
        <v>0.288574214</v>
      </c>
      <c r="AI242" s="202">
        <v>0.14152846999999999</v>
      </c>
      <c r="AJ242" s="202">
        <v>4</v>
      </c>
      <c r="AK242" s="202" t="s">
        <v>470</v>
      </c>
      <c r="AL242" s="202" t="s">
        <v>470</v>
      </c>
      <c r="AM242" s="202" t="s">
        <v>470</v>
      </c>
      <c r="AN242" s="202" t="s">
        <v>470</v>
      </c>
      <c r="AO242" s="202" t="s">
        <v>470</v>
      </c>
      <c r="AP242" s="202" t="s">
        <v>470</v>
      </c>
      <c r="AQ242" s="202" t="s">
        <v>470</v>
      </c>
      <c r="AR242" s="202" t="s">
        <v>470</v>
      </c>
      <c r="AS242" s="202" t="s">
        <v>470</v>
      </c>
      <c r="AT242" s="202">
        <v>5.9052083999999998E-2</v>
      </c>
      <c r="AU242" s="202">
        <v>0.32812438700000002</v>
      </c>
      <c r="AV242" s="202">
        <v>0.58930207700000004</v>
      </c>
      <c r="AW242" s="202">
        <v>2.0098574000000001E-2</v>
      </c>
      <c r="AX242" s="202">
        <v>0</v>
      </c>
      <c r="AY242" s="202">
        <v>0</v>
      </c>
      <c r="AZ242" s="202"/>
      <c r="BA242" s="202"/>
      <c r="BB242" s="202"/>
      <c r="BC242" s="202"/>
      <c r="BD242" s="202"/>
      <c r="BE242" s="202"/>
      <c r="BF242" s="202"/>
      <c r="BG242" s="202"/>
      <c r="BH242" s="202"/>
      <c r="BI242" s="202"/>
      <c r="BJ242" s="202"/>
      <c r="BK242" s="202"/>
      <c r="BL242" s="202">
        <v>0.42175568800000002</v>
      </c>
      <c r="BM242" s="202">
        <v>0.99657712200000004</v>
      </c>
      <c r="BN242" s="202">
        <v>40</v>
      </c>
      <c r="BO242" s="202">
        <v>85.914630579999994</v>
      </c>
      <c r="BP242" s="202">
        <v>0.91276344600000003</v>
      </c>
      <c r="BQ242" s="202">
        <v>36</v>
      </c>
      <c r="BR242" s="202">
        <v>0</v>
      </c>
      <c r="BS242" s="202">
        <v>0</v>
      </c>
      <c r="BT242" s="202">
        <v>0.99657712200000004</v>
      </c>
      <c r="BU242" s="202">
        <v>40</v>
      </c>
      <c r="BV242" s="202">
        <v>8.881087E-2</v>
      </c>
      <c r="BW242" s="202">
        <v>8.881087E-2</v>
      </c>
      <c r="BX242" s="202">
        <v>4</v>
      </c>
      <c r="BY242" s="202">
        <v>0</v>
      </c>
      <c r="BZ242" s="202">
        <v>0.99657712215210503</v>
      </c>
      <c r="CA242" s="202">
        <v>40</v>
      </c>
      <c r="CB242" s="202">
        <v>0</v>
      </c>
      <c r="CC242" s="202">
        <v>0.99657712215210503</v>
      </c>
      <c r="CD242" s="202">
        <v>40</v>
      </c>
      <c r="CE242" s="202">
        <v>0</v>
      </c>
      <c r="CF242" s="202">
        <v>0.99657712215210503</v>
      </c>
      <c r="CG242" s="202">
        <v>40</v>
      </c>
      <c r="CH242" s="202" t="s">
        <v>470</v>
      </c>
      <c r="CI242" s="202" t="s">
        <v>470</v>
      </c>
      <c r="CJ242" s="202" t="s">
        <v>470</v>
      </c>
      <c r="CK242" s="202" t="s">
        <v>470</v>
      </c>
      <c r="CL242" s="202" t="s">
        <v>470</v>
      </c>
      <c r="CM242" s="202" t="s">
        <v>470</v>
      </c>
      <c r="CN242" s="202">
        <v>7.2497453000000003E-2</v>
      </c>
      <c r="CO242" s="202">
        <v>0.99657712200000004</v>
      </c>
      <c r="CP242" s="202">
        <v>40</v>
      </c>
      <c r="CQ242" s="202">
        <v>1</v>
      </c>
      <c r="CR242" s="202">
        <v>0.99657712200000004</v>
      </c>
      <c r="CS242" s="202">
        <v>40</v>
      </c>
      <c r="CT242" s="202">
        <v>40.590516299999997</v>
      </c>
      <c r="CU242" s="202">
        <v>0.99657712200000004</v>
      </c>
      <c r="CV242" s="202">
        <v>40</v>
      </c>
      <c r="CW242" s="202">
        <v>0.62301830300000005</v>
      </c>
      <c r="CX242" s="202">
        <v>0.88438412099999997</v>
      </c>
      <c r="CY242" s="202">
        <v>35</v>
      </c>
      <c r="CZ242" s="202">
        <v>2326.8000000000002</v>
      </c>
      <c r="DA242" s="202">
        <v>0.91276344600000003</v>
      </c>
      <c r="DB242" s="202">
        <v>36</v>
      </c>
      <c r="DC242" s="202" t="s">
        <v>470</v>
      </c>
      <c r="DD242" s="202" t="s">
        <v>470</v>
      </c>
      <c r="DE242" s="202" t="s">
        <v>470</v>
      </c>
      <c r="DF242" s="202" t="s">
        <v>271</v>
      </c>
      <c r="DG242" s="202" t="s">
        <v>471</v>
      </c>
    </row>
    <row r="243" spans="2:111" hidden="1" x14ac:dyDescent="0.3">
      <c r="B243" s="124" t="str">
        <f t="shared" si="3"/>
        <v>iBoxx SD-KPI EUR Liquid Corporates45626</v>
      </c>
      <c r="C243">
        <v>715</v>
      </c>
      <c r="D243" t="s">
        <v>541</v>
      </c>
      <c r="E243" t="s">
        <v>270</v>
      </c>
      <c r="F243" s="198">
        <v>45626</v>
      </c>
      <c r="G243" s="202">
        <v>40</v>
      </c>
      <c r="H243" s="202">
        <v>0</v>
      </c>
      <c r="I243" s="202">
        <v>40</v>
      </c>
      <c r="J243" s="203">
        <v>0</v>
      </c>
      <c r="K243" s="203">
        <v>1</v>
      </c>
      <c r="L243" s="202" t="s">
        <v>476</v>
      </c>
      <c r="M243" s="204">
        <v>20.63871396</v>
      </c>
      <c r="N243" s="203">
        <v>1</v>
      </c>
      <c r="O243" s="205">
        <v>40</v>
      </c>
      <c r="P243" s="204">
        <v>3.6782617960000001</v>
      </c>
      <c r="Q243" s="202">
        <v>1</v>
      </c>
      <c r="R243" s="202">
        <v>40</v>
      </c>
      <c r="S243" s="202">
        <v>10.136569120000001</v>
      </c>
      <c r="T243" s="202">
        <v>1</v>
      </c>
      <c r="U243" s="202">
        <v>40</v>
      </c>
      <c r="V243" s="202">
        <v>6.8238830400000001</v>
      </c>
      <c r="W243" s="202">
        <v>1</v>
      </c>
      <c r="X243" s="202">
        <v>40</v>
      </c>
      <c r="Y243" s="206" t="s">
        <v>470</v>
      </c>
      <c r="Z243" s="202" t="s">
        <v>470</v>
      </c>
      <c r="AA243" s="202" t="s">
        <v>470</v>
      </c>
      <c r="AB243" s="202" t="s">
        <v>470</v>
      </c>
      <c r="AC243" s="202" t="s">
        <v>470</v>
      </c>
      <c r="AD243" s="202" t="s">
        <v>470</v>
      </c>
      <c r="AE243" s="206">
        <v>0.31718181829999997</v>
      </c>
      <c r="AF243" s="202">
        <v>3.5404741000000003E-2</v>
      </c>
      <c r="AG243" s="202">
        <v>2</v>
      </c>
      <c r="AH243" s="206">
        <v>0.32266666700000002</v>
      </c>
      <c r="AI243" s="202">
        <v>9.2069554999999997E-2</v>
      </c>
      <c r="AJ243" s="202">
        <v>3</v>
      </c>
      <c r="AK243" s="202" t="s">
        <v>470</v>
      </c>
      <c r="AL243" s="202" t="s">
        <v>470</v>
      </c>
      <c r="AM243" s="202" t="s">
        <v>470</v>
      </c>
      <c r="AN243" s="202" t="s">
        <v>470</v>
      </c>
      <c r="AO243" s="202" t="s">
        <v>470</v>
      </c>
      <c r="AP243" s="202" t="s">
        <v>470</v>
      </c>
      <c r="AQ243" s="202" t="s">
        <v>470</v>
      </c>
      <c r="AR243" s="202" t="s">
        <v>470</v>
      </c>
      <c r="AS243" s="202" t="s">
        <v>470</v>
      </c>
      <c r="AT243" s="202">
        <v>3.8530241E-2</v>
      </c>
      <c r="AU243" s="202">
        <v>0.33454672000000002</v>
      </c>
      <c r="AV243" s="202">
        <v>0.60761136199999999</v>
      </c>
      <c r="AW243" s="202">
        <v>1.9311676999999999E-2</v>
      </c>
      <c r="AX243" s="202">
        <v>0</v>
      </c>
      <c r="AY243" s="202">
        <v>0</v>
      </c>
      <c r="AZ243" s="202"/>
      <c r="BA243" s="202"/>
      <c r="BB243" s="202"/>
      <c r="BC243" s="202"/>
      <c r="BD243" s="202"/>
      <c r="BE243" s="202"/>
      <c r="BF243" s="202"/>
      <c r="BG243" s="202"/>
      <c r="BH243" s="202"/>
      <c r="BI243" s="202"/>
      <c r="BJ243" s="202"/>
      <c r="BK243" s="202"/>
      <c r="BL243" s="202">
        <v>0.44193386600000001</v>
      </c>
      <c r="BM243" s="202">
        <v>1</v>
      </c>
      <c r="BN243" s="202">
        <v>40</v>
      </c>
      <c r="BO243" s="202">
        <v>89.403882589999995</v>
      </c>
      <c r="BP243" s="202">
        <v>0.915027327</v>
      </c>
      <c r="BQ243" s="202">
        <v>36</v>
      </c>
      <c r="BR243" s="202">
        <v>0</v>
      </c>
      <c r="BS243" s="202">
        <v>0</v>
      </c>
      <c r="BT243" s="202">
        <v>1</v>
      </c>
      <c r="BU243" s="202">
        <v>40</v>
      </c>
      <c r="BV243" s="202">
        <v>8.9336422999999998E-2</v>
      </c>
      <c r="BW243" s="202">
        <v>8.9336422999999998E-2</v>
      </c>
      <c r="BX243" s="202">
        <v>4</v>
      </c>
      <c r="BY243" s="202">
        <v>0</v>
      </c>
      <c r="BZ243" s="202">
        <v>0.999999999999999</v>
      </c>
      <c r="CA243" s="202">
        <v>40</v>
      </c>
      <c r="CB243" s="202">
        <v>0</v>
      </c>
      <c r="CC243" s="202">
        <v>0.999999999999999</v>
      </c>
      <c r="CD243" s="202">
        <v>40</v>
      </c>
      <c r="CE243" s="202">
        <v>0</v>
      </c>
      <c r="CF243" s="202">
        <v>0.999999999999999</v>
      </c>
      <c r="CG243" s="202">
        <v>40</v>
      </c>
      <c r="CH243" s="202" t="s">
        <v>470</v>
      </c>
      <c r="CI243" s="202" t="s">
        <v>470</v>
      </c>
      <c r="CJ243" s="202" t="s">
        <v>470</v>
      </c>
      <c r="CK243" s="202" t="s">
        <v>470</v>
      </c>
      <c r="CL243" s="202" t="s">
        <v>470</v>
      </c>
      <c r="CM243" s="202" t="s">
        <v>470</v>
      </c>
      <c r="CN243" s="202">
        <v>7.1139309999999997E-2</v>
      </c>
      <c r="CO243" s="202">
        <v>1</v>
      </c>
      <c r="CP243" s="202">
        <v>40</v>
      </c>
      <c r="CQ243" s="202">
        <v>1</v>
      </c>
      <c r="CR243" s="202">
        <v>1</v>
      </c>
      <c r="CS243" s="202">
        <v>40</v>
      </c>
      <c r="CT243" s="202">
        <v>40.590516299999997</v>
      </c>
      <c r="CU243" s="202">
        <v>1</v>
      </c>
      <c r="CV243" s="202">
        <v>40</v>
      </c>
      <c r="CW243" s="202">
        <v>0.61238515699999996</v>
      </c>
      <c r="CX243" s="202">
        <v>0.88556506899999998</v>
      </c>
      <c r="CY243" s="202">
        <v>35</v>
      </c>
      <c r="CZ243" s="202">
        <v>2265.1</v>
      </c>
      <c r="DA243" s="202">
        <v>0.915027327</v>
      </c>
      <c r="DB243" s="202">
        <v>36</v>
      </c>
      <c r="DC243" s="202" t="s">
        <v>470</v>
      </c>
      <c r="DD243" s="202" t="s">
        <v>470</v>
      </c>
      <c r="DE243" s="202" t="s">
        <v>470</v>
      </c>
      <c r="DF243" s="202" t="s">
        <v>271</v>
      </c>
      <c r="DG243" s="202" t="s">
        <v>471</v>
      </c>
    </row>
    <row r="244" spans="2:111" hidden="1" x14ac:dyDescent="0.3">
      <c r="B244" s="124" t="str">
        <f t="shared" si="3"/>
        <v>iBoxx SD-KPI EUR Liquid Corporates45657</v>
      </c>
      <c r="D244" s="124" t="s">
        <v>541</v>
      </c>
      <c r="E244" t="s">
        <v>270</v>
      </c>
      <c r="F244" s="196">
        <v>45657</v>
      </c>
      <c r="G244" s="202">
        <v>40</v>
      </c>
      <c r="H244" s="202">
        <v>0</v>
      </c>
      <c r="I244" s="202">
        <v>40</v>
      </c>
      <c r="J244" s="203">
        <v>0</v>
      </c>
      <c r="K244" s="203">
        <v>1</v>
      </c>
      <c r="L244" s="202" t="s">
        <v>476</v>
      </c>
      <c r="M244" s="204">
        <v>20.5155208875148</v>
      </c>
      <c r="N244" s="203">
        <v>0.999999999999999</v>
      </c>
      <c r="O244" s="205">
        <v>40</v>
      </c>
      <c r="P244" s="204">
        <v>3.6923682172132999</v>
      </c>
      <c r="Q244" s="202">
        <v>0.999999999999999</v>
      </c>
      <c r="R244" s="202">
        <v>40</v>
      </c>
      <c r="S244" s="202">
        <v>10.021683834621101</v>
      </c>
      <c r="T244" s="202">
        <v>0.999999999999999</v>
      </c>
      <c r="U244" s="202">
        <v>40</v>
      </c>
      <c r="V244" s="202">
        <v>6.8014688356901303</v>
      </c>
      <c r="W244" s="202">
        <v>0.999999999999999</v>
      </c>
      <c r="X244" s="202">
        <v>40</v>
      </c>
      <c r="Y244" s="206" t="s">
        <v>470</v>
      </c>
      <c r="Z244" s="202" t="s">
        <v>470</v>
      </c>
      <c r="AA244" s="202" t="s">
        <v>470</v>
      </c>
      <c r="AB244" s="202" t="s">
        <v>470</v>
      </c>
      <c r="AC244" s="202" t="s">
        <v>470</v>
      </c>
      <c r="AD244" s="202" t="s">
        <v>470</v>
      </c>
      <c r="AE244" s="206">
        <v>0.31728414043576197</v>
      </c>
      <c r="AF244" s="202">
        <v>3.5571252437451101E-2</v>
      </c>
      <c r="AG244" s="202">
        <v>2</v>
      </c>
      <c r="AH244" s="206">
        <v>0.32229991250715601</v>
      </c>
      <c r="AI244" s="202">
        <v>9.18331223962712E-2</v>
      </c>
      <c r="AJ244" s="202">
        <v>3</v>
      </c>
      <c r="AK244" s="202" t="s">
        <v>470</v>
      </c>
      <c r="AL244" s="202" t="s">
        <v>470</v>
      </c>
      <c r="AM244" s="202" t="s">
        <v>470</v>
      </c>
      <c r="AN244" s="202" t="s">
        <v>470</v>
      </c>
      <c r="AO244" s="202" t="s">
        <v>470</v>
      </c>
      <c r="AP244" s="202" t="s">
        <v>470</v>
      </c>
      <c r="AQ244" s="202" t="s">
        <v>470</v>
      </c>
      <c r="AR244" s="202" t="s">
        <v>470</v>
      </c>
      <c r="AS244" s="202" t="s">
        <v>470</v>
      </c>
      <c r="AT244" s="202">
        <v>3.86639590877473E-2</v>
      </c>
      <c r="AU244" s="202">
        <v>0.33512195070664103</v>
      </c>
      <c r="AV244" s="202">
        <v>0.60688681999411898</v>
      </c>
      <c r="AW244" s="202">
        <v>1.93272702114918E-2</v>
      </c>
      <c r="AX244" s="202">
        <v>0</v>
      </c>
      <c r="AY244" s="202">
        <v>0</v>
      </c>
      <c r="AZ244" s="202" t="s">
        <v>470</v>
      </c>
      <c r="BA244" s="202" t="s">
        <v>470</v>
      </c>
      <c r="BB244" s="202" t="s">
        <v>470</v>
      </c>
      <c r="BC244" s="202" t="s">
        <v>470</v>
      </c>
      <c r="BD244" s="202" t="s">
        <v>470</v>
      </c>
      <c r="BE244" s="202" t="s">
        <v>470</v>
      </c>
      <c r="BF244" s="202" t="s">
        <v>470</v>
      </c>
      <c r="BG244" s="202" t="s">
        <v>470</v>
      </c>
      <c r="BH244" s="202" t="s">
        <v>470</v>
      </c>
      <c r="BI244" s="202" t="s">
        <v>470</v>
      </c>
      <c r="BJ244" s="202" t="s">
        <v>470</v>
      </c>
      <c r="BK244" s="202" t="s">
        <v>470</v>
      </c>
      <c r="BL244" s="202">
        <v>0.440688500580877</v>
      </c>
      <c r="BM244" s="202">
        <v>0.999999999999999</v>
      </c>
      <c r="BN244" s="202">
        <v>40</v>
      </c>
      <c r="BO244" s="202">
        <v>89.489376844783095</v>
      </c>
      <c r="BP244" s="202">
        <v>0.91508235071522304</v>
      </c>
      <c r="BQ244" s="202">
        <v>36</v>
      </c>
      <c r="BR244" s="202">
        <v>0</v>
      </c>
      <c r="BS244" s="202" t="s">
        <v>470</v>
      </c>
      <c r="BT244" s="202">
        <v>0.999999999999999</v>
      </c>
      <c r="BU244" s="202">
        <v>40</v>
      </c>
      <c r="BV244" s="202">
        <v>8.9427363367647297E-2</v>
      </c>
      <c r="BW244" s="202">
        <v>8.9427363367647297E-2</v>
      </c>
      <c r="BX244" s="202">
        <v>4</v>
      </c>
      <c r="BY244" s="202">
        <v>0</v>
      </c>
      <c r="BZ244" s="202">
        <v>0.999999999999999</v>
      </c>
      <c r="CA244" s="202">
        <v>40</v>
      </c>
      <c r="CB244" s="202" t="s">
        <v>470</v>
      </c>
      <c r="CC244" s="202">
        <v>0.999999999999999</v>
      </c>
      <c r="CD244" s="202">
        <v>40</v>
      </c>
      <c r="CE244" s="202">
        <v>0</v>
      </c>
      <c r="CF244" s="202">
        <v>0.999999999999999</v>
      </c>
      <c r="CG244" s="202">
        <v>40</v>
      </c>
      <c r="CH244" s="202" t="s">
        <v>470</v>
      </c>
      <c r="CI244" s="202" t="s">
        <v>470</v>
      </c>
      <c r="CJ244" s="202" t="s">
        <v>470</v>
      </c>
      <c r="CK244" s="202" t="s">
        <v>470</v>
      </c>
      <c r="CL244" s="202" t="s">
        <v>470</v>
      </c>
      <c r="CM244" s="202" t="s">
        <v>470</v>
      </c>
      <c r="CN244" s="202">
        <v>7.1593306186998898E-2</v>
      </c>
      <c r="CO244" s="202">
        <v>0.999999999999999</v>
      </c>
      <c r="CP244" s="202">
        <v>40</v>
      </c>
      <c r="CQ244" s="202">
        <v>1</v>
      </c>
      <c r="CR244" s="202">
        <v>0.999999999999999</v>
      </c>
      <c r="CS244" s="202">
        <v>40</v>
      </c>
      <c r="CT244" s="202">
        <v>40.590516299999997</v>
      </c>
      <c r="CU244" s="202">
        <v>0.999999999999999</v>
      </c>
      <c r="CV244" s="202">
        <v>40</v>
      </c>
      <c r="CW244" s="202">
        <v>0.61452514594091601</v>
      </c>
      <c r="CX244" s="202">
        <v>0.88591354330809502</v>
      </c>
      <c r="CY244" s="202">
        <v>35</v>
      </c>
      <c r="CZ244" s="202">
        <v>2231.4</v>
      </c>
      <c r="DA244" s="202">
        <v>0.91508235071522304</v>
      </c>
      <c r="DB244" s="202">
        <v>36</v>
      </c>
      <c r="DC244" s="202" t="s">
        <v>470</v>
      </c>
      <c r="DD244" s="202" t="s">
        <v>470</v>
      </c>
      <c r="DE244" s="202" t="s">
        <v>470</v>
      </c>
      <c r="DF244" s="202" t="s">
        <v>271</v>
      </c>
      <c r="DG244" s="202" t="s">
        <v>471</v>
      </c>
    </row>
    <row r="245" spans="2:111" hidden="1" x14ac:dyDescent="0.3">
      <c r="B245" s="124" t="str">
        <f t="shared" si="3"/>
        <v>iBoxx SD-KPI EUR Liquid Corporates45688</v>
      </c>
      <c r="D245" s="124" t="s">
        <v>541</v>
      </c>
      <c r="E245" s="183" t="s">
        <v>270</v>
      </c>
      <c r="F245" s="196">
        <v>45688</v>
      </c>
      <c r="G245" s="202">
        <v>40</v>
      </c>
      <c r="H245" s="202">
        <v>0</v>
      </c>
      <c r="I245" s="202">
        <v>40</v>
      </c>
      <c r="J245" s="203">
        <v>0</v>
      </c>
      <c r="K245" s="203">
        <v>1</v>
      </c>
      <c r="L245" s="202" t="s">
        <v>476</v>
      </c>
      <c r="M245" s="204">
        <v>20.5372766118961</v>
      </c>
      <c r="N245" s="203">
        <v>0.99805107446041197</v>
      </c>
      <c r="O245" s="205">
        <v>40</v>
      </c>
      <c r="P245" s="204">
        <v>3.6595364499465699</v>
      </c>
      <c r="Q245" s="202">
        <v>0.99805107446041197</v>
      </c>
      <c r="R245" s="202">
        <v>40</v>
      </c>
      <c r="S245" s="202">
        <v>10.079870014110501</v>
      </c>
      <c r="T245" s="202">
        <v>0.99805107446041197</v>
      </c>
      <c r="U245" s="202">
        <v>40</v>
      </c>
      <c r="V245" s="202">
        <v>6.7978701478487</v>
      </c>
      <c r="W245" s="202">
        <v>0.99805107446041197</v>
      </c>
      <c r="X245" s="202">
        <v>40</v>
      </c>
      <c r="Y245" s="206" t="s">
        <v>470</v>
      </c>
      <c r="Z245" s="202" t="s">
        <v>470</v>
      </c>
      <c r="AA245" s="202" t="s">
        <v>470</v>
      </c>
      <c r="AB245" s="202" t="s">
        <v>470</v>
      </c>
      <c r="AC245" s="202" t="s">
        <v>470</v>
      </c>
      <c r="AD245" s="202" t="s">
        <v>470</v>
      </c>
      <c r="AE245" s="202">
        <v>0.30467025603867798</v>
      </c>
      <c r="AF245" s="202">
        <v>3.5618538771806499E-2</v>
      </c>
      <c r="AG245" s="202">
        <v>2</v>
      </c>
      <c r="AH245" s="206">
        <v>0.321539992522273</v>
      </c>
      <c r="AI245" s="202">
        <v>9.13300037498809E-2</v>
      </c>
      <c r="AJ245" s="202">
        <v>3</v>
      </c>
      <c r="AK245" s="202" t="s">
        <v>470</v>
      </c>
      <c r="AL245" s="202" t="s">
        <v>470</v>
      </c>
      <c r="AM245" s="202" t="s">
        <v>470</v>
      </c>
      <c r="AN245" s="202" t="s">
        <v>470</v>
      </c>
      <c r="AO245" s="202" t="s">
        <v>470</v>
      </c>
      <c r="AP245" s="202" t="s">
        <v>470</v>
      </c>
      <c r="AQ245" s="202" t="s">
        <v>470</v>
      </c>
      <c r="AR245" s="202" t="s">
        <v>470</v>
      </c>
      <c r="AS245" s="202" t="s">
        <v>470</v>
      </c>
      <c r="AT245" s="202">
        <v>3.8804832963746899E-2</v>
      </c>
      <c r="AU245" s="202">
        <v>0.35072970297337702</v>
      </c>
      <c r="AV245" s="202">
        <v>0.58912348798095604</v>
      </c>
      <c r="AW245" s="202">
        <v>1.9393050542331699E-2</v>
      </c>
      <c r="AX245" s="202">
        <v>0</v>
      </c>
      <c r="AY245" s="202">
        <v>0</v>
      </c>
      <c r="AZ245" s="202" t="s">
        <v>470</v>
      </c>
      <c r="BA245" s="202" t="s">
        <v>470</v>
      </c>
      <c r="BB245" s="202" t="s">
        <v>470</v>
      </c>
      <c r="BC245" s="202" t="s">
        <v>470</v>
      </c>
      <c r="BD245" s="202" t="s">
        <v>470</v>
      </c>
      <c r="BE245" s="202" t="s">
        <v>470</v>
      </c>
      <c r="BF245" s="202" t="s">
        <v>470</v>
      </c>
      <c r="BG245" s="202" t="s">
        <v>470</v>
      </c>
      <c r="BH245" s="202" t="s">
        <v>470</v>
      </c>
      <c r="BI245" s="202" t="s">
        <v>470</v>
      </c>
      <c r="BJ245" s="202" t="s">
        <v>470</v>
      </c>
      <c r="BK245" s="202" t="s">
        <v>470</v>
      </c>
      <c r="BL245" s="202">
        <v>0.43893810405810302</v>
      </c>
      <c r="BM245" s="202">
        <v>0.99805107446041197</v>
      </c>
      <c r="BN245" s="202">
        <v>40</v>
      </c>
      <c r="BO245" s="202">
        <v>89.435791260625706</v>
      </c>
      <c r="BP245" s="202">
        <v>0.91335163791858598</v>
      </c>
      <c r="BQ245" s="202">
        <v>36</v>
      </c>
      <c r="BR245" s="202">
        <v>1.9369200027976902E-2</v>
      </c>
      <c r="BS245" s="202" t="s">
        <v>470</v>
      </c>
      <c r="BT245" s="202">
        <v>0.99805107446041197</v>
      </c>
      <c r="BU245" s="202">
        <v>40</v>
      </c>
      <c r="BV245" s="202">
        <v>8.8797179446514093E-2</v>
      </c>
      <c r="BW245" s="202">
        <v>8.8797179446514093E-2</v>
      </c>
      <c r="BX245" s="202">
        <v>4</v>
      </c>
      <c r="BY245" s="202">
        <v>0</v>
      </c>
      <c r="BZ245" s="202">
        <v>0.99805107446041197</v>
      </c>
      <c r="CA245" s="202">
        <v>40</v>
      </c>
      <c r="CB245" s="202">
        <v>0</v>
      </c>
      <c r="CC245" s="202">
        <v>0.99805107446041197</v>
      </c>
      <c r="CD245" s="202">
        <v>40</v>
      </c>
      <c r="CE245" s="202">
        <v>0</v>
      </c>
      <c r="CF245" s="202">
        <v>0.99805107446041197</v>
      </c>
      <c r="CG245" s="202">
        <v>40</v>
      </c>
      <c r="CH245" s="202" t="s">
        <v>470</v>
      </c>
      <c r="CI245" s="202" t="s">
        <v>470</v>
      </c>
      <c r="CJ245" s="202" t="s">
        <v>470</v>
      </c>
      <c r="CK245" s="202" t="s">
        <v>470</v>
      </c>
      <c r="CL245" s="202" t="s">
        <v>470</v>
      </c>
      <c r="CM245" s="202" t="s">
        <v>470</v>
      </c>
      <c r="CN245" s="202">
        <v>7.1377434113710198E-2</v>
      </c>
      <c r="CO245" s="202">
        <v>0.99805107446041197</v>
      </c>
      <c r="CP245" s="202">
        <v>40</v>
      </c>
      <c r="CQ245" s="202">
        <v>1</v>
      </c>
      <c r="CR245" s="202">
        <v>0.99805107446041197</v>
      </c>
      <c r="CS245" s="202">
        <v>40</v>
      </c>
      <c r="CT245" s="202">
        <v>40590516.299999997</v>
      </c>
      <c r="CU245" s="202">
        <v>0.99805107446041197</v>
      </c>
      <c r="CV245" s="202">
        <v>40</v>
      </c>
      <c r="CW245" s="202">
        <v>0.61585857435633895</v>
      </c>
      <c r="CX245" s="202">
        <v>0.88405349543378897</v>
      </c>
      <c r="CY245" s="202">
        <v>35</v>
      </c>
      <c r="CZ245" s="202">
        <v>2226.9</v>
      </c>
      <c r="DA245" s="202">
        <v>0.91335163791858598</v>
      </c>
      <c r="DB245" s="202">
        <v>36</v>
      </c>
      <c r="DC245" s="202" t="s">
        <v>470</v>
      </c>
      <c r="DD245" s="202" t="s">
        <v>470</v>
      </c>
      <c r="DE245" s="202" t="s">
        <v>470</v>
      </c>
      <c r="DF245" s="202" t="s">
        <v>271</v>
      </c>
      <c r="DG245" s="202" t="s">
        <v>471</v>
      </c>
    </row>
    <row r="246" spans="2:111" hidden="1" x14ac:dyDescent="0.3">
      <c r="B246" s="124" t="str">
        <f t="shared" si="3"/>
        <v>iBoxx SD-KPI GBP Corporates45596</v>
      </c>
      <c r="C246">
        <v>2</v>
      </c>
      <c r="D246" t="s">
        <v>542</v>
      </c>
      <c r="E246" t="s">
        <v>272</v>
      </c>
      <c r="F246" s="198">
        <v>45596</v>
      </c>
      <c r="G246" s="202">
        <v>848</v>
      </c>
      <c r="H246" s="202">
        <v>0</v>
      </c>
      <c r="I246" s="202">
        <v>848</v>
      </c>
      <c r="J246" s="203">
        <v>0</v>
      </c>
      <c r="K246" s="203">
        <v>1</v>
      </c>
      <c r="L246" s="202" t="s">
        <v>476</v>
      </c>
      <c r="M246" s="204">
        <v>19.563222060000001</v>
      </c>
      <c r="N246" s="203">
        <v>0.89973107100000005</v>
      </c>
      <c r="O246" s="205">
        <v>679</v>
      </c>
      <c r="P246" s="204">
        <v>3.4862661639999999</v>
      </c>
      <c r="Q246" s="202">
        <v>0.894033352</v>
      </c>
      <c r="R246" s="202">
        <v>668</v>
      </c>
      <c r="S246" s="202">
        <v>9.7702059549999998</v>
      </c>
      <c r="T246" s="202">
        <v>0.894033352</v>
      </c>
      <c r="U246" s="202">
        <v>668</v>
      </c>
      <c r="V246" s="202">
        <v>6.2475623770000004</v>
      </c>
      <c r="W246" s="202">
        <v>0.894033352</v>
      </c>
      <c r="X246" s="202">
        <v>668</v>
      </c>
      <c r="Y246" s="206" t="s">
        <v>470</v>
      </c>
      <c r="Z246" s="202" t="s">
        <v>470</v>
      </c>
      <c r="AA246" s="202" t="s">
        <v>470</v>
      </c>
      <c r="AB246" s="202" t="s">
        <v>470</v>
      </c>
      <c r="AC246" s="202" t="s">
        <v>470</v>
      </c>
      <c r="AD246" s="202" t="s">
        <v>470</v>
      </c>
      <c r="AE246" s="206">
        <v>0.2032883852</v>
      </c>
      <c r="AF246" s="202">
        <v>0.157631405</v>
      </c>
      <c r="AG246" s="202">
        <v>127</v>
      </c>
      <c r="AH246" s="206">
        <v>1.01320656</v>
      </c>
      <c r="AI246" s="202">
        <v>0.11158950199999999</v>
      </c>
      <c r="AJ246" s="202">
        <v>67</v>
      </c>
      <c r="AK246" s="202" t="s">
        <v>470</v>
      </c>
      <c r="AL246" s="202" t="s">
        <v>470</v>
      </c>
      <c r="AM246" s="202" t="s">
        <v>470</v>
      </c>
      <c r="AN246" s="202" t="s">
        <v>470</v>
      </c>
      <c r="AO246" s="202" t="s">
        <v>470</v>
      </c>
      <c r="AP246" s="202" t="s">
        <v>470</v>
      </c>
      <c r="AQ246" s="202" t="s">
        <v>470</v>
      </c>
      <c r="AR246" s="202" t="s">
        <v>470</v>
      </c>
      <c r="AS246" s="202" t="s">
        <v>470</v>
      </c>
      <c r="AT246" s="202">
        <v>5.3670461000000003E-2</v>
      </c>
      <c r="AU246" s="202">
        <v>0.43083117199999998</v>
      </c>
      <c r="AV246" s="202">
        <v>0.42388135999999998</v>
      </c>
      <c r="AW246" s="202">
        <v>6.5898055999999997E-2</v>
      </c>
      <c r="AX246" s="202">
        <v>1.4099010000000001E-3</v>
      </c>
      <c r="AY246" s="202">
        <v>2.4309048999999999E-2</v>
      </c>
      <c r="AZ246" s="202"/>
      <c r="BA246" s="202"/>
      <c r="BB246" s="202"/>
      <c r="BC246" s="202"/>
      <c r="BD246" s="202"/>
      <c r="BE246" s="202"/>
      <c r="BF246" s="202"/>
      <c r="BG246" s="202"/>
      <c r="BH246" s="202"/>
      <c r="BI246" s="202"/>
      <c r="BJ246" s="202"/>
      <c r="BK246" s="202"/>
      <c r="BL246" s="202">
        <v>0.39684771400000002</v>
      </c>
      <c r="BM246" s="202">
        <v>1</v>
      </c>
      <c r="BN246" s="202">
        <v>848</v>
      </c>
      <c r="BO246" s="202">
        <v>34.317656460000002</v>
      </c>
      <c r="BP246" s="202">
        <v>0.75526543000000002</v>
      </c>
      <c r="BQ246" s="202">
        <v>559</v>
      </c>
      <c r="BR246" s="202">
        <v>1.2375260000000001E-2</v>
      </c>
      <c r="BS246" s="202">
        <v>3.3130331999999998E-2</v>
      </c>
      <c r="BT246" s="202">
        <v>1</v>
      </c>
      <c r="BU246" s="202">
        <v>848</v>
      </c>
      <c r="BV246" s="202">
        <v>5.3784578E-2</v>
      </c>
      <c r="BW246" s="202">
        <v>5.3784578E-2</v>
      </c>
      <c r="BX246" s="202">
        <v>56</v>
      </c>
      <c r="BY246" s="202">
        <v>2.4693200073601001E-3</v>
      </c>
      <c r="BZ246" s="202">
        <v>0.99999999999995903</v>
      </c>
      <c r="CA246" s="202">
        <v>848</v>
      </c>
      <c r="CB246" s="202">
        <v>9.4060523523654994E-3</v>
      </c>
      <c r="CC246" s="202">
        <v>0.99999999999995903</v>
      </c>
      <c r="CD246" s="202">
        <v>848</v>
      </c>
      <c r="CE246" s="202">
        <v>0</v>
      </c>
      <c r="CF246" s="202">
        <v>0.89973107060763102</v>
      </c>
      <c r="CG246" s="202">
        <v>679</v>
      </c>
      <c r="CH246" s="202" t="s">
        <v>470</v>
      </c>
      <c r="CI246" s="202" t="s">
        <v>470</v>
      </c>
      <c r="CJ246" s="202" t="s">
        <v>470</v>
      </c>
      <c r="CK246" s="202" t="s">
        <v>470</v>
      </c>
      <c r="CL246" s="202" t="s">
        <v>470</v>
      </c>
      <c r="CM246" s="202" t="s">
        <v>470</v>
      </c>
      <c r="CN246" s="202">
        <v>0.13326495199999999</v>
      </c>
      <c r="CO246" s="202">
        <v>0.89973107100000005</v>
      </c>
      <c r="CP246" s="202">
        <v>679</v>
      </c>
      <c r="CQ246" s="202">
        <v>3</v>
      </c>
      <c r="CR246" s="202">
        <v>0.89973107100000005</v>
      </c>
      <c r="CS246" s="202">
        <v>679</v>
      </c>
      <c r="CT246" s="202">
        <v>728.50744499999996</v>
      </c>
      <c r="CU246" s="202">
        <v>0.89973107100000005</v>
      </c>
      <c r="CV246" s="202">
        <v>679</v>
      </c>
      <c r="CW246" s="202">
        <v>0.59460374999999999</v>
      </c>
      <c r="CX246" s="202">
        <v>0.77773745599999999</v>
      </c>
      <c r="CY246" s="202">
        <v>567</v>
      </c>
      <c r="CZ246" s="202">
        <v>38998.400000000001</v>
      </c>
      <c r="DA246" s="202">
        <v>0.77951691700000003</v>
      </c>
      <c r="DB246" s="202">
        <v>568</v>
      </c>
      <c r="DC246" s="202" t="s">
        <v>470</v>
      </c>
      <c r="DD246" s="202" t="s">
        <v>470</v>
      </c>
      <c r="DE246" s="202" t="s">
        <v>470</v>
      </c>
      <c r="DF246" s="202" t="s">
        <v>273</v>
      </c>
      <c r="DG246" s="202" t="s">
        <v>471</v>
      </c>
    </row>
    <row r="247" spans="2:111" hidden="1" x14ac:dyDescent="0.3">
      <c r="B247" s="124" t="str">
        <f t="shared" si="3"/>
        <v>iBoxx SD-KPI GBP Corporates45626</v>
      </c>
      <c r="C247">
        <v>3</v>
      </c>
      <c r="D247" t="s">
        <v>542</v>
      </c>
      <c r="E247" t="s">
        <v>272</v>
      </c>
      <c r="F247" s="198">
        <v>45626</v>
      </c>
      <c r="G247" s="202">
        <v>850</v>
      </c>
      <c r="H247" s="202">
        <v>0</v>
      </c>
      <c r="I247" s="202">
        <v>850</v>
      </c>
      <c r="J247" s="203">
        <v>0</v>
      </c>
      <c r="K247" s="203">
        <v>1</v>
      </c>
      <c r="L247" s="202" t="s">
        <v>476</v>
      </c>
      <c r="M247" s="204">
        <v>19.560052840000001</v>
      </c>
      <c r="N247" s="203">
        <v>0.89906124799999998</v>
      </c>
      <c r="O247" s="205">
        <v>681</v>
      </c>
      <c r="P247" s="204">
        <v>3.5248588550000002</v>
      </c>
      <c r="Q247" s="202">
        <v>0.89331987800000001</v>
      </c>
      <c r="R247" s="202">
        <v>670</v>
      </c>
      <c r="S247" s="202">
        <v>9.7475332849999994</v>
      </c>
      <c r="T247" s="202">
        <v>0.89331987800000001</v>
      </c>
      <c r="U247" s="202">
        <v>670</v>
      </c>
      <c r="V247" s="202">
        <v>6.2278784600000003</v>
      </c>
      <c r="W247" s="202">
        <v>0.89331987800000001</v>
      </c>
      <c r="X247" s="202">
        <v>670</v>
      </c>
      <c r="Y247" s="206" t="s">
        <v>470</v>
      </c>
      <c r="Z247" s="202" t="s">
        <v>470</v>
      </c>
      <c r="AA247" s="202" t="s">
        <v>470</v>
      </c>
      <c r="AB247" s="202" t="s">
        <v>470</v>
      </c>
      <c r="AC247" s="202" t="s">
        <v>470</v>
      </c>
      <c r="AD247" s="202" t="s">
        <v>470</v>
      </c>
      <c r="AE247" s="206">
        <v>0.2018774686</v>
      </c>
      <c r="AF247" s="202">
        <v>0.15104400000000001</v>
      </c>
      <c r="AG247" s="202">
        <v>124</v>
      </c>
      <c r="AH247" s="206">
        <v>1.024762041</v>
      </c>
      <c r="AI247" s="202">
        <v>0.116405957</v>
      </c>
      <c r="AJ247" s="202">
        <v>70</v>
      </c>
      <c r="AK247" s="202" t="s">
        <v>470</v>
      </c>
      <c r="AL247" s="202" t="s">
        <v>470</v>
      </c>
      <c r="AM247" s="202" t="s">
        <v>470</v>
      </c>
      <c r="AN247" s="202" t="s">
        <v>470</v>
      </c>
      <c r="AO247" s="202" t="s">
        <v>470</v>
      </c>
      <c r="AP247" s="202" t="s">
        <v>470</v>
      </c>
      <c r="AQ247" s="202" t="s">
        <v>470</v>
      </c>
      <c r="AR247" s="202" t="s">
        <v>470</v>
      </c>
      <c r="AS247" s="202" t="s">
        <v>470</v>
      </c>
      <c r="AT247" s="202">
        <v>4.8931826999999997E-2</v>
      </c>
      <c r="AU247" s="202">
        <v>0.46013061799999999</v>
      </c>
      <c r="AV247" s="202">
        <v>0.39665114099999998</v>
      </c>
      <c r="AW247" s="202">
        <v>6.8891440999999998E-2</v>
      </c>
      <c r="AX247" s="202">
        <v>1.4219840000000001E-3</v>
      </c>
      <c r="AY247" s="202">
        <v>2.3972988000000001E-2</v>
      </c>
      <c r="AZ247" s="202"/>
      <c r="BA247" s="202"/>
      <c r="BB247" s="202"/>
      <c r="BC247" s="202"/>
      <c r="BD247" s="202"/>
      <c r="BE247" s="202"/>
      <c r="BF247" s="202"/>
      <c r="BG247" s="202"/>
      <c r="BH247" s="202"/>
      <c r="BI247" s="202"/>
      <c r="BJ247" s="202"/>
      <c r="BK247" s="202"/>
      <c r="BL247" s="202">
        <v>0.402379025</v>
      </c>
      <c r="BM247" s="202">
        <v>1</v>
      </c>
      <c r="BN247" s="202">
        <v>850</v>
      </c>
      <c r="BO247" s="202">
        <v>35.624183870000003</v>
      </c>
      <c r="BP247" s="202">
        <v>0.75970130199999997</v>
      </c>
      <c r="BQ247" s="202">
        <v>560</v>
      </c>
      <c r="BR247" s="202">
        <v>1.2454849E-2</v>
      </c>
      <c r="BS247" s="202">
        <v>3.3944026000000002E-2</v>
      </c>
      <c r="BT247" s="202">
        <v>1</v>
      </c>
      <c r="BU247" s="202">
        <v>850</v>
      </c>
      <c r="BV247" s="202">
        <v>5.3057093E-2</v>
      </c>
      <c r="BW247" s="202">
        <v>5.3057093E-2</v>
      </c>
      <c r="BX247" s="202">
        <v>55</v>
      </c>
      <c r="BY247" s="202">
        <v>2.4749871412399998E-3</v>
      </c>
      <c r="BZ247" s="202">
        <v>0.99999999999995903</v>
      </c>
      <c r="CA247" s="202">
        <v>850</v>
      </c>
      <c r="CB247" s="202">
        <v>9.4163679924774996E-3</v>
      </c>
      <c r="CC247" s="202">
        <v>0.99999999999995903</v>
      </c>
      <c r="CD247" s="202">
        <v>850</v>
      </c>
      <c r="CE247" s="202">
        <v>0</v>
      </c>
      <c r="CF247" s="202">
        <v>0.89906124845714097</v>
      </c>
      <c r="CG247" s="202">
        <v>681</v>
      </c>
      <c r="CH247" s="202" t="s">
        <v>470</v>
      </c>
      <c r="CI247" s="202" t="s">
        <v>470</v>
      </c>
      <c r="CJ247" s="202" t="s">
        <v>470</v>
      </c>
      <c r="CK247" s="202" t="s">
        <v>470</v>
      </c>
      <c r="CL247" s="202" t="s">
        <v>470</v>
      </c>
      <c r="CM247" s="202" t="s">
        <v>470</v>
      </c>
      <c r="CN247" s="202">
        <v>0.13349134400000001</v>
      </c>
      <c r="CO247" s="202">
        <v>0.89906124799999998</v>
      </c>
      <c r="CP247" s="202">
        <v>681</v>
      </c>
      <c r="CQ247" s="202">
        <v>3</v>
      </c>
      <c r="CR247" s="202">
        <v>0.89906124799999998</v>
      </c>
      <c r="CS247" s="202">
        <v>681</v>
      </c>
      <c r="CT247" s="202">
        <v>728.50744499999996</v>
      </c>
      <c r="CU247" s="202">
        <v>0.89906124799999998</v>
      </c>
      <c r="CV247" s="202">
        <v>681</v>
      </c>
      <c r="CW247" s="202">
        <v>0.60081258800000004</v>
      </c>
      <c r="CX247" s="202">
        <v>0.78421025899999997</v>
      </c>
      <c r="CY247" s="202">
        <v>569</v>
      </c>
      <c r="CZ247" s="202">
        <v>39117</v>
      </c>
      <c r="DA247" s="202">
        <v>0.78599171800000001</v>
      </c>
      <c r="DB247" s="202">
        <v>570</v>
      </c>
      <c r="DC247" s="202" t="s">
        <v>470</v>
      </c>
      <c r="DD247" s="202" t="s">
        <v>470</v>
      </c>
      <c r="DE247" s="202" t="s">
        <v>470</v>
      </c>
      <c r="DF247" s="202" t="s">
        <v>273</v>
      </c>
      <c r="DG247" s="202" t="s">
        <v>471</v>
      </c>
    </row>
    <row r="248" spans="2:111" hidden="1" x14ac:dyDescent="0.3">
      <c r="B248" s="124" t="str">
        <f t="shared" si="3"/>
        <v>iBoxx SD-KPI GBP Corporates45657</v>
      </c>
      <c r="D248" s="124" t="s">
        <v>542</v>
      </c>
      <c r="E248" t="s">
        <v>272</v>
      </c>
      <c r="F248" s="196">
        <v>45657</v>
      </c>
      <c r="G248" s="202">
        <v>836</v>
      </c>
      <c r="H248" s="202">
        <v>0</v>
      </c>
      <c r="I248" s="202">
        <v>836</v>
      </c>
      <c r="J248" s="203">
        <v>0</v>
      </c>
      <c r="K248" s="203">
        <v>1</v>
      </c>
      <c r="L248" s="202" t="s">
        <v>476</v>
      </c>
      <c r="M248" s="204">
        <v>19.443202471014999</v>
      </c>
      <c r="N248" s="203">
        <v>0.89608192719454205</v>
      </c>
      <c r="O248" s="205">
        <v>666</v>
      </c>
      <c r="P248" s="204">
        <v>3.5081710325756701</v>
      </c>
      <c r="Q248" s="202">
        <v>0.89339022610630703</v>
      </c>
      <c r="R248" s="202">
        <v>658</v>
      </c>
      <c r="S248" s="202">
        <v>9.7315548945287293</v>
      </c>
      <c r="T248" s="202">
        <v>0.89339022610630703</v>
      </c>
      <c r="U248" s="202">
        <v>658</v>
      </c>
      <c r="V248" s="202">
        <v>6.13629939157717</v>
      </c>
      <c r="W248" s="202">
        <v>0.89339022610630703</v>
      </c>
      <c r="X248" s="202">
        <v>658</v>
      </c>
      <c r="Y248" s="206" t="s">
        <v>470</v>
      </c>
      <c r="Z248" s="202" t="s">
        <v>470</v>
      </c>
      <c r="AA248" s="202" t="s">
        <v>470</v>
      </c>
      <c r="AB248" s="202" t="s">
        <v>470</v>
      </c>
      <c r="AC248" s="202" t="s">
        <v>470</v>
      </c>
      <c r="AD248" s="202" t="s">
        <v>470</v>
      </c>
      <c r="AE248" s="206">
        <v>0.195978243975439</v>
      </c>
      <c r="AF248" s="202">
        <v>0.16084197244367399</v>
      </c>
      <c r="AG248" s="202">
        <v>133</v>
      </c>
      <c r="AH248" s="206">
        <v>0.99746722899228801</v>
      </c>
      <c r="AI248" s="202">
        <v>0.10562235184359201</v>
      </c>
      <c r="AJ248" s="202">
        <v>62</v>
      </c>
      <c r="AK248" s="202" t="s">
        <v>470</v>
      </c>
      <c r="AL248" s="202" t="s">
        <v>470</v>
      </c>
      <c r="AM248" s="202" t="s">
        <v>470</v>
      </c>
      <c r="AN248" s="202" t="s">
        <v>470</v>
      </c>
      <c r="AO248" s="202" t="s">
        <v>470</v>
      </c>
      <c r="AP248" s="202" t="s">
        <v>470</v>
      </c>
      <c r="AQ248" s="202" t="s">
        <v>470</v>
      </c>
      <c r="AR248" s="202" t="s">
        <v>470</v>
      </c>
      <c r="AS248" s="202" t="s">
        <v>470</v>
      </c>
      <c r="AT248" s="202">
        <v>4.3649861401814698E-2</v>
      </c>
      <c r="AU248" s="202">
        <v>0.49769676170704802</v>
      </c>
      <c r="AV248" s="202">
        <v>0.36528808493377701</v>
      </c>
      <c r="AW248" s="202">
        <v>6.6893396296557703E-2</v>
      </c>
      <c r="AX248" s="202">
        <v>1.4679978321436001E-3</v>
      </c>
      <c r="AY248" s="202">
        <v>2.5003897828618601E-2</v>
      </c>
      <c r="AZ248" s="202" t="s">
        <v>470</v>
      </c>
      <c r="BA248" s="202" t="s">
        <v>470</v>
      </c>
      <c r="BB248" s="202" t="s">
        <v>470</v>
      </c>
      <c r="BC248" s="202" t="s">
        <v>470</v>
      </c>
      <c r="BD248" s="202" t="s">
        <v>470</v>
      </c>
      <c r="BE248" s="202" t="s">
        <v>470</v>
      </c>
      <c r="BF248" s="202" t="s">
        <v>470</v>
      </c>
      <c r="BG248" s="202" t="s">
        <v>470</v>
      </c>
      <c r="BH248" s="202" t="s">
        <v>470</v>
      </c>
      <c r="BI248" s="202" t="s">
        <v>470</v>
      </c>
      <c r="BJ248" s="202" t="s">
        <v>470</v>
      </c>
      <c r="BK248" s="202" t="s">
        <v>470</v>
      </c>
      <c r="BL248" s="202">
        <v>0.404233120451295</v>
      </c>
      <c r="BM248" s="202">
        <v>0.99999999999995903</v>
      </c>
      <c r="BN248" s="202">
        <v>836</v>
      </c>
      <c r="BO248" s="202">
        <v>35.278192395278097</v>
      </c>
      <c r="BP248" s="202">
        <v>0.75784564003236699</v>
      </c>
      <c r="BQ248" s="202">
        <v>547</v>
      </c>
      <c r="BR248" s="202">
        <v>2.5075564850325398E-2</v>
      </c>
      <c r="BS248" s="202">
        <v>3.1404906909351202E-2</v>
      </c>
      <c r="BT248" s="202">
        <v>0.99999999999995903</v>
      </c>
      <c r="BU248" s="202">
        <v>836</v>
      </c>
      <c r="BV248" s="202">
        <v>5.1976561795306603E-2</v>
      </c>
      <c r="BW248" s="202">
        <v>5.1976561795306603E-2</v>
      </c>
      <c r="BX248" s="202">
        <v>53</v>
      </c>
      <c r="BY248" s="202">
        <v>2.5514369102769001E-3</v>
      </c>
      <c r="BZ248" s="202">
        <v>0.99999999999995903</v>
      </c>
      <c r="CA248" s="202">
        <v>836</v>
      </c>
      <c r="CB248" s="202">
        <v>9.6073668230082995E-3</v>
      </c>
      <c r="CC248" s="202">
        <v>0.99999999999995903</v>
      </c>
      <c r="CD248" s="202">
        <v>836</v>
      </c>
      <c r="CE248" s="202">
        <v>0</v>
      </c>
      <c r="CF248" s="202">
        <v>0.89608192719454205</v>
      </c>
      <c r="CG248" s="202">
        <v>666</v>
      </c>
      <c r="CH248" s="202" t="s">
        <v>470</v>
      </c>
      <c r="CI248" s="202" t="s">
        <v>470</v>
      </c>
      <c r="CJ248" s="202" t="s">
        <v>470</v>
      </c>
      <c r="CK248" s="202" t="s">
        <v>470</v>
      </c>
      <c r="CL248" s="202" t="s">
        <v>470</v>
      </c>
      <c r="CM248" s="202" t="s">
        <v>470</v>
      </c>
      <c r="CN248" s="202">
        <v>0.14091881041927701</v>
      </c>
      <c r="CO248" s="202">
        <v>0.89608192719454205</v>
      </c>
      <c r="CP248" s="202">
        <v>666</v>
      </c>
      <c r="CQ248" s="202">
        <v>3</v>
      </c>
      <c r="CR248" s="202">
        <v>0.89608192719454205</v>
      </c>
      <c r="CS248" s="202">
        <v>666</v>
      </c>
      <c r="CT248" s="202">
        <v>728.50744499999996</v>
      </c>
      <c r="CU248" s="202">
        <v>0.89608192719454205</v>
      </c>
      <c r="CV248" s="202">
        <v>666</v>
      </c>
      <c r="CW248" s="202">
        <v>0.60807252732198003</v>
      </c>
      <c r="CX248" s="202">
        <v>0.78432214913793696</v>
      </c>
      <c r="CY248" s="202">
        <v>557</v>
      </c>
      <c r="CZ248" s="202">
        <v>38296.9</v>
      </c>
      <c r="DA248" s="202">
        <v>0.78432214913793696</v>
      </c>
      <c r="DB248" s="202">
        <v>557</v>
      </c>
      <c r="DC248" s="202" t="s">
        <v>470</v>
      </c>
      <c r="DD248" s="202" t="s">
        <v>470</v>
      </c>
      <c r="DE248" s="202" t="s">
        <v>470</v>
      </c>
      <c r="DF248" s="202" t="s">
        <v>273</v>
      </c>
      <c r="DG248" s="202" t="s">
        <v>471</v>
      </c>
    </row>
    <row r="249" spans="2:111" hidden="1" x14ac:dyDescent="0.3">
      <c r="B249" s="124" t="str">
        <f t="shared" si="3"/>
        <v>iBoxx SD-KPI GBP Corporates45688</v>
      </c>
      <c r="D249" s="124" t="s">
        <v>542</v>
      </c>
      <c r="E249" s="183" t="s">
        <v>272</v>
      </c>
      <c r="F249" s="196">
        <v>45688</v>
      </c>
      <c r="G249" s="202">
        <v>832</v>
      </c>
      <c r="H249" s="202">
        <v>0</v>
      </c>
      <c r="I249" s="202">
        <v>832</v>
      </c>
      <c r="J249" s="203">
        <v>0</v>
      </c>
      <c r="K249" s="203">
        <v>1</v>
      </c>
      <c r="L249" s="202" t="s">
        <v>476</v>
      </c>
      <c r="M249" s="204">
        <v>19.472851084994002</v>
      </c>
      <c r="N249" s="203">
        <v>0.89806350117033795</v>
      </c>
      <c r="O249" s="205">
        <v>667</v>
      </c>
      <c r="P249" s="204">
        <v>3.5427779692960302</v>
      </c>
      <c r="Q249" s="202">
        <v>0.89535526734418802</v>
      </c>
      <c r="R249" s="202">
        <v>659</v>
      </c>
      <c r="S249" s="202">
        <v>9.7359683046861694</v>
      </c>
      <c r="T249" s="202">
        <v>0.89535526734418802</v>
      </c>
      <c r="U249" s="202">
        <v>659</v>
      </c>
      <c r="V249" s="202">
        <v>6.12690362459821</v>
      </c>
      <c r="W249" s="202">
        <v>0.89535526734418802</v>
      </c>
      <c r="X249" s="202">
        <v>659</v>
      </c>
      <c r="Y249" s="206" t="s">
        <v>470</v>
      </c>
      <c r="Z249" s="202" t="s">
        <v>470</v>
      </c>
      <c r="AA249" s="202" t="s">
        <v>470</v>
      </c>
      <c r="AB249" s="202" t="s">
        <v>470</v>
      </c>
      <c r="AC249" s="202" t="s">
        <v>470</v>
      </c>
      <c r="AD249" s="202" t="s">
        <v>470</v>
      </c>
      <c r="AE249" s="202">
        <v>0.199048475842902</v>
      </c>
      <c r="AF249" s="202">
        <v>0.16533977965070301</v>
      </c>
      <c r="AG249" s="202">
        <v>134</v>
      </c>
      <c r="AH249" s="206">
        <v>1.0006474232428999</v>
      </c>
      <c r="AI249" s="202">
        <v>0.105696195475978</v>
      </c>
      <c r="AJ249" s="202">
        <v>62</v>
      </c>
      <c r="AK249" s="202" t="s">
        <v>470</v>
      </c>
      <c r="AL249" s="202" t="s">
        <v>470</v>
      </c>
      <c r="AM249" s="202" t="s">
        <v>470</v>
      </c>
      <c r="AN249" s="202" t="s">
        <v>470</v>
      </c>
      <c r="AO249" s="202" t="s">
        <v>470</v>
      </c>
      <c r="AP249" s="202" t="s">
        <v>470</v>
      </c>
      <c r="AQ249" s="202" t="s">
        <v>470</v>
      </c>
      <c r="AR249" s="202" t="s">
        <v>470</v>
      </c>
      <c r="AS249" s="202" t="s">
        <v>470</v>
      </c>
      <c r="AT249" s="202">
        <v>4.4171843524995397E-2</v>
      </c>
      <c r="AU249" s="202">
        <v>0.488173445650815</v>
      </c>
      <c r="AV249" s="202">
        <v>0.36244400334389698</v>
      </c>
      <c r="AW249" s="202">
        <v>7.66844543925191E-2</v>
      </c>
      <c r="AX249" s="202">
        <v>1.4735553344249999E-3</v>
      </c>
      <c r="AY249" s="202">
        <v>2.7052697753308302E-2</v>
      </c>
      <c r="AZ249" s="202" t="s">
        <v>470</v>
      </c>
      <c r="BA249" s="202" t="s">
        <v>470</v>
      </c>
      <c r="BB249" s="202" t="s">
        <v>470</v>
      </c>
      <c r="BC249" s="202" t="s">
        <v>470</v>
      </c>
      <c r="BD249" s="202" t="s">
        <v>470</v>
      </c>
      <c r="BE249" s="202" t="s">
        <v>470</v>
      </c>
      <c r="BF249" s="202" t="s">
        <v>470</v>
      </c>
      <c r="BG249" s="202" t="s">
        <v>470</v>
      </c>
      <c r="BH249" s="202" t="s">
        <v>470</v>
      </c>
      <c r="BI249" s="202" t="s">
        <v>470</v>
      </c>
      <c r="BJ249" s="202" t="s">
        <v>470</v>
      </c>
      <c r="BK249" s="202" t="s">
        <v>470</v>
      </c>
      <c r="BL249" s="202">
        <v>0.40347896402470101</v>
      </c>
      <c r="BM249" s="202">
        <v>0.99999999999996003</v>
      </c>
      <c r="BN249" s="202">
        <v>832</v>
      </c>
      <c r="BO249" s="202">
        <v>33.344824992563403</v>
      </c>
      <c r="BP249" s="202">
        <v>0.76173186848091801</v>
      </c>
      <c r="BQ249" s="202">
        <v>549</v>
      </c>
      <c r="BR249" s="202">
        <v>2.8272572389404501E-2</v>
      </c>
      <c r="BS249" s="202">
        <v>3.18734103305588E-2</v>
      </c>
      <c r="BT249" s="202">
        <v>0.99999999999996003</v>
      </c>
      <c r="BU249" s="202">
        <v>832</v>
      </c>
      <c r="BV249" s="202">
        <v>5.1590381191054198E-2</v>
      </c>
      <c r="BW249" s="202">
        <v>5.1590381191054198E-2</v>
      </c>
      <c r="BX249" s="202">
        <v>53</v>
      </c>
      <c r="BY249" s="202">
        <v>2.5671526353009998E-3</v>
      </c>
      <c r="BZ249" s="202">
        <v>0.99999999999996003</v>
      </c>
      <c r="CA249" s="202">
        <v>832</v>
      </c>
      <c r="CB249" s="202">
        <v>9.7094766402935004E-3</v>
      </c>
      <c r="CC249" s="202">
        <v>0.99999999999996003</v>
      </c>
      <c r="CD249" s="202">
        <v>832</v>
      </c>
      <c r="CE249" s="202">
        <v>0</v>
      </c>
      <c r="CF249" s="202">
        <v>0.89806350117033795</v>
      </c>
      <c r="CG249" s="202">
        <v>667</v>
      </c>
      <c r="CH249" s="202" t="s">
        <v>470</v>
      </c>
      <c r="CI249" s="202" t="s">
        <v>470</v>
      </c>
      <c r="CJ249" s="202" t="s">
        <v>470</v>
      </c>
      <c r="CK249" s="202" t="s">
        <v>470</v>
      </c>
      <c r="CL249" s="202" t="s">
        <v>470</v>
      </c>
      <c r="CM249" s="202" t="s">
        <v>470</v>
      </c>
      <c r="CN249" s="202">
        <v>0.15148697475973999</v>
      </c>
      <c r="CO249" s="202">
        <v>0.89806350117033795</v>
      </c>
      <c r="CP249" s="202">
        <v>667</v>
      </c>
      <c r="CQ249" s="202">
        <v>3</v>
      </c>
      <c r="CR249" s="202">
        <v>0.89806350117033795</v>
      </c>
      <c r="CS249" s="202">
        <v>667</v>
      </c>
      <c r="CT249" s="202">
        <v>728507445</v>
      </c>
      <c r="CU249" s="202">
        <v>0.89806350117033795</v>
      </c>
      <c r="CV249" s="202">
        <v>667</v>
      </c>
      <c r="CW249" s="202">
        <v>0.60921315097469697</v>
      </c>
      <c r="CX249" s="202">
        <v>0.78844671845264902</v>
      </c>
      <c r="CY249" s="202">
        <v>559</v>
      </c>
      <c r="CZ249" s="202">
        <v>38356.6</v>
      </c>
      <c r="DA249" s="202">
        <v>0.78844671845264902</v>
      </c>
      <c r="DB249" s="202">
        <v>559</v>
      </c>
      <c r="DC249" s="202" t="s">
        <v>470</v>
      </c>
      <c r="DD249" s="202" t="s">
        <v>470</v>
      </c>
      <c r="DE249" s="202" t="s">
        <v>470</v>
      </c>
      <c r="DF249" s="202" t="s">
        <v>273</v>
      </c>
      <c r="DG249" s="202" t="s">
        <v>471</v>
      </c>
    </row>
    <row r="250" spans="2:111" hidden="1" x14ac:dyDescent="0.3">
      <c r="B250" s="124" t="str">
        <f t="shared" si="3"/>
        <v>iBoxx SD-KPI USD Corporates45596</v>
      </c>
      <c r="C250">
        <v>47795</v>
      </c>
      <c r="D250" t="s">
        <v>543</v>
      </c>
      <c r="E250" t="s">
        <v>274</v>
      </c>
      <c r="F250" s="198">
        <v>45596</v>
      </c>
      <c r="G250" s="202">
        <v>8255</v>
      </c>
      <c r="H250" s="202">
        <v>0</v>
      </c>
      <c r="I250" s="202">
        <v>8255</v>
      </c>
      <c r="J250" s="203">
        <v>0</v>
      </c>
      <c r="K250" s="203">
        <v>1</v>
      </c>
      <c r="L250" s="202" t="s">
        <v>476</v>
      </c>
      <c r="M250" s="204">
        <v>21.99122792</v>
      </c>
      <c r="N250" s="203">
        <v>0.92389945399999995</v>
      </c>
      <c r="O250" s="205">
        <v>7349</v>
      </c>
      <c r="P250" s="204">
        <v>4.4239465830000002</v>
      </c>
      <c r="Q250" s="202">
        <v>0.89562988799999999</v>
      </c>
      <c r="R250" s="202">
        <v>6952</v>
      </c>
      <c r="S250" s="202">
        <v>10.413638880000001</v>
      </c>
      <c r="T250" s="202">
        <v>0.89562988799999999</v>
      </c>
      <c r="U250" s="202">
        <v>6952</v>
      </c>
      <c r="V250" s="202">
        <v>6.9222659689999997</v>
      </c>
      <c r="W250" s="202">
        <v>0.89562988799999999</v>
      </c>
      <c r="X250" s="202">
        <v>6952</v>
      </c>
      <c r="Y250" s="206" t="s">
        <v>470</v>
      </c>
      <c r="Z250" s="202" t="s">
        <v>470</v>
      </c>
      <c r="AA250" s="202" t="s">
        <v>470</v>
      </c>
      <c r="AB250" s="202" t="s">
        <v>470</v>
      </c>
      <c r="AC250" s="202" t="s">
        <v>470</v>
      </c>
      <c r="AD250" s="202" t="s">
        <v>470</v>
      </c>
      <c r="AE250" s="206">
        <v>0.2403689014</v>
      </c>
      <c r="AF250" s="202">
        <v>2.3952850000000001E-2</v>
      </c>
      <c r="AG250" s="202">
        <v>144</v>
      </c>
      <c r="AH250" s="206">
        <v>0.50954217999999996</v>
      </c>
      <c r="AI250" s="202">
        <v>0.116624767</v>
      </c>
      <c r="AJ250" s="202">
        <v>1042</v>
      </c>
      <c r="AK250" s="202" t="s">
        <v>470</v>
      </c>
      <c r="AL250" s="202" t="s">
        <v>470</v>
      </c>
      <c r="AM250" s="202" t="s">
        <v>470</v>
      </c>
      <c r="AN250" s="202" t="s">
        <v>470</v>
      </c>
      <c r="AO250" s="202" t="s">
        <v>470</v>
      </c>
      <c r="AP250" s="202" t="s">
        <v>470</v>
      </c>
      <c r="AQ250" s="202" t="s">
        <v>470</v>
      </c>
      <c r="AR250" s="202" t="s">
        <v>470</v>
      </c>
      <c r="AS250" s="202" t="s">
        <v>470</v>
      </c>
      <c r="AT250" s="202">
        <v>1.4953851000000001E-2</v>
      </c>
      <c r="AU250" s="202">
        <v>0.35857910900000001</v>
      </c>
      <c r="AV250" s="202">
        <v>0.48292590000000002</v>
      </c>
      <c r="AW250" s="202">
        <v>0.10376621599999999</v>
      </c>
      <c r="AX250" s="202">
        <v>1.3773934999999999E-2</v>
      </c>
      <c r="AY250" s="202">
        <v>2.6000988999999999E-2</v>
      </c>
      <c r="AZ250" s="202"/>
      <c r="BA250" s="202"/>
      <c r="BB250" s="202"/>
      <c r="BC250" s="202"/>
      <c r="BD250" s="202"/>
      <c r="BE250" s="202"/>
      <c r="BF250" s="202"/>
      <c r="BG250" s="202"/>
      <c r="BH250" s="202"/>
      <c r="BI250" s="202"/>
      <c r="BJ250" s="202"/>
      <c r="BK250" s="202"/>
      <c r="BL250" s="202">
        <v>0.43718372599999999</v>
      </c>
      <c r="BM250" s="202">
        <v>1</v>
      </c>
      <c r="BN250" s="202">
        <v>8255</v>
      </c>
      <c r="BO250" s="202">
        <v>54.110492460000003</v>
      </c>
      <c r="BP250" s="202">
        <v>0.87574218000000004</v>
      </c>
      <c r="BQ250" s="202">
        <v>6818</v>
      </c>
      <c r="BR250" s="202">
        <v>3.5285951000000003E-2</v>
      </c>
      <c r="BS250" s="202">
        <v>6.4541504E-2</v>
      </c>
      <c r="BT250" s="202">
        <v>1</v>
      </c>
      <c r="BU250" s="202">
        <v>8255</v>
      </c>
      <c r="BV250" s="202">
        <v>1.9669013999999999E-2</v>
      </c>
      <c r="BW250" s="202">
        <v>1.9669013999999999E-2</v>
      </c>
      <c r="BX250" s="202">
        <v>240</v>
      </c>
      <c r="BY250" s="202">
        <v>1.98880902554401E-2</v>
      </c>
      <c r="BZ250" s="202">
        <v>0.99999999999959199</v>
      </c>
      <c r="CA250" s="202">
        <v>8255</v>
      </c>
      <c r="CB250" s="202">
        <v>1.52348022285412E-2</v>
      </c>
      <c r="CC250" s="202">
        <v>0.99999999999959199</v>
      </c>
      <c r="CD250" s="202">
        <v>8255</v>
      </c>
      <c r="CE250" s="202">
        <v>0</v>
      </c>
      <c r="CF250" s="202">
        <v>0.92535901656615405</v>
      </c>
      <c r="CG250" s="202">
        <v>7366</v>
      </c>
      <c r="CH250" s="202" t="s">
        <v>470</v>
      </c>
      <c r="CI250" s="202" t="s">
        <v>470</v>
      </c>
      <c r="CJ250" s="202" t="s">
        <v>470</v>
      </c>
      <c r="CK250" s="202" t="s">
        <v>470</v>
      </c>
      <c r="CL250" s="202" t="s">
        <v>470</v>
      </c>
      <c r="CM250" s="202" t="s">
        <v>470</v>
      </c>
      <c r="CN250" s="202">
        <v>0.25131428</v>
      </c>
      <c r="CO250" s="202">
        <v>0.92475384000000005</v>
      </c>
      <c r="CP250" s="202">
        <v>7357</v>
      </c>
      <c r="CQ250" s="202">
        <v>23</v>
      </c>
      <c r="CR250" s="202">
        <v>0.92535901700000001</v>
      </c>
      <c r="CS250" s="202">
        <v>7366</v>
      </c>
      <c r="CT250" s="202">
        <v>1928.4225730000001</v>
      </c>
      <c r="CU250" s="202">
        <v>0.92535901700000001</v>
      </c>
      <c r="CV250" s="202">
        <v>7366</v>
      </c>
      <c r="CW250" s="202">
        <v>0.506271095</v>
      </c>
      <c r="CX250" s="202">
        <v>0.86957931300000002</v>
      </c>
      <c r="CY250" s="202">
        <v>6766</v>
      </c>
      <c r="CZ250" s="202">
        <v>517389.4</v>
      </c>
      <c r="DA250" s="202">
        <v>0.87710592200000004</v>
      </c>
      <c r="DB250" s="202">
        <v>6814</v>
      </c>
      <c r="DC250" s="202" t="s">
        <v>470</v>
      </c>
      <c r="DD250" s="202" t="s">
        <v>470</v>
      </c>
      <c r="DE250" s="202" t="s">
        <v>470</v>
      </c>
      <c r="DF250" s="202" t="s">
        <v>275</v>
      </c>
      <c r="DG250" s="202" t="s">
        <v>471</v>
      </c>
    </row>
    <row r="251" spans="2:111" hidden="1" x14ac:dyDescent="0.3">
      <c r="B251" s="124" t="str">
        <f t="shared" si="3"/>
        <v>iBoxx SD-KPI USD Corporates45626</v>
      </c>
      <c r="C251">
        <v>47897</v>
      </c>
      <c r="D251" t="s">
        <v>543</v>
      </c>
      <c r="E251" t="s">
        <v>274</v>
      </c>
      <c r="F251" s="198">
        <v>45626</v>
      </c>
      <c r="G251" s="202">
        <v>8281</v>
      </c>
      <c r="H251" s="202">
        <v>0</v>
      </c>
      <c r="I251" s="202">
        <v>8281</v>
      </c>
      <c r="J251" s="203">
        <v>0</v>
      </c>
      <c r="K251" s="203">
        <v>1</v>
      </c>
      <c r="L251" s="202" t="s">
        <v>476</v>
      </c>
      <c r="M251" s="204">
        <v>22.006600639999998</v>
      </c>
      <c r="N251" s="203">
        <v>0.92349051100000001</v>
      </c>
      <c r="O251" s="205">
        <v>7373</v>
      </c>
      <c r="P251" s="204">
        <v>4.4311615250000003</v>
      </c>
      <c r="Q251" s="202">
        <v>0.89596931000000002</v>
      </c>
      <c r="R251" s="202">
        <v>6979</v>
      </c>
      <c r="S251" s="202">
        <v>10.42244687</v>
      </c>
      <c r="T251" s="202">
        <v>0.89596931000000002</v>
      </c>
      <c r="U251" s="202">
        <v>6979</v>
      </c>
      <c r="V251" s="202">
        <v>6.9320935050000001</v>
      </c>
      <c r="W251" s="202">
        <v>0.89596931000000002</v>
      </c>
      <c r="X251" s="202">
        <v>6979</v>
      </c>
      <c r="Y251" s="206" t="s">
        <v>470</v>
      </c>
      <c r="Z251" s="202" t="s">
        <v>470</v>
      </c>
      <c r="AA251" s="202" t="s">
        <v>470</v>
      </c>
      <c r="AB251" s="202" t="s">
        <v>470</v>
      </c>
      <c r="AC251" s="202" t="s">
        <v>470</v>
      </c>
      <c r="AD251" s="202" t="s">
        <v>470</v>
      </c>
      <c r="AE251" s="206">
        <v>0.24307788939999997</v>
      </c>
      <c r="AF251" s="202">
        <v>2.392296E-2</v>
      </c>
      <c r="AG251" s="202">
        <v>146</v>
      </c>
      <c r="AH251" s="206">
        <v>0.50900161099999996</v>
      </c>
      <c r="AI251" s="202">
        <v>0.11597958999999999</v>
      </c>
      <c r="AJ251" s="202">
        <v>1044</v>
      </c>
      <c r="AK251" s="202" t="s">
        <v>470</v>
      </c>
      <c r="AL251" s="202" t="s">
        <v>470</v>
      </c>
      <c r="AM251" s="202" t="s">
        <v>470</v>
      </c>
      <c r="AN251" s="202" t="s">
        <v>470</v>
      </c>
      <c r="AO251" s="202" t="s">
        <v>470</v>
      </c>
      <c r="AP251" s="202" t="s">
        <v>470</v>
      </c>
      <c r="AQ251" s="202" t="s">
        <v>470</v>
      </c>
      <c r="AR251" s="202" t="s">
        <v>470</v>
      </c>
      <c r="AS251" s="202" t="s">
        <v>470</v>
      </c>
      <c r="AT251" s="202">
        <v>1.4058428E-2</v>
      </c>
      <c r="AU251" s="202">
        <v>0.369425477</v>
      </c>
      <c r="AV251" s="202">
        <v>0.46992902600000003</v>
      </c>
      <c r="AW251" s="202">
        <v>0.10673772500000001</v>
      </c>
      <c r="AX251" s="202">
        <v>1.3300724999999999E-2</v>
      </c>
      <c r="AY251" s="202">
        <v>2.6548618999999999E-2</v>
      </c>
      <c r="AZ251" s="202"/>
      <c r="BA251" s="202"/>
      <c r="BB251" s="202"/>
      <c r="BC251" s="202"/>
      <c r="BD251" s="202"/>
      <c r="BE251" s="202"/>
      <c r="BF251" s="202"/>
      <c r="BG251" s="202"/>
      <c r="BH251" s="202"/>
      <c r="BI251" s="202"/>
      <c r="BJ251" s="202"/>
      <c r="BK251" s="202"/>
      <c r="BL251" s="202">
        <v>0.43678461499999999</v>
      </c>
      <c r="BM251" s="202">
        <v>1</v>
      </c>
      <c r="BN251" s="202">
        <v>8281</v>
      </c>
      <c r="BO251" s="202">
        <v>53.893996260000002</v>
      </c>
      <c r="BP251" s="202">
        <v>0.87702113199999998</v>
      </c>
      <c r="BQ251" s="202">
        <v>6841</v>
      </c>
      <c r="BR251" s="202">
        <v>3.5633344999999997E-2</v>
      </c>
      <c r="BS251" s="202">
        <v>6.4592726000000003E-2</v>
      </c>
      <c r="BT251" s="202">
        <v>1</v>
      </c>
      <c r="BU251" s="202">
        <v>8281</v>
      </c>
      <c r="BV251" s="202">
        <v>1.9608363E-2</v>
      </c>
      <c r="BW251" s="202">
        <v>1.9608363E-2</v>
      </c>
      <c r="BX251" s="202">
        <v>240</v>
      </c>
      <c r="BY251" s="202">
        <v>1.9893975056984502E-2</v>
      </c>
      <c r="BZ251" s="202">
        <v>0.99999999999958999</v>
      </c>
      <c r="CA251" s="202">
        <v>8281</v>
      </c>
      <c r="CB251" s="202">
        <v>1.5658254248935799E-2</v>
      </c>
      <c r="CC251" s="202">
        <v>0.99999999999958999</v>
      </c>
      <c r="CD251" s="202">
        <v>8281</v>
      </c>
      <c r="CE251" s="202">
        <v>0</v>
      </c>
      <c r="CF251" s="202">
        <v>0.92445654122895504</v>
      </c>
      <c r="CG251" s="202">
        <v>7384</v>
      </c>
      <c r="CH251" s="202" t="s">
        <v>470</v>
      </c>
      <c r="CI251" s="202" t="s">
        <v>470</v>
      </c>
      <c r="CJ251" s="202" t="s">
        <v>470</v>
      </c>
      <c r="CK251" s="202" t="s">
        <v>470</v>
      </c>
      <c r="CL251" s="202" t="s">
        <v>470</v>
      </c>
      <c r="CM251" s="202" t="s">
        <v>470</v>
      </c>
      <c r="CN251" s="202">
        <v>0.253715684</v>
      </c>
      <c r="CO251" s="202">
        <v>0.92435102000000002</v>
      </c>
      <c r="CP251" s="202">
        <v>7381</v>
      </c>
      <c r="CQ251" s="202">
        <v>23</v>
      </c>
      <c r="CR251" s="202">
        <v>0.92445654099999997</v>
      </c>
      <c r="CS251" s="202">
        <v>7384</v>
      </c>
      <c r="CT251" s="202">
        <v>1928.4225730000001</v>
      </c>
      <c r="CU251" s="202">
        <v>0.92445654099999997</v>
      </c>
      <c r="CV251" s="202">
        <v>7384</v>
      </c>
      <c r="CW251" s="202">
        <v>0.50774094199999997</v>
      </c>
      <c r="CX251" s="202">
        <v>0.87086142899999996</v>
      </c>
      <c r="CY251" s="202">
        <v>6789</v>
      </c>
      <c r="CZ251" s="202">
        <v>518946.8</v>
      </c>
      <c r="DA251" s="202">
        <v>0.878377886</v>
      </c>
      <c r="DB251" s="202">
        <v>6837</v>
      </c>
      <c r="DC251" s="202" t="s">
        <v>470</v>
      </c>
      <c r="DD251" s="202" t="s">
        <v>470</v>
      </c>
      <c r="DE251" s="202" t="s">
        <v>470</v>
      </c>
      <c r="DF251" s="202" t="s">
        <v>275</v>
      </c>
      <c r="DG251" s="202" t="s">
        <v>471</v>
      </c>
    </row>
    <row r="252" spans="2:111" hidden="1" x14ac:dyDescent="0.3">
      <c r="B252" s="124" t="str">
        <f t="shared" si="3"/>
        <v>iBoxx SD-KPI USD Corporates45657</v>
      </c>
      <c r="D252" s="124" t="s">
        <v>543</v>
      </c>
      <c r="E252" t="s">
        <v>274</v>
      </c>
      <c r="F252" s="196">
        <v>45657</v>
      </c>
      <c r="G252" s="202">
        <v>8286</v>
      </c>
      <c r="H252" s="202">
        <v>0</v>
      </c>
      <c r="I252" s="202">
        <v>8286</v>
      </c>
      <c r="J252" s="203">
        <v>0</v>
      </c>
      <c r="K252" s="203">
        <v>1</v>
      </c>
      <c r="L252" s="202" t="s">
        <v>476</v>
      </c>
      <c r="M252" s="204">
        <v>22.047055686316799</v>
      </c>
      <c r="N252" s="203">
        <v>0.92803960138584496</v>
      </c>
      <c r="O252" s="205">
        <v>7423</v>
      </c>
      <c r="P252" s="204">
        <v>4.4716173095520304</v>
      </c>
      <c r="Q252" s="202">
        <v>0.89703252592509797</v>
      </c>
      <c r="R252" s="202">
        <v>6996</v>
      </c>
      <c r="S252" s="202">
        <v>10.417713904005399</v>
      </c>
      <c r="T252" s="202">
        <v>0.89703252592509797</v>
      </c>
      <c r="U252" s="202">
        <v>6996</v>
      </c>
      <c r="V252" s="202">
        <v>6.9074487277563303</v>
      </c>
      <c r="W252" s="202">
        <v>0.89703252592509797</v>
      </c>
      <c r="X252" s="202">
        <v>6996</v>
      </c>
      <c r="Y252" s="206" t="s">
        <v>470</v>
      </c>
      <c r="Z252" s="202" t="s">
        <v>470</v>
      </c>
      <c r="AA252" s="202" t="s">
        <v>470</v>
      </c>
      <c r="AB252" s="202" t="s">
        <v>470</v>
      </c>
      <c r="AC252" s="202" t="s">
        <v>470</v>
      </c>
      <c r="AD252" s="202" t="s">
        <v>470</v>
      </c>
      <c r="AE252" s="206">
        <v>0.237695894440972</v>
      </c>
      <c r="AF252" s="202">
        <v>2.35687912054749E-2</v>
      </c>
      <c r="AG252" s="202">
        <v>154</v>
      </c>
      <c r="AH252" s="206">
        <v>0.42771037265060202</v>
      </c>
      <c r="AI252" s="202">
        <v>0.104365954935056</v>
      </c>
      <c r="AJ252" s="202">
        <v>947</v>
      </c>
      <c r="AK252" s="202" t="s">
        <v>470</v>
      </c>
      <c r="AL252" s="202" t="s">
        <v>470</v>
      </c>
      <c r="AM252" s="202" t="s">
        <v>470</v>
      </c>
      <c r="AN252" s="202" t="s">
        <v>470</v>
      </c>
      <c r="AO252" s="202" t="s">
        <v>470</v>
      </c>
      <c r="AP252" s="202" t="s">
        <v>470</v>
      </c>
      <c r="AQ252" s="202" t="s">
        <v>470</v>
      </c>
      <c r="AR252" s="202" t="s">
        <v>470</v>
      </c>
      <c r="AS252" s="202" t="s">
        <v>470</v>
      </c>
      <c r="AT252" s="202">
        <v>1.3389647496658099E-2</v>
      </c>
      <c r="AU252" s="202">
        <v>0.37369772419931402</v>
      </c>
      <c r="AV252" s="202">
        <v>0.46271546789961998</v>
      </c>
      <c r="AW252" s="202">
        <v>0.110158372042925</v>
      </c>
      <c r="AX252" s="202">
        <v>1.3554189796198201E-2</v>
      </c>
      <c r="AY252" s="202">
        <v>2.64845985648667E-2</v>
      </c>
      <c r="AZ252" s="202" t="s">
        <v>470</v>
      </c>
      <c r="BA252" s="202" t="s">
        <v>470</v>
      </c>
      <c r="BB252" s="202" t="s">
        <v>470</v>
      </c>
      <c r="BC252" s="202" t="s">
        <v>470</v>
      </c>
      <c r="BD252" s="202" t="s">
        <v>470</v>
      </c>
      <c r="BE252" s="202" t="s">
        <v>470</v>
      </c>
      <c r="BF252" s="202" t="s">
        <v>470</v>
      </c>
      <c r="BG252" s="202" t="s">
        <v>470</v>
      </c>
      <c r="BH252" s="202" t="s">
        <v>470</v>
      </c>
      <c r="BI252" s="202" t="s">
        <v>470</v>
      </c>
      <c r="BJ252" s="202" t="s">
        <v>470</v>
      </c>
      <c r="BK252" s="202" t="s">
        <v>470</v>
      </c>
      <c r="BL252" s="202">
        <v>0.43222849945191599</v>
      </c>
      <c r="BM252" s="202">
        <v>0.999999999999582</v>
      </c>
      <c r="BN252" s="202">
        <v>8286</v>
      </c>
      <c r="BO252" s="202">
        <v>53.628437289159898</v>
      </c>
      <c r="BP252" s="202">
        <v>0.88022271131438701</v>
      </c>
      <c r="BQ252" s="202">
        <v>6871</v>
      </c>
      <c r="BR252" s="202">
        <v>4.6475807486250201E-2</v>
      </c>
      <c r="BS252" s="202">
        <v>6.4973278666393602E-2</v>
      </c>
      <c r="BT252" s="202">
        <v>0.999999999999582</v>
      </c>
      <c r="BU252" s="202">
        <v>8286</v>
      </c>
      <c r="BV252" s="202">
        <v>1.9754334981068801E-2</v>
      </c>
      <c r="BW252" s="202">
        <v>1.9754334981068801E-2</v>
      </c>
      <c r="BX252" s="202">
        <v>239</v>
      </c>
      <c r="BY252" s="202">
        <v>1.9918782496718201E-2</v>
      </c>
      <c r="BZ252" s="202">
        <v>0.999999999999582</v>
      </c>
      <c r="CA252" s="202">
        <v>8286</v>
      </c>
      <c r="CB252" s="202">
        <v>1.4718211350034E-2</v>
      </c>
      <c r="CC252" s="202">
        <v>0.999999999999582</v>
      </c>
      <c r="CD252" s="202">
        <v>8286</v>
      </c>
      <c r="CE252" s="202">
        <v>0</v>
      </c>
      <c r="CF252" s="202">
        <v>0.93008726680452003</v>
      </c>
      <c r="CG252" s="202">
        <v>7446</v>
      </c>
      <c r="CH252" s="202" t="s">
        <v>470</v>
      </c>
      <c r="CI252" s="202" t="s">
        <v>470</v>
      </c>
      <c r="CJ252" s="202" t="s">
        <v>470</v>
      </c>
      <c r="CK252" s="202" t="s">
        <v>470</v>
      </c>
      <c r="CL252" s="202" t="s">
        <v>470</v>
      </c>
      <c r="CM252" s="202" t="s">
        <v>470</v>
      </c>
      <c r="CN252" s="202">
        <v>0.25905702340061998</v>
      </c>
      <c r="CO252" s="202">
        <v>0.92890635822357803</v>
      </c>
      <c r="CP252" s="202">
        <v>7431</v>
      </c>
      <c r="CQ252" s="202">
        <v>23</v>
      </c>
      <c r="CR252" s="202">
        <v>0.93008726680452003</v>
      </c>
      <c r="CS252" s="202">
        <v>7446</v>
      </c>
      <c r="CT252" s="202">
        <v>1928.4225730599999</v>
      </c>
      <c r="CU252" s="202">
        <v>0.93008726680452003</v>
      </c>
      <c r="CV252" s="202">
        <v>7446</v>
      </c>
      <c r="CW252" s="202">
        <v>0.51351009778037005</v>
      </c>
      <c r="CX252" s="202">
        <v>0.87583095756166296</v>
      </c>
      <c r="CY252" s="202">
        <v>6830</v>
      </c>
      <c r="CZ252" s="202">
        <v>516495</v>
      </c>
      <c r="DA252" s="202">
        <v>0.87997431304243601</v>
      </c>
      <c r="DB252" s="202">
        <v>6855</v>
      </c>
      <c r="DC252" s="202" t="s">
        <v>470</v>
      </c>
      <c r="DD252" s="202" t="s">
        <v>470</v>
      </c>
      <c r="DE252" s="202" t="s">
        <v>470</v>
      </c>
      <c r="DF252" s="202" t="s">
        <v>275</v>
      </c>
      <c r="DG252" s="202" t="s">
        <v>471</v>
      </c>
    </row>
    <row r="253" spans="2:111" hidden="1" x14ac:dyDescent="0.3">
      <c r="B253" s="124" t="str">
        <f t="shared" si="3"/>
        <v>iBoxx SD-KPI USD Corporates45688</v>
      </c>
      <c r="D253" s="124" t="s">
        <v>543</v>
      </c>
      <c r="E253" s="183" t="s">
        <v>274</v>
      </c>
      <c r="F253" s="196">
        <v>45688</v>
      </c>
      <c r="G253" s="202">
        <v>8325</v>
      </c>
      <c r="H253" s="202">
        <v>0</v>
      </c>
      <c r="I253" s="202">
        <v>8325</v>
      </c>
      <c r="J253" s="203">
        <v>0</v>
      </c>
      <c r="K253" s="203">
        <v>1</v>
      </c>
      <c r="L253" s="202" t="s">
        <v>476</v>
      </c>
      <c r="M253" s="204">
        <v>22.092486531857599</v>
      </c>
      <c r="N253" s="203">
        <v>0.92953401989335904</v>
      </c>
      <c r="O253" s="205">
        <v>7471</v>
      </c>
      <c r="P253" s="204">
        <v>4.5275483492961204</v>
      </c>
      <c r="Q253" s="202">
        <v>0.89889369590555102</v>
      </c>
      <c r="R253" s="202">
        <v>7044</v>
      </c>
      <c r="S253" s="202">
        <v>10.409526294410499</v>
      </c>
      <c r="T253" s="202">
        <v>0.89889369590555102</v>
      </c>
      <c r="U253" s="202">
        <v>7044</v>
      </c>
      <c r="V253" s="202">
        <v>6.9111181422893901</v>
      </c>
      <c r="W253" s="202">
        <v>0.89889369590555102</v>
      </c>
      <c r="X253" s="202">
        <v>7044</v>
      </c>
      <c r="Y253" s="206" t="s">
        <v>470</v>
      </c>
      <c r="Z253" s="202" t="s">
        <v>470</v>
      </c>
      <c r="AA253" s="202" t="s">
        <v>470</v>
      </c>
      <c r="AB253" s="202" t="s">
        <v>470</v>
      </c>
      <c r="AC253" s="202" t="s">
        <v>470</v>
      </c>
      <c r="AD253" s="202" t="s">
        <v>470</v>
      </c>
      <c r="AE253" s="202">
        <v>0.23066651599594401</v>
      </c>
      <c r="AF253" s="202">
        <v>2.3147384260340499E-2</v>
      </c>
      <c r="AG253" s="202">
        <v>153</v>
      </c>
      <c r="AH253" s="206">
        <v>0.43329221932075002</v>
      </c>
      <c r="AI253" s="202">
        <v>0.103732609546046</v>
      </c>
      <c r="AJ253" s="202">
        <v>951</v>
      </c>
      <c r="AK253" s="202" t="s">
        <v>470</v>
      </c>
      <c r="AL253" s="202" t="s">
        <v>470</v>
      </c>
      <c r="AM253" s="202" t="s">
        <v>470</v>
      </c>
      <c r="AN253" s="202" t="s">
        <v>470</v>
      </c>
      <c r="AO253" s="202" t="s">
        <v>470</v>
      </c>
      <c r="AP253" s="202" t="s">
        <v>470</v>
      </c>
      <c r="AQ253" s="202" t="s">
        <v>470</v>
      </c>
      <c r="AR253" s="202" t="s">
        <v>470</v>
      </c>
      <c r="AS253" s="202" t="s">
        <v>470</v>
      </c>
      <c r="AT253" s="202">
        <v>1.31597954301027E-2</v>
      </c>
      <c r="AU253" s="202">
        <v>0.36948396617919699</v>
      </c>
      <c r="AV253" s="202">
        <v>0.47017358816904897</v>
      </c>
      <c r="AW253" s="202">
        <v>0.10770901678002601</v>
      </c>
      <c r="AX253" s="202">
        <v>1.4422137615773101E-2</v>
      </c>
      <c r="AY253" s="202">
        <v>2.5051495825435401E-2</v>
      </c>
      <c r="AZ253" s="202" t="s">
        <v>470</v>
      </c>
      <c r="BA253" s="202" t="s">
        <v>470</v>
      </c>
      <c r="BB253" s="202" t="s">
        <v>470</v>
      </c>
      <c r="BC253" s="202" t="s">
        <v>470</v>
      </c>
      <c r="BD253" s="202" t="s">
        <v>470</v>
      </c>
      <c r="BE253" s="202" t="s">
        <v>470</v>
      </c>
      <c r="BF253" s="202" t="s">
        <v>470</v>
      </c>
      <c r="BG253" s="202" t="s">
        <v>470</v>
      </c>
      <c r="BH253" s="202" t="s">
        <v>470</v>
      </c>
      <c r="BI253" s="202" t="s">
        <v>470</v>
      </c>
      <c r="BJ253" s="202" t="s">
        <v>470</v>
      </c>
      <c r="BK253" s="202" t="s">
        <v>470</v>
      </c>
      <c r="BL253" s="202">
        <v>0.432780218602764</v>
      </c>
      <c r="BM253" s="202">
        <v>0.999999999999585</v>
      </c>
      <c r="BN253" s="202">
        <v>8325</v>
      </c>
      <c r="BO253" s="202">
        <v>52.389253308528502</v>
      </c>
      <c r="BP253" s="202">
        <v>0.88293776375572197</v>
      </c>
      <c r="BQ253" s="202">
        <v>6926</v>
      </c>
      <c r="BR253" s="202">
        <v>8.0731639807691102E-2</v>
      </c>
      <c r="BS253" s="202">
        <v>6.5195763358502301E-2</v>
      </c>
      <c r="BT253" s="202">
        <v>0.999999999999585</v>
      </c>
      <c r="BU253" s="202">
        <v>8325</v>
      </c>
      <c r="BV253" s="202">
        <v>1.9024095750471998E-2</v>
      </c>
      <c r="BW253" s="202">
        <v>1.9024095750471998E-2</v>
      </c>
      <c r="BX253" s="202">
        <v>234</v>
      </c>
      <c r="BY253" s="202">
        <v>1.9778590068890201E-2</v>
      </c>
      <c r="BZ253" s="202">
        <v>0.999999999999585</v>
      </c>
      <c r="CA253" s="202">
        <v>8325</v>
      </c>
      <c r="CB253" s="202">
        <v>1.4638794514442799E-2</v>
      </c>
      <c r="CC253" s="202">
        <v>0.999999999999585</v>
      </c>
      <c r="CD253" s="202">
        <v>8325</v>
      </c>
      <c r="CE253" s="202">
        <v>0</v>
      </c>
      <c r="CF253" s="202">
        <v>0.93291587210833105</v>
      </c>
      <c r="CG253" s="202">
        <v>7507</v>
      </c>
      <c r="CH253" s="202" t="s">
        <v>470</v>
      </c>
      <c r="CI253" s="202" t="s">
        <v>470</v>
      </c>
      <c r="CJ253" s="202" t="s">
        <v>470</v>
      </c>
      <c r="CK253" s="202" t="s">
        <v>470</v>
      </c>
      <c r="CL253" s="202" t="s">
        <v>470</v>
      </c>
      <c r="CM253" s="202" t="s">
        <v>470</v>
      </c>
      <c r="CN253" s="202">
        <v>0.26515732559420802</v>
      </c>
      <c r="CO253" s="202">
        <v>0.93095930878465305</v>
      </c>
      <c r="CP253" s="202">
        <v>7485</v>
      </c>
      <c r="CQ253" s="202">
        <v>23</v>
      </c>
      <c r="CR253" s="202">
        <v>0.93291587210833105</v>
      </c>
      <c r="CS253" s="202">
        <v>7507</v>
      </c>
      <c r="CT253" s="202">
        <v>1928422573.0599999</v>
      </c>
      <c r="CU253" s="202">
        <v>0.93291587210833105</v>
      </c>
      <c r="CV253" s="202">
        <v>7507</v>
      </c>
      <c r="CW253" s="202">
        <v>0.51179989813440296</v>
      </c>
      <c r="CX253" s="202">
        <v>0.86983082537027101</v>
      </c>
      <c r="CY253" s="202">
        <v>6819</v>
      </c>
      <c r="CZ253" s="202">
        <v>516926.1</v>
      </c>
      <c r="DA253" s="202">
        <v>0.88315601921450304</v>
      </c>
      <c r="DB253" s="202">
        <v>6915</v>
      </c>
      <c r="DC253" s="202" t="s">
        <v>470</v>
      </c>
      <c r="DD253" s="202" t="s">
        <v>470</v>
      </c>
      <c r="DE253" s="202" t="s">
        <v>470</v>
      </c>
      <c r="DF253" s="202" t="s">
        <v>275</v>
      </c>
      <c r="DG253" s="202" t="s">
        <v>471</v>
      </c>
    </row>
    <row r="254" spans="2:111" hidden="1" x14ac:dyDescent="0.3">
      <c r="B254" s="124" t="str">
        <f t="shared" si="3"/>
        <v>iBoxx SGD Green Bonds45596</v>
      </c>
      <c r="C254">
        <v>2616</v>
      </c>
      <c r="D254" t="s">
        <v>544</v>
      </c>
      <c r="E254" t="s">
        <v>276</v>
      </c>
      <c r="F254" s="198">
        <v>45596</v>
      </c>
      <c r="G254" s="202">
        <v>19</v>
      </c>
      <c r="H254" s="202">
        <v>2</v>
      </c>
      <c r="I254" s="202">
        <v>17</v>
      </c>
      <c r="J254" s="203">
        <v>0.52436404800000003</v>
      </c>
      <c r="K254" s="203">
        <v>0.47563595199999997</v>
      </c>
      <c r="L254" s="202" t="s">
        <v>469</v>
      </c>
      <c r="M254" s="204">
        <v>63.892884530000003</v>
      </c>
      <c r="N254" s="203">
        <v>0.91158749500000003</v>
      </c>
      <c r="O254" s="205">
        <v>13</v>
      </c>
      <c r="P254" s="204">
        <v>46.548383530000002</v>
      </c>
      <c r="Q254" s="202">
        <v>0.91158749500000003</v>
      </c>
      <c r="R254" s="202">
        <v>13</v>
      </c>
      <c r="S254" s="202">
        <v>64.781887429999998</v>
      </c>
      <c r="T254" s="202">
        <v>0.91158749500000003</v>
      </c>
      <c r="U254" s="202">
        <v>13</v>
      </c>
      <c r="V254" s="202">
        <v>67.062242949999998</v>
      </c>
      <c r="W254" s="202">
        <v>0.91158749500000003</v>
      </c>
      <c r="X254" s="202">
        <v>13</v>
      </c>
      <c r="Y254" s="206" t="s">
        <v>470</v>
      </c>
      <c r="Z254" s="202" t="s">
        <v>470</v>
      </c>
      <c r="AA254" s="202" t="s">
        <v>470</v>
      </c>
      <c r="AB254" s="202">
        <v>50.729021439999997</v>
      </c>
      <c r="AC254" s="202">
        <v>0.87282695499999996</v>
      </c>
      <c r="AD254" s="202">
        <v>9</v>
      </c>
      <c r="AE254" s="206" t="s">
        <v>470</v>
      </c>
      <c r="AF254" s="202" t="s">
        <v>470</v>
      </c>
      <c r="AG254" s="202" t="s">
        <v>470</v>
      </c>
      <c r="AH254" s="206">
        <v>1.098104784</v>
      </c>
      <c r="AI254" s="202">
        <v>3.0564946999999999E-2</v>
      </c>
      <c r="AJ254" s="202">
        <v>3</v>
      </c>
      <c r="AK254" s="202">
        <v>79.591067480000007</v>
      </c>
      <c r="AL254" s="202">
        <v>0.87282695499999996</v>
      </c>
      <c r="AM254" s="202">
        <v>9</v>
      </c>
      <c r="AN254" s="202">
        <v>81.773828260000002</v>
      </c>
      <c r="AO254" s="202">
        <v>0.87282695499999996</v>
      </c>
      <c r="AP254" s="202">
        <v>9</v>
      </c>
      <c r="AQ254" s="202">
        <v>148.637258</v>
      </c>
      <c r="AR254" s="202">
        <v>0.87282695499999996</v>
      </c>
      <c r="AS254" s="202">
        <v>9</v>
      </c>
      <c r="AT254" s="202">
        <v>0</v>
      </c>
      <c r="AU254" s="202">
        <v>0.54353985100000002</v>
      </c>
      <c r="AV254" s="202">
        <v>0</v>
      </c>
      <c r="AW254" s="202">
        <v>1.9584737000000001E-2</v>
      </c>
      <c r="AX254" s="202">
        <v>0</v>
      </c>
      <c r="AY254" s="202">
        <v>0.43687541200000002</v>
      </c>
      <c r="AZ254" s="202">
        <v>0</v>
      </c>
      <c r="BA254" s="202">
        <v>0.87282695499999996</v>
      </c>
      <c r="BB254" s="202">
        <v>9</v>
      </c>
      <c r="BC254" s="202">
        <v>0</v>
      </c>
      <c r="BD254" s="202">
        <v>0.87282695499999996</v>
      </c>
      <c r="BE254" s="202">
        <v>9</v>
      </c>
      <c r="BF254" s="202">
        <v>0</v>
      </c>
      <c r="BG254" s="202">
        <v>0.87282695499999996</v>
      </c>
      <c r="BH254" s="202">
        <v>9</v>
      </c>
      <c r="BI254" s="202">
        <v>0</v>
      </c>
      <c r="BJ254" s="202">
        <v>0.87282695499999996</v>
      </c>
      <c r="BK254" s="202">
        <v>9</v>
      </c>
      <c r="BL254" s="202">
        <v>6.1337717999999999E-2</v>
      </c>
      <c r="BM254" s="202">
        <v>0.47563595199999997</v>
      </c>
      <c r="BN254" s="202">
        <v>17</v>
      </c>
      <c r="BO254" s="202">
        <v>444.46777370000001</v>
      </c>
      <c r="BP254" s="202">
        <v>3.8760540000000003E-2</v>
      </c>
      <c r="BQ254" s="202">
        <v>4</v>
      </c>
      <c r="BR254" s="202">
        <v>0</v>
      </c>
      <c r="BS254" s="202">
        <v>0</v>
      </c>
      <c r="BT254" s="202">
        <v>0.47563595199999997</v>
      </c>
      <c r="BU254" s="202">
        <v>17</v>
      </c>
      <c r="BV254" s="202">
        <v>1</v>
      </c>
      <c r="BW254" s="202">
        <v>1</v>
      </c>
      <c r="BX254" s="202">
        <v>19</v>
      </c>
      <c r="BY254" s="202">
        <v>0</v>
      </c>
      <c r="BZ254" s="202">
        <v>0.999999999999999</v>
      </c>
      <c r="CA254" s="202">
        <v>19</v>
      </c>
      <c r="CB254" s="202">
        <v>0</v>
      </c>
      <c r="CC254" s="202">
        <v>0.999999999999999</v>
      </c>
      <c r="CD254" s="202">
        <v>19</v>
      </c>
      <c r="CE254" s="202">
        <v>0</v>
      </c>
      <c r="CF254" s="202">
        <v>3.8760539675031201E-2</v>
      </c>
      <c r="CG254" s="202">
        <v>4</v>
      </c>
      <c r="CH254" s="202">
        <v>0</v>
      </c>
      <c r="CI254" s="202">
        <v>1</v>
      </c>
      <c r="CJ254" s="202">
        <v>19</v>
      </c>
      <c r="CK254" s="202">
        <v>46.040598840000001</v>
      </c>
      <c r="CL254" s="202">
        <v>0.87282695499999996</v>
      </c>
      <c r="CM254" s="202">
        <v>9</v>
      </c>
      <c r="CN254" s="202">
        <v>8.1955929999999993E-3</v>
      </c>
      <c r="CO254" s="202">
        <v>3.8760540000000003E-2</v>
      </c>
      <c r="CP254" s="202">
        <v>4</v>
      </c>
      <c r="CQ254" s="202">
        <v>0</v>
      </c>
      <c r="CR254" s="202">
        <v>3.8760540000000003E-2</v>
      </c>
      <c r="CS254" s="202">
        <v>4</v>
      </c>
      <c r="CT254" s="202">
        <v>0</v>
      </c>
      <c r="CU254" s="202">
        <v>3.8760540000000003E-2</v>
      </c>
      <c r="CV254" s="202">
        <v>4</v>
      </c>
      <c r="CW254" s="202">
        <v>1.2898181999999999E-2</v>
      </c>
      <c r="CX254" s="202">
        <v>3.8760540000000003E-2</v>
      </c>
      <c r="CY254" s="202">
        <v>4</v>
      </c>
      <c r="CZ254" s="202">
        <v>261.89999999999998</v>
      </c>
      <c r="DA254" s="202">
        <v>3.8760540000000003E-2</v>
      </c>
      <c r="DB254" s="202">
        <v>4</v>
      </c>
      <c r="DC254" s="202">
        <v>85.644966760000003</v>
      </c>
      <c r="DD254" s="202">
        <v>0.87282695499999996</v>
      </c>
      <c r="DE254" s="202">
        <v>9</v>
      </c>
      <c r="DF254" s="202" t="s">
        <v>277</v>
      </c>
      <c r="DG254" s="202" t="s">
        <v>471</v>
      </c>
    </row>
    <row r="255" spans="2:111" hidden="1" x14ac:dyDescent="0.3">
      <c r="B255" s="124" t="str">
        <f t="shared" si="3"/>
        <v>iBoxx SGD Green Bonds45626</v>
      </c>
      <c r="C255">
        <v>3354</v>
      </c>
      <c r="D255" t="s">
        <v>544</v>
      </c>
      <c r="E255" t="s">
        <v>276</v>
      </c>
      <c r="F255" s="198">
        <v>45626</v>
      </c>
      <c r="G255" s="202">
        <v>20</v>
      </c>
      <c r="H255" s="202">
        <v>2</v>
      </c>
      <c r="I255" s="202">
        <v>18</v>
      </c>
      <c r="J255" s="203">
        <v>0.501785068</v>
      </c>
      <c r="K255" s="203">
        <v>0.498214932</v>
      </c>
      <c r="L255" s="202" t="s">
        <v>469</v>
      </c>
      <c r="M255" s="204">
        <v>63.973236929999999</v>
      </c>
      <c r="N255" s="203">
        <v>0.91600237200000001</v>
      </c>
      <c r="O255" s="205">
        <v>14</v>
      </c>
      <c r="P255" s="204">
        <v>46.615155360000003</v>
      </c>
      <c r="Q255" s="202">
        <v>0.91600237200000001</v>
      </c>
      <c r="R255" s="202">
        <v>14</v>
      </c>
      <c r="S255" s="202">
        <v>64.896656739999997</v>
      </c>
      <c r="T255" s="202">
        <v>0.91600237200000001</v>
      </c>
      <c r="U255" s="202">
        <v>14</v>
      </c>
      <c r="V255" s="202">
        <v>67.18202119</v>
      </c>
      <c r="W255" s="202">
        <v>0.91600237200000001</v>
      </c>
      <c r="X255" s="202">
        <v>14</v>
      </c>
      <c r="Y255" s="206" t="s">
        <v>470</v>
      </c>
      <c r="Z255" s="202" t="s">
        <v>470</v>
      </c>
      <c r="AA255" s="202" t="s">
        <v>470</v>
      </c>
      <c r="AB255" s="202">
        <v>50.729021439999997</v>
      </c>
      <c r="AC255" s="202">
        <v>0.87874669400000005</v>
      </c>
      <c r="AD255" s="202">
        <v>10</v>
      </c>
      <c r="AE255" s="206" t="s">
        <v>470</v>
      </c>
      <c r="AF255" s="202" t="s">
        <v>470</v>
      </c>
      <c r="AG255" s="202" t="s">
        <v>470</v>
      </c>
      <c r="AH255" s="206">
        <v>1.0939859709999999</v>
      </c>
      <c r="AI255" s="202">
        <v>2.9380705999999999E-2</v>
      </c>
      <c r="AJ255" s="202">
        <v>3</v>
      </c>
      <c r="AK255" s="202">
        <v>79.591067480000007</v>
      </c>
      <c r="AL255" s="202">
        <v>0.87874669400000005</v>
      </c>
      <c r="AM255" s="202">
        <v>10</v>
      </c>
      <c r="AN255" s="202">
        <v>81.773828260000002</v>
      </c>
      <c r="AO255" s="202">
        <v>0.87874669400000005</v>
      </c>
      <c r="AP255" s="202">
        <v>10</v>
      </c>
      <c r="AQ255" s="202">
        <v>148.637258</v>
      </c>
      <c r="AR255" s="202">
        <v>0.87874669400000005</v>
      </c>
      <c r="AS255" s="202">
        <v>10</v>
      </c>
      <c r="AT255" s="202">
        <v>0</v>
      </c>
      <c r="AU255" s="202">
        <v>0.52016641500000005</v>
      </c>
      <c r="AV255" s="202">
        <v>0</v>
      </c>
      <c r="AW255" s="202">
        <v>1.8874331000000001E-2</v>
      </c>
      <c r="AX255" s="202">
        <v>0</v>
      </c>
      <c r="AY255" s="202">
        <v>0.46095925399999998</v>
      </c>
      <c r="AZ255" s="202">
        <v>0</v>
      </c>
      <c r="BA255" s="202">
        <v>0.87874669400000005</v>
      </c>
      <c r="BB255" s="202">
        <v>10</v>
      </c>
      <c r="BC255" s="202">
        <v>0</v>
      </c>
      <c r="BD255" s="202">
        <v>0.87874669400000005</v>
      </c>
      <c r="BE255" s="202">
        <v>10</v>
      </c>
      <c r="BF255" s="202">
        <v>0</v>
      </c>
      <c r="BG255" s="202">
        <v>0.87874669400000005</v>
      </c>
      <c r="BH255" s="202">
        <v>10</v>
      </c>
      <c r="BI255" s="202">
        <v>0</v>
      </c>
      <c r="BJ255" s="202">
        <v>0.87874669400000005</v>
      </c>
      <c r="BK255" s="202">
        <v>10</v>
      </c>
      <c r="BL255" s="202">
        <v>5.8650500000000001E-2</v>
      </c>
      <c r="BM255" s="202">
        <v>0.498214932</v>
      </c>
      <c r="BN255" s="202">
        <v>18</v>
      </c>
      <c r="BO255" s="202">
        <v>445.63683630000003</v>
      </c>
      <c r="BP255" s="202">
        <v>3.7255678E-2</v>
      </c>
      <c r="BQ255" s="202">
        <v>4</v>
      </c>
      <c r="BR255" s="202">
        <v>0</v>
      </c>
      <c r="BS255" s="202">
        <v>0</v>
      </c>
      <c r="BT255" s="202">
        <v>0.498214932</v>
      </c>
      <c r="BU255" s="202">
        <v>18</v>
      </c>
      <c r="BV255" s="202">
        <v>1</v>
      </c>
      <c r="BW255" s="202">
        <v>1</v>
      </c>
      <c r="BX255" s="202">
        <v>20</v>
      </c>
      <c r="BY255" s="202">
        <v>0</v>
      </c>
      <c r="BZ255" s="202">
        <v>0.999999999999999</v>
      </c>
      <c r="CA255" s="202">
        <v>20</v>
      </c>
      <c r="CB255" s="202">
        <v>0</v>
      </c>
      <c r="CC255" s="202">
        <v>0.999999999999999</v>
      </c>
      <c r="CD255" s="202">
        <v>20</v>
      </c>
      <c r="CE255" s="202">
        <v>0</v>
      </c>
      <c r="CF255" s="202">
        <v>3.7255677582453198E-2</v>
      </c>
      <c r="CG255" s="202">
        <v>4</v>
      </c>
      <c r="CH255" s="202">
        <v>0</v>
      </c>
      <c r="CI255" s="202">
        <v>1</v>
      </c>
      <c r="CJ255" s="202">
        <v>20</v>
      </c>
      <c r="CK255" s="202">
        <v>46.040598840000001</v>
      </c>
      <c r="CL255" s="202">
        <v>0.87874669400000005</v>
      </c>
      <c r="CM255" s="202">
        <v>10</v>
      </c>
      <c r="CN255" s="202">
        <v>7.8749709999999997E-3</v>
      </c>
      <c r="CO255" s="202">
        <v>3.7255678E-2</v>
      </c>
      <c r="CP255" s="202">
        <v>4</v>
      </c>
      <c r="CQ255" s="202">
        <v>0</v>
      </c>
      <c r="CR255" s="202">
        <v>3.7255678E-2</v>
      </c>
      <c r="CS255" s="202">
        <v>4</v>
      </c>
      <c r="CT255" s="202">
        <v>0</v>
      </c>
      <c r="CU255" s="202">
        <v>3.7255678E-2</v>
      </c>
      <c r="CV255" s="202">
        <v>4</v>
      </c>
      <c r="CW255" s="202">
        <v>1.2394766E-2</v>
      </c>
      <c r="CX255" s="202">
        <v>3.7255678E-2</v>
      </c>
      <c r="CY255" s="202">
        <v>4</v>
      </c>
      <c r="CZ255" s="202">
        <v>261.89999999999998</v>
      </c>
      <c r="DA255" s="202">
        <v>3.7255678E-2</v>
      </c>
      <c r="DB255" s="202">
        <v>4</v>
      </c>
      <c r="DC255" s="202">
        <v>85.644966760000003</v>
      </c>
      <c r="DD255" s="202">
        <v>0.87874669400000005</v>
      </c>
      <c r="DE255" s="202">
        <v>10</v>
      </c>
      <c r="DF255" s="202" t="s">
        <v>277</v>
      </c>
      <c r="DG255" s="202" t="s">
        <v>471</v>
      </c>
    </row>
    <row r="256" spans="2:111" hidden="1" x14ac:dyDescent="0.3">
      <c r="B256" s="124" t="str">
        <f t="shared" si="3"/>
        <v>iBoxx SGD Green Bonds45657</v>
      </c>
      <c r="D256" s="124" t="s">
        <v>544</v>
      </c>
      <c r="E256" t="s">
        <v>276</v>
      </c>
      <c r="F256" s="196">
        <v>45657</v>
      </c>
      <c r="G256" s="202">
        <v>20</v>
      </c>
      <c r="H256" s="202">
        <v>2</v>
      </c>
      <c r="I256" s="202">
        <v>18</v>
      </c>
      <c r="J256" s="203">
        <v>0.49380979137896303</v>
      </c>
      <c r="K256" s="203">
        <v>0.50619020862103603</v>
      </c>
      <c r="L256" s="202" t="s">
        <v>469</v>
      </c>
      <c r="M256" s="204">
        <v>64.528127351387297</v>
      </c>
      <c r="N256" s="203">
        <v>0.915189806479069</v>
      </c>
      <c r="O256" s="205">
        <v>14</v>
      </c>
      <c r="P256" s="204">
        <v>44.494699175896798</v>
      </c>
      <c r="Q256" s="202">
        <v>0.915189806479069</v>
      </c>
      <c r="R256" s="202">
        <v>14</v>
      </c>
      <c r="S256" s="202">
        <v>66.776505875486706</v>
      </c>
      <c r="T256" s="202">
        <v>0.915189806479069</v>
      </c>
      <c r="U256" s="202">
        <v>14</v>
      </c>
      <c r="V256" s="202">
        <v>67.6009812707956</v>
      </c>
      <c r="W256" s="202">
        <v>0.915189806479069</v>
      </c>
      <c r="X256" s="202">
        <v>14</v>
      </c>
      <c r="Y256" s="206" t="s">
        <v>470</v>
      </c>
      <c r="Z256" s="202" t="s">
        <v>470</v>
      </c>
      <c r="AA256" s="202" t="s">
        <v>470</v>
      </c>
      <c r="AB256" s="202">
        <v>50.729021436535099</v>
      </c>
      <c r="AC256" s="202">
        <v>0.87754352488105503</v>
      </c>
      <c r="AD256" s="202">
        <v>10</v>
      </c>
      <c r="AE256" s="206" t="s">
        <v>470</v>
      </c>
      <c r="AF256" s="202" t="s">
        <v>470</v>
      </c>
      <c r="AG256" s="202" t="s">
        <v>470</v>
      </c>
      <c r="AH256" s="206">
        <v>0.2</v>
      </c>
      <c r="AI256" s="202">
        <v>1.8959470072475899E-2</v>
      </c>
      <c r="AJ256" s="202">
        <v>2</v>
      </c>
      <c r="AK256" s="202">
        <v>79.591067477763502</v>
      </c>
      <c r="AL256" s="202">
        <v>0.87754352488105503</v>
      </c>
      <c r="AM256" s="202">
        <v>10</v>
      </c>
      <c r="AN256" s="202">
        <v>81.773828255231294</v>
      </c>
      <c r="AO256" s="202">
        <v>0.87754352488105503</v>
      </c>
      <c r="AP256" s="202">
        <v>10</v>
      </c>
      <c r="AQ256" s="202">
        <v>148.637258358396</v>
      </c>
      <c r="AR256" s="202">
        <v>0.87754352488105503</v>
      </c>
      <c r="AS256" s="202">
        <v>10</v>
      </c>
      <c r="AT256" s="202">
        <v>0</v>
      </c>
      <c r="AU256" s="202">
        <v>0.51249660290450205</v>
      </c>
      <c r="AV256" s="202">
        <v>0</v>
      </c>
      <c r="AW256" s="202">
        <v>1.8959470072475899E-2</v>
      </c>
      <c r="AX256" s="202">
        <v>0</v>
      </c>
      <c r="AY256" s="202">
        <v>0.46854392702302</v>
      </c>
      <c r="AZ256" s="202">
        <v>0</v>
      </c>
      <c r="BA256" s="202">
        <v>0.87754352488105503</v>
      </c>
      <c r="BB256" s="202">
        <v>10</v>
      </c>
      <c r="BC256" s="202">
        <v>0</v>
      </c>
      <c r="BD256" s="202">
        <v>0.87754352488105503</v>
      </c>
      <c r="BE256" s="202">
        <v>10</v>
      </c>
      <c r="BF256" s="202">
        <v>0</v>
      </c>
      <c r="BG256" s="202">
        <v>0.87754352488105503</v>
      </c>
      <c r="BH256" s="202">
        <v>10</v>
      </c>
      <c r="BI256" s="202">
        <v>0</v>
      </c>
      <c r="BJ256" s="202">
        <v>0.87754352488105503</v>
      </c>
      <c r="BK256" s="202">
        <v>10</v>
      </c>
      <c r="BL256" s="202">
        <v>5.9158626200473297E-2</v>
      </c>
      <c r="BM256" s="202">
        <v>0.50619020862103403</v>
      </c>
      <c r="BN256" s="202">
        <v>18</v>
      </c>
      <c r="BO256" s="202">
        <v>442.57774930708803</v>
      </c>
      <c r="BP256" s="202">
        <v>3.7646281598014697E-2</v>
      </c>
      <c r="BQ256" s="202">
        <v>4</v>
      </c>
      <c r="BR256" s="202">
        <v>7.9935830100541904E-3</v>
      </c>
      <c r="BS256" s="202">
        <v>0</v>
      </c>
      <c r="BT256" s="202">
        <v>0.50619020862103403</v>
      </c>
      <c r="BU256" s="202">
        <v>18</v>
      </c>
      <c r="BV256" s="202">
        <v>0.999999999999998</v>
      </c>
      <c r="BW256" s="202">
        <v>0.999999999999998</v>
      </c>
      <c r="BX256" s="202">
        <v>20</v>
      </c>
      <c r="BY256" s="202">
        <v>0</v>
      </c>
      <c r="BZ256" s="202">
        <v>0.999999999999998</v>
      </c>
      <c r="CA256" s="202">
        <v>20</v>
      </c>
      <c r="CB256" s="202">
        <v>0</v>
      </c>
      <c r="CC256" s="202">
        <v>0.999999999999998</v>
      </c>
      <c r="CD256" s="202">
        <v>20</v>
      </c>
      <c r="CE256" s="202">
        <v>0</v>
      </c>
      <c r="CF256" s="202">
        <v>3.7646281598014697E-2</v>
      </c>
      <c r="CG256" s="202">
        <v>4</v>
      </c>
      <c r="CH256" s="202">
        <v>0</v>
      </c>
      <c r="CI256" s="202">
        <v>0.999999999999998</v>
      </c>
      <c r="CJ256" s="202">
        <v>20</v>
      </c>
      <c r="CK256" s="202">
        <v>46.0405988383283</v>
      </c>
      <c r="CL256" s="202">
        <v>0.87754352488105503</v>
      </c>
      <c r="CM256" s="202">
        <v>10</v>
      </c>
      <c r="CN256" s="202">
        <v>7.9935830100542008E-3</v>
      </c>
      <c r="CO256" s="202">
        <v>3.7646281598014697E-2</v>
      </c>
      <c r="CP256" s="202">
        <v>4</v>
      </c>
      <c r="CQ256" s="202">
        <v>0</v>
      </c>
      <c r="CR256" s="202">
        <v>3.7646281598014697E-2</v>
      </c>
      <c r="CS256" s="202">
        <v>4</v>
      </c>
      <c r="CT256" s="202">
        <v>0</v>
      </c>
      <c r="CU256" s="202">
        <v>3.7646281598014697E-2</v>
      </c>
      <c r="CV256" s="202">
        <v>4</v>
      </c>
      <c r="CW256" s="202">
        <v>1.2534092418082499E-2</v>
      </c>
      <c r="CX256" s="202">
        <v>3.7646281598014697E-2</v>
      </c>
      <c r="CY256" s="202">
        <v>4</v>
      </c>
      <c r="CZ256" s="202">
        <v>261.89999999999998</v>
      </c>
      <c r="DA256" s="202">
        <v>3.7646281598014697E-2</v>
      </c>
      <c r="DB256" s="202">
        <v>4</v>
      </c>
      <c r="DC256" s="202">
        <v>85.644966763260598</v>
      </c>
      <c r="DD256" s="202">
        <v>0.87754352488105503</v>
      </c>
      <c r="DE256" s="202">
        <v>10</v>
      </c>
      <c r="DF256" s="202" t="s">
        <v>277</v>
      </c>
      <c r="DG256" s="202" t="s">
        <v>471</v>
      </c>
    </row>
    <row r="257" spans="2:111" hidden="1" x14ac:dyDescent="0.3">
      <c r="B257" s="124" t="str">
        <f t="shared" si="3"/>
        <v>iBoxx SGD Green Bonds45688</v>
      </c>
      <c r="D257" s="124" t="s">
        <v>544</v>
      </c>
      <c r="E257" s="183" t="s">
        <v>276</v>
      </c>
      <c r="F257" s="196">
        <v>45688</v>
      </c>
      <c r="G257" s="202">
        <v>20</v>
      </c>
      <c r="H257" s="202">
        <v>2</v>
      </c>
      <c r="I257" s="202">
        <v>18</v>
      </c>
      <c r="J257" s="203">
        <v>0.49398120480567997</v>
      </c>
      <c r="K257" s="203">
        <v>0.50601879519432003</v>
      </c>
      <c r="L257" s="202" t="s">
        <v>469</v>
      </c>
      <c r="M257" s="204">
        <v>64.519245716096705</v>
      </c>
      <c r="N257" s="203">
        <v>0.91527096537850205</v>
      </c>
      <c r="O257" s="205">
        <v>14</v>
      </c>
      <c r="P257" s="204">
        <v>44.487874496567301</v>
      </c>
      <c r="Q257" s="202">
        <v>0.91527096537850205</v>
      </c>
      <c r="R257" s="202">
        <v>14</v>
      </c>
      <c r="S257" s="202">
        <v>66.762840784766297</v>
      </c>
      <c r="T257" s="202">
        <v>0.91527096537850205</v>
      </c>
      <c r="U257" s="202">
        <v>14</v>
      </c>
      <c r="V257" s="202">
        <v>67.586913493334706</v>
      </c>
      <c r="W257" s="202">
        <v>0.91527096537850205</v>
      </c>
      <c r="X257" s="202">
        <v>14</v>
      </c>
      <c r="Y257" s="206" t="s">
        <v>470</v>
      </c>
      <c r="Z257" s="202" t="s">
        <v>470</v>
      </c>
      <c r="AA257" s="202" t="s">
        <v>470</v>
      </c>
      <c r="AB257" s="202">
        <v>50.729021436535099</v>
      </c>
      <c r="AC257" s="202">
        <v>0.87742427579536397</v>
      </c>
      <c r="AD257" s="202">
        <v>10</v>
      </c>
      <c r="AE257" s="202" t="s">
        <v>470</v>
      </c>
      <c r="AF257" s="202" t="s">
        <v>470</v>
      </c>
      <c r="AG257" s="202" t="s">
        <v>470</v>
      </c>
      <c r="AH257" s="206">
        <v>0.2</v>
      </c>
      <c r="AI257" s="202">
        <v>1.90814018320133E-2</v>
      </c>
      <c r="AJ257" s="202">
        <v>2</v>
      </c>
      <c r="AK257" s="202">
        <v>79.591067477763502</v>
      </c>
      <c r="AL257" s="202">
        <v>0.87742427579536397</v>
      </c>
      <c r="AM257" s="202">
        <v>10</v>
      </c>
      <c r="AN257" s="202">
        <v>81.773828255231294</v>
      </c>
      <c r="AO257" s="202">
        <v>0.87742427579536397</v>
      </c>
      <c r="AP257" s="202">
        <v>10</v>
      </c>
      <c r="AQ257" s="202">
        <v>148.637258358396</v>
      </c>
      <c r="AR257" s="202">
        <v>0.87742427579536397</v>
      </c>
      <c r="AS257" s="202">
        <v>10</v>
      </c>
      <c r="AT257" s="202">
        <v>0</v>
      </c>
      <c r="AU257" s="202">
        <v>0.51684157986337798</v>
      </c>
      <c r="AV257" s="202">
        <v>0</v>
      </c>
      <c r="AW257" s="202">
        <v>1.90814018320133E-2</v>
      </c>
      <c r="AX257" s="202">
        <v>0</v>
      </c>
      <c r="AY257" s="202">
        <v>0.46407701830460801</v>
      </c>
      <c r="AZ257" s="202">
        <v>0</v>
      </c>
      <c r="BA257" s="202">
        <v>0.87742427579536397</v>
      </c>
      <c r="BB257" s="202">
        <v>10</v>
      </c>
      <c r="BC257" s="202">
        <v>0</v>
      </c>
      <c r="BD257" s="202">
        <v>0.87742427579536397</v>
      </c>
      <c r="BE257" s="202">
        <v>10</v>
      </c>
      <c r="BF257" s="202">
        <v>0</v>
      </c>
      <c r="BG257" s="202">
        <v>0.87742427579536397</v>
      </c>
      <c r="BH257" s="202">
        <v>10</v>
      </c>
      <c r="BI257" s="202">
        <v>0</v>
      </c>
      <c r="BJ257" s="202">
        <v>0.87742427579536397</v>
      </c>
      <c r="BK257" s="202">
        <v>10</v>
      </c>
      <c r="BL257" s="202">
        <v>5.9260885167624899E-2</v>
      </c>
      <c r="BM257" s="202">
        <v>0.50601879519431903</v>
      </c>
      <c r="BN257" s="202">
        <v>18</v>
      </c>
      <c r="BO257" s="202">
        <v>442.97301273278498</v>
      </c>
      <c r="BP257" s="202">
        <v>3.7846689583137999E-2</v>
      </c>
      <c r="BQ257" s="202">
        <v>4</v>
      </c>
      <c r="BR257" s="202">
        <v>8.0584424450712896E-3</v>
      </c>
      <c r="BS257" s="202">
        <v>0</v>
      </c>
      <c r="BT257" s="202">
        <v>0.50601879519431903</v>
      </c>
      <c r="BU257" s="202">
        <v>18</v>
      </c>
      <c r="BV257" s="202">
        <v>0.999999999999999</v>
      </c>
      <c r="BW257" s="202">
        <v>0.999999999999999</v>
      </c>
      <c r="BX257" s="202">
        <v>20</v>
      </c>
      <c r="BY257" s="202">
        <v>0</v>
      </c>
      <c r="BZ257" s="202">
        <v>0.999999999999999</v>
      </c>
      <c r="CA257" s="202">
        <v>20</v>
      </c>
      <c r="CB257" s="202">
        <v>0</v>
      </c>
      <c r="CC257" s="202">
        <v>0.999999999999999</v>
      </c>
      <c r="CD257" s="202">
        <v>20</v>
      </c>
      <c r="CE257" s="202">
        <v>0</v>
      </c>
      <c r="CF257" s="202">
        <v>3.7846689583137999E-2</v>
      </c>
      <c r="CG257" s="202">
        <v>4</v>
      </c>
      <c r="CH257" s="202">
        <v>0</v>
      </c>
      <c r="CI257" s="202">
        <v>0.999999999999999</v>
      </c>
      <c r="CJ257" s="202">
        <v>20</v>
      </c>
      <c r="CK257" s="202">
        <v>46.0405988383283</v>
      </c>
      <c r="CL257" s="202">
        <v>0.87742427579536397</v>
      </c>
      <c r="CM257" s="202">
        <v>10</v>
      </c>
      <c r="CN257" s="202">
        <v>8.0584424450713E-3</v>
      </c>
      <c r="CO257" s="202">
        <v>3.7846689583137999E-2</v>
      </c>
      <c r="CP257" s="202">
        <v>4</v>
      </c>
      <c r="CQ257" s="202">
        <v>0</v>
      </c>
      <c r="CR257" s="202">
        <v>3.7846689583137999E-2</v>
      </c>
      <c r="CS257" s="202">
        <v>4</v>
      </c>
      <c r="CT257" s="202">
        <v>0</v>
      </c>
      <c r="CU257" s="202">
        <v>3.7846689583137999E-2</v>
      </c>
      <c r="CV257" s="202">
        <v>4</v>
      </c>
      <c r="CW257" s="202">
        <v>1.26022953229879E-2</v>
      </c>
      <c r="CX257" s="202">
        <v>3.7846689583137999E-2</v>
      </c>
      <c r="CY257" s="202">
        <v>4</v>
      </c>
      <c r="CZ257" s="202">
        <v>261.89999999999998</v>
      </c>
      <c r="DA257" s="202">
        <v>3.7846689583137999E-2</v>
      </c>
      <c r="DB257" s="202">
        <v>4</v>
      </c>
      <c r="DC257" s="202">
        <v>85.644966763260598</v>
      </c>
      <c r="DD257" s="202">
        <v>0.87742427579536397</v>
      </c>
      <c r="DE257" s="202">
        <v>10</v>
      </c>
      <c r="DF257" s="202" t="s">
        <v>277</v>
      </c>
      <c r="DG257" s="202" t="s">
        <v>471</v>
      </c>
    </row>
    <row r="258" spans="2:111" hidden="1" x14ac:dyDescent="0.3">
      <c r="B258" s="124" t="str">
        <f t="shared" si="3"/>
        <v>iBoxx USD Asia ex-Japan Corporates Investment Grade ESG Screened45596</v>
      </c>
      <c r="C258">
        <v>49644</v>
      </c>
      <c r="D258" t="s">
        <v>545</v>
      </c>
      <c r="E258" t="s">
        <v>278</v>
      </c>
      <c r="F258" s="198">
        <v>45596</v>
      </c>
      <c r="G258" s="202">
        <v>615</v>
      </c>
      <c r="H258" s="202">
        <v>0</v>
      </c>
      <c r="I258" s="202">
        <v>615</v>
      </c>
      <c r="J258" s="203">
        <v>0</v>
      </c>
      <c r="K258" s="203">
        <v>1</v>
      </c>
      <c r="L258" s="202" t="s">
        <v>476</v>
      </c>
      <c r="M258" s="204">
        <v>26.096775879999999</v>
      </c>
      <c r="N258" s="203">
        <v>0.97100588499999996</v>
      </c>
      <c r="O258" s="205">
        <v>595</v>
      </c>
      <c r="P258" s="204">
        <v>6.927273155</v>
      </c>
      <c r="Q258" s="202">
        <v>0.76549237199999998</v>
      </c>
      <c r="R258" s="202">
        <v>454</v>
      </c>
      <c r="S258" s="202">
        <v>10.04239025</v>
      </c>
      <c r="T258" s="202">
        <v>0.76549237199999998</v>
      </c>
      <c r="U258" s="202">
        <v>454</v>
      </c>
      <c r="V258" s="202">
        <v>8.1959339880000002</v>
      </c>
      <c r="W258" s="202">
        <v>0.76549237199999998</v>
      </c>
      <c r="X258" s="202">
        <v>454</v>
      </c>
      <c r="Y258" s="206" t="s">
        <v>470</v>
      </c>
      <c r="Z258" s="202" t="s">
        <v>470</v>
      </c>
      <c r="AA258" s="202" t="s">
        <v>470</v>
      </c>
      <c r="AB258" s="202" t="s">
        <v>470</v>
      </c>
      <c r="AC258" s="202" t="s">
        <v>470</v>
      </c>
      <c r="AD258" s="202" t="s">
        <v>470</v>
      </c>
      <c r="AE258" s="206" t="s">
        <v>470</v>
      </c>
      <c r="AF258" s="202">
        <v>0</v>
      </c>
      <c r="AG258" s="202">
        <v>0</v>
      </c>
      <c r="AH258" s="206">
        <v>8.1839035000000004E-2</v>
      </c>
      <c r="AI258" s="202">
        <v>5.2160043000000003E-2</v>
      </c>
      <c r="AJ258" s="202">
        <v>35</v>
      </c>
      <c r="AK258" s="202" t="s">
        <v>470</v>
      </c>
      <c r="AL258" s="202" t="s">
        <v>470</v>
      </c>
      <c r="AM258" s="202" t="s">
        <v>470</v>
      </c>
      <c r="AN258" s="202" t="s">
        <v>470</v>
      </c>
      <c r="AO258" s="202" t="s">
        <v>470</v>
      </c>
      <c r="AP258" s="202" t="s">
        <v>470</v>
      </c>
      <c r="AQ258" s="202" t="s">
        <v>470</v>
      </c>
      <c r="AR258" s="202" t="s">
        <v>470</v>
      </c>
      <c r="AS258" s="202" t="s">
        <v>470</v>
      </c>
      <c r="AT258" s="202">
        <v>4.5708420000000003E-3</v>
      </c>
      <c r="AU258" s="202">
        <v>0.26603525099999997</v>
      </c>
      <c r="AV258" s="202">
        <v>0.36162242999999999</v>
      </c>
      <c r="AW258" s="202">
        <v>0.27843403100000003</v>
      </c>
      <c r="AX258" s="202">
        <v>8.1452751000000004E-2</v>
      </c>
      <c r="AY258" s="202">
        <v>7.8846969999999995E-3</v>
      </c>
      <c r="AZ258" s="202"/>
      <c r="BA258" s="202"/>
      <c r="BB258" s="202"/>
      <c r="BC258" s="202"/>
      <c r="BD258" s="202"/>
      <c r="BE258" s="202"/>
      <c r="BF258" s="202"/>
      <c r="BG258" s="202"/>
      <c r="BH258" s="202"/>
      <c r="BI258" s="202"/>
      <c r="BJ258" s="202"/>
      <c r="BK258" s="202"/>
      <c r="BL258" s="202">
        <v>0.47699344199999999</v>
      </c>
      <c r="BM258" s="202">
        <v>1</v>
      </c>
      <c r="BN258" s="202">
        <v>615</v>
      </c>
      <c r="BO258" s="202">
        <v>270.40388619999999</v>
      </c>
      <c r="BP258" s="202">
        <v>0.82108724200000005</v>
      </c>
      <c r="BQ258" s="202">
        <v>503</v>
      </c>
      <c r="BR258" s="202">
        <v>6.688007E-2</v>
      </c>
      <c r="BS258" s="202">
        <v>9.5867429000000004E-2</v>
      </c>
      <c r="BT258" s="202">
        <v>1</v>
      </c>
      <c r="BU258" s="202">
        <v>615</v>
      </c>
      <c r="BV258" s="202">
        <v>9.1254327999999996E-2</v>
      </c>
      <c r="BW258" s="202">
        <v>9.1254327999999996E-2</v>
      </c>
      <c r="BX258" s="202">
        <v>59</v>
      </c>
      <c r="BY258" s="202">
        <v>0</v>
      </c>
      <c r="BZ258" s="202">
        <v>0.99999999999997202</v>
      </c>
      <c r="CA258" s="202">
        <v>615</v>
      </c>
      <c r="CB258" s="202">
        <v>0</v>
      </c>
      <c r="CC258" s="202">
        <v>0.99999999999997202</v>
      </c>
      <c r="CD258" s="202">
        <v>615</v>
      </c>
      <c r="CE258" s="202">
        <v>0</v>
      </c>
      <c r="CF258" s="202">
        <v>0.97289737065771498</v>
      </c>
      <c r="CG258" s="202">
        <v>597</v>
      </c>
      <c r="CH258" s="202" t="s">
        <v>470</v>
      </c>
      <c r="CI258" s="202" t="s">
        <v>470</v>
      </c>
      <c r="CJ258" s="202" t="s">
        <v>470</v>
      </c>
      <c r="CK258" s="202" t="s">
        <v>470</v>
      </c>
      <c r="CL258" s="202" t="s">
        <v>470</v>
      </c>
      <c r="CM258" s="202" t="s">
        <v>470</v>
      </c>
      <c r="CN258" s="202">
        <v>0.50308799999999998</v>
      </c>
      <c r="CO258" s="202">
        <v>0.97289737099999996</v>
      </c>
      <c r="CP258" s="202">
        <v>597</v>
      </c>
      <c r="CQ258" s="202">
        <v>19</v>
      </c>
      <c r="CR258" s="202">
        <v>0.97289737099999996</v>
      </c>
      <c r="CS258" s="202">
        <v>597</v>
      </c>
      <c r="CT258" s="202">
        <v>1.7443691699999999</v>
      </c>
      <c r="CU258" s="202">
        <v>0.97289737099999996</v>
      </c>
      <c r="CV258" s="202">
        <v>597</v>
      </c>
      <c r="CW258" s="202">
        <v>0.200847467</v>
      </c>
      <c r="CX258" s="202">
        <v>0.77867635800000001</v>
      </c>
      <c r="CY258" s="202">
        <v>485</v>
      </c>
      <c r="CZ258" s="202">
        <v>25023.3</v>
      </c>
      <c r="DA258" s="202">
        <v>0.82108724200000005</v>
      </c>
      <c r="DB258" s="202">
        <v>503</v>
      </c>
      <c r="DC258" s="202" t="s">
        <v>470</v>
      </c>
      <c r="DD258" s="202" t="s">
        <v>470</v>
      </c>
      <c r="DE258" s="202" t="s">
        <v>470</v>
      </c>
      <c r="DF258" s="202" t="s">
        <v>279</v>
      </c>
      <c r="DG258" s="202" t="s">
        <v>471</v>
      </c>
    </row>
    <row r="259" spans="2:111" hidden="1" x14ac:dyDescent="0.3">
      <c r="B259" s="124" t="str">
        <f t="shared" si="3"/>
        <v>iBoxx USD Asia ex-Japan Corporates Investment Grade ESG Screened45626</v>
      </c>
      <c r="C259">
        <v>98737</v>
      </c>
      <c r="D259" t="s">
        <v>545</v>
      </c>
      <c r="E259" t="s">
        <v>278</v>
      </c>
      <c r="F259" s="198">
        <v>45626</v>
      </c>
      <c r="G259" s="202">
        <v>612</v>
      </c>
      <c r="H259" s="202">
        <v>0</v>
      </c>
      <c r="I259" s="202">
        <v>612</v>
      </c>
      <c r="J259" s="203">
        <v>0</v>
      </c>
      <c r="K259" s="203">
        <v>1</v>
      </c>
      <c r="L259" s="202" t="s">
        <v>476</v>
      </c>
      <c r="M259" s="204">
        <v>25.978745289999999</v>
      </c>
      <c r="N259" s="203">
        <v>0.970201164</v>
      </c>
      <c r="O259" s="205">
        <v>592</v>
      </c>
      <c r="P259" s="204">
        <v>6.8302992849999997</v>
      </c>
      <c r="Q259" s="202">
        <v>0.772308989</v>
      </c>
      <c r="R259" s="202">
        <v>456</v>
      </c>
      <c r="S259" s="202">
        <v>10.04100734</v>
      </c>
      <c r="T259" s="202">
        <v>0.772308989</v>
      </c>
      <c r="U259" s="202">
        <v>456</v>
      </c>
      <c r="V259" s="202">
        <v>8.205299299</v>
      </c>
      <c r="W259" s="202">
        <v>0.772308989</v>
      </c>
      <c r="X259" s="202">
        <v>456</v>
      </c>
      <c r="Y259" s="206" t="s">
        <v>470</v>
      </c>
      <c r="Z259" s="202" t="s">
        <v>470</v>
      </c>
      <c r="AA259" s="202" t="s">
        <v>470</v>
      </c>
      <c r="AB259" s="202" t="s">
        <v>470</v>
      </c>
      <c r="AC259" s="202" t="s">
        <v>470</v>
      </c>
      <c r="AD259" s="202" t="s">
        <v>470</v>
      </c>
      <c r="AE259" s="206" t="s">
        <v>470</v>
      </c>
      <c r="AF259" s="202">
        <v>0</v>
      </c>
      <c r="AG259" s="202">
        <v>0</v>
      </c>
      <c r="AH259" s="206">
        <v>8.2044511000000001E-2</v>
      </c>
      <c r="AI259" s="202">
        <v>5.2073965999999999E-2</v>
      </c>
      <c r="AJ259" s="202">
        <v>35</v>
      </c>
      <c r="AK259" s="202" t="s">
        <v>470</v>
      </c>
      <c r="AL259" s="202" t="s">
        <v>470</v>
      </c>
      <c r="AM259" s="202" t="s">
        <v>470</v>
      </c>
      <c r="AN259" s="202" t="s">
        <v>470</v>
      </c>
      <c r="AO259" s="202" t="s">
        <v>470</v>
      </c>
      <c r="AP259" s="202" t="s">
        <v>470</v>
      </c>
      <c r="AQ259" s="202" t="s">
        <v>470</v>
      </c>
      <c r="AR259" s="202" t="s">
        <v>470</v>
      </c>
      <c r="AS259" s="202" t="s">
        <v>470</v>
      </c>
      <c r="AT259" s="202">
        <v>4.5858269999999998E-3</v>
      </c>
      <c r="AU259" s="202">
        <v>0.26928281500000001</v>
      </c>
      <c r="AV259" s="202">
        <v>0.36173121699999999</v>
      </c>
      <c r="AW259" s="202">
        <v>0.273354604</v>
      </c>
      <c r="AX259" s="202">
        <v>8.3152778999999996E-2</v>
      </c>
      <c r="AY259" s="202">
        <v>7.8927579999999997E-3</v>
      </c>
      <c r="AZ259" s="202"/>
      <c r="BA259" s="202"/>
      <c r="BB259" s="202"/>
      <c r="BC259" s="202"/>
      <c r="BD259" s="202"/>
      <c r="BE259" s="202"/>
      <c r="BF259" s="202"/>
      <c r="BG259" s="202"/>
      <c r="BH259" s="202"/>
      <c r="BI259" s="202"/>
      <c r="BJ259" s="202"/>
      <c r="BK259" s="202"/>
      <c r="BL259" s="202">
        <v>0.48119178099999999</v>
      </c>
      <c r="BM259" s="202">
        <v>1</v>
      </c>
      <c r="BN259" s="202">
        <v>612</v>
      </c>
      <c r="BO259" s="202">
        <v>263.28252400000002</v>
      </c>
      <c r="BP259" s="202">
        <v>0.82520242600000004</v>
      </c>
      <c r="BQ259" s="202">
        <v>503</v>
      </c>
      <c r="BR259" s="202">
        <v>6.5795024999999993E-2</v>
      </c>
      <c r="BS259" s="202">
        <v>9.5964629999999995E-2</v>
      </c>
      <c r="BT259" s="202">
        <v>1</v>
      </c>
      <c r="BU259" s="202">
        <v>612</v>
      </c>
      <c r="BV259" s="202">
        <v>9.0088828999999995E-2</v>
      </c>
      <c r="BW259" s="202">
        <v>9.0088828999999995E-2</v>
      </c>
      <c r="BX259" s="202">
        <v>58</v>
      </c>
      <c r="BY259" s="202">
        <v>0</v>
      </c>
      <c r="BZ259" s="202">
        <v>0.99999999999997202</v>
      </c>
      <c r="CA259" s="202">
        <v>612</v>
      </c>
      <c r="CB259" s="202">
        <v>0</v>
      </c>
      <c r="CC259" s="202">
        <v>0.99999999999997202</v>
      </c>
      <c r="CD259" s="202">
        <v>612</v>
      </c>
      <c r="CE259" s="202">
        <v>0</v>
      </c>
      <c r="CF259" s="202">
        <v>0.97207664400076998</v>
      </c>
      <c r="CG259" s="202">
        <v>594</v>
      </c>
      <c r="CH259" s="202" t="s">
        <v>470</v>
      </c>
      <c r="CI259" s="202" t="s">
        <v>470</v>
      </c>
      <c r="CJ259" s="202" t="s">
        <v>470</v>
      </c>
      <c r="CK259" s="202" t="s">
        <v>470</v>
      </c>
      <c r="CL259" s="202" t="s">
        <v>470</v>
      </c>
      <c r="CM259" s="202" t="s">
        <v>470</v>
      </c>
      <c r="CN259" s="202">
        <v>0.50190101499999995</v>
      </c>
      <c r="CO259" s="202">
        <v>0.97207664400000005</v>
      </c>
      <c r="CP259" s="202">
        <v>594</v>
      </c>
      <c r="CQ259" s="202">
        <v>18</v>
      </c>
      <c r="CR259" s="202">
        <v>0.97207664400000005</v>
      </c>
      <c r="CS259" s="202">
        <v>594</v>
      </c>
      <c r="CT259" s="202">
        <v>1.7443691699999999</v>
      </c>
      <c r="CU259" s="202">
        <v>0.97207664400000005</v>
      </c>
      <c r="CV259" s="202">
        <v>594</v>
      </c>
      <c r="CW259" s="202">
        <v>0.20128537299999999</v>
      </c>
      <c r="CX259" s="202">
        <v>0.78264550200000005</v>
      </c>
      <c r="CY259" s="202">
        <v>485</v>
      </c>
      <c r="CZ259" s="202">
        <v>25128.400000000001</v>
      </c>
      <c r="DA259" s="202">
        <v>0.82520242600000004</v>
      </c>
      <c r="DB259" s="202">
        <v>503</v>
      </c>
      <c r="DC259" s="202" t="s">
        <v>470</v>
      </c>
      <c r="DD259" s="202" t="s">
        <v>470</v>
      </c>
      <c r="DE259" s="202" t="s">
        <v>470</v>
      </c>
      <c r="DF259" s="202" t="s">
        <v>279</v>
      </c>
      <c r="DG259" s="202" t="s">
        <v>471</v>
      </c>
    </row>
    <row r="260" spans="2:111" hidden="1" x14ac:dyDescent="0.3">
      <c r="B260" s="124" t="str">
        <f t="shared" ref="B260:B323" si="4">E260&amp;F260</f>
        <v>iBoxx USD Asia ex-Japan Corporates Investment Grade ESG Screened45657</v>
      </c>
      <c r="D260" s="124" t="s">
        <v>545</v>
      </c>
      <c r="E260" t="s">
        <v>278</v>
      </c>
      <c r="F260" s="196">
        <v>45657</v>
      </c>
      <c r="G260" s="202">
        <v>611</v>
      </c>
      <c r="H260" s="202">
        <v>0</v>
      </c>
      <c r="I260" s="202">
        <v>611</v>
      </c>
      <c r="J260" s="203">
        <v>0</v>
      </c>
      <c r="K260" s="203">
        <v>1</v>
      </c>
      <c r="L260" s="202" t="s">
        <v>476</v>
      </c>
      <c r="M260" s="204">
        <v>26.163701665788999</v>
      </c>
      <c r="N260" s="203">
        <v>0.97191204627007899</v>
      </c>
      <c r="O260" s="205">
        <v>593</v>
      </c>
      <c r="P260" s="204">
        <v>6.8307553537742098</v>
      </c>
      <c r="Q260" s="202">
        <v>0.77175902690499698</v>
      </c>
      <c r="R260" s="202">
        <v>455</v>
      </c>
      <c r="S260" s="202">
        <v>10.125693787881699</v>
      </c>
      <c r="T260" s="202">
        <v>0.77175902690499698</v>
      </c>
      <c r="U260" s="202">
        <v>455</v>
      </c>
      <c r="V260" s="202">
        <v>8.2184930546264301</v>
      </c>
      <c r="W260" s="202">
        <v>0.77175902690499698</v>
      </c>
      <c r="X260" s="202">
        <v>455</v>
      </c>
      <c r="Y260" s="206" t="s">
        <v>470</v>
      </c>
      <c r="Z260" s="202" t="s">
        <v>470</v>
      </c>
      <c r="AA260" s="202" t="s">
        <v>470</v>
      </c>
      <c r="AB260" s="202" t="s">
        <v>470</v>
      </c>
      <c r="AC260" s="202" t="s">
        <v>470</v>
      </c>
      <c r="AD260" s="202" t="s">
        <v>470</v>
      </c>
      <c r="AE260" s="206">
        <v>0</v>
      </c>
      <c r="AF260" s="202" t="s">
        <v>470</v>
      </c>
      <c r="AG260" s="202" t="s">
        <v>470</v>
      </c>
      <c r="AH260" s="206">
        <v>8.05834418959466E-2</v>
      </c>
      <c r="AI260" s="202">
        <v>5.1508335792049199E-2</v>
      </c>
      <c r="AJ260" s="202">
        <v>35</v>
      </c>
      <c r="AK260" s="202" t="s">
        <v>470</v>
      </c>
      <c r="AL260" s="202" t="s">
        <v>470</v>
      </c>
      <c r="AM260" s="202" t="s">
        <v>470</v>
      </c>
      <c r="AN260" s="202" t="s">
        <v>470</v>
      </c>
      <c r="AO260" s="202" t="s">
        <v>470</v>
      </c>
      <c r="AP260" s="202" t="s">
        <v>470</v>
      </c>
      <c r="AQ260" s="202" t="s">
        <v>470</v>
      </c>
      <c r="AR260" s="202" t="s">
        <v>470</v>
      </c>
      <c r="AS260" s="202" t="s">
        <v>470</v>
      </c>
      <c r="AT260" s="202">
        <v>4.6038540327459996E-3</v>
      </c>
      <c r="AU260" s="202">
        <v>0.26715639406656699</v>
      </c>
      <c r="AV260" s="202">
        <v>0.389616920851869</v>
      </c>
      <c r="AW260" s="202">
        <v>0.24922177025002601</v>
      </c>
      <c r="AX260" s="202">
        <v>8.3367601180611997E-2</v>
      </c>
      <c r="AY260" s="202">
        <v>6.0334596181498999E-3</v>
      </c>
      <c r="AZ260" s="202" t="s">
        <v>470</v>
      </c>
      <c r="BA260" s="202" t="s">
        <v>470</v>
      </c>
      <c r="BB260" s="202" t="s">
        <v>470</v>
      </c>
      <c r="BC260" s="202" t="s">
        <v>470</v>
      </c>
      <c r="BD260" s="202" t="s">
        <v>470</v>
      </c>
      <c r="BE260" s="202" t="s">
        <v>470</v>
      </c>
      <c r="BF260" s="202" t="s">
        <v>470</v>
      </c>
      <c r="BG260" s="202" t="s">
        <v>470</v>
      </c>
      <c r="BH260" s="202" t="s">
        <v>470</v>
      </c>
      <c r="BI260" s="202" t="s">
        <v>470</v>
      </c>
      <c r="BJ260" s="202" t="s">
        <v>470</v>
      </c>
      <c r="BK260" s="202" t="s">
        <v>470</v>
      </c>
      <c r="BL260" s="202">
        <v>0.48109424380246302</v>
      </c>
      <c r="BM260" s="202">
        <v>0.99999999999997102</v>
      </c>
      <c r="BN260" s="202">
        <v>611</v>
      </c>
      <c r="BO260" s="202">
        <v>263.926388634501</v>
      </c>
      <c r="BP260" s="202">
        <v>0.82473073993162405</v>
      </c>
      <c r="BQ260" s="202">
        <v>502</v>
      </c>
      <c r="BR260" s="202">
        <v>7.3518160983340394E-2</v>
      </c>
      <c r="BS260" s="202">
        <v>9.5254546929560202E-2</v>
      </c>
      <c r="BT260" s="202">
        <v>0.99999999999997102</v>
      </c>
      <c r="BU260" s="202">
        <v>611</v>
      </c>
      <c r="BV260" s="202">
        <v>9.0667815488584103E-2</v>
      </c>
      <c r="BW260" s="202">
        <v>9.0667815488584103E-2</v>
      </c>
      <c r="BX260" s="202">
        <v>58</v>
      </c>
      <c r="BY260" s="202">
        <v>0</v>
      </c>
      <c r="BZ260" s="202">
        <v>0.99999999999997102</v>
      </c>
      <c r="CA260" s="202">
        <v>611</v>
      </c>
      <c r="CB260" s="202">
        <v>0</v>
      </c>
      <c r="CC260" s="202">
        <v>0.99999999999997102</v>
      </c>
      <c r="CD260" s="202">
        <v>611</v>
      </c>
      <c r="CE260" s="202">
        <v>0</v>
      </c>
      <c r="CF260" s="202">
        <v>0.97342125114503497</v>
      </c>
      <c r="CG260" s="202">
        <v>594</v>
      </c>
      <c r="CH260" s="202" t="s">
        <v>470</v>
      </c>
      <c r="CI260" s="202" t="s">
        <v>470</v>
      </c>
      <c r="CJ260" s="202" t="s">
        <v>470</v>
      </c>
      <c r="CK260" s="202" t="s">
        <v>470</v>
      </c>
      <c r="CL260" s="202" t="s">
        <v>470</v>
      </c>
      <c r="CM260" s="202" t="s">
        <v>470</v>
      </c>
      <c r="CN260" s="202">
        <v>0.50165587926926702</v>
      </c>
      <c r="CO260" s="202">
        <v>0.97191204627007899</v>
      </c>
      <c r="CP260" s="202">
        <v>593</v>
      </c>
      <c r="CQ260" s="202">
        <v>17</v>
      </c>
      <c r="CR260" s="202">
        <v>0.97342125114503497</v>
      </c>
      <c r="CS260" s="202">
        <v>594</v>
      </c>
      <c r="CT260" s="202">
        <v>1.7443691699999999</v>
      </c>
      <c r="CU260" s="202">
        <v>0.97342125114503497</v>
      </c>
      <c r="CV260" s="202">
        <v>594</v>
      </c>
      <c r="CW260" s="202">
        <v>0.19030540682808</v>
      </c>
      <c r="CX260" s="202">
        <v>0.74556961045677195</v>
      </c>
      <c r="CY260" s="202">
        <v>472</v>
      </c>
      <c r="CZ260" s="202">
        <v>25088.400000000001</v>
      </c>
      <c r="DA260" s="202">
        <v>0.82473073993162405</v>
      </c>
      <c r="DB260" s="202">
        <v>502</v>
      </c>
      <c r="DC260" s="202" t="s">
        <v>470</v>
      </c>
      <c r="DD260" s="202" t="s">
        <v>470</v>
      </c>
      <c r="DE260" s="202" t="s">
        <v>470</v>
      </c>
      <c r="DF260" s="202" t="s">
        <v>279</v>
      </c>
      <c r="DG260" s="202" t="s">
        <v>471</v>
      </c>
    </row>
    <row r="261" spans="2:111" hidden="1" x14ac:dyDescent="0.3">
      <c r="B261" s="124" t="str">
        <f t="shared" si="4"/>
        <v>iBoxx USD Asia ex-Japan Corporates Investment Grade ESG Screened45688</v>
      </c>
      <c r="D261" s="124" t="s">
        <v>545</v>
      </c>
      <c r="E261" s="183" t="s">
        <v>278</v>
      </c>
      <c r="F261" s="196">
        <v>45688</v>
      </c>
      <c r="G261" s="202">
        <v>601</v>
      </c>
      <c r="H261" s="202">
        <v>0</v>
      </c>
      <c r="I261" s="202">
        <v>601</v>
      </c>
      <c r="J261" s="203">
        <v>0</v>
      </c>
      <c r="K261" s="203">
        <v>1</v>
      </c>
      <c r="L261" s="202" t="s">
        <v>476</v>
      </c>
      <c r="M261" s="204">
        <v>26.127309542765101</v>
      </c>
      <c r="N261" s="203">
        <v>0.970019091919748</v>
      </c>
      <c r="O261" s="205">
        <v>582</v>
      </c>
      <c r="P261" s="204">
        <v>6.8080285780058398</v>
      </c>
      <c r="Q261" s="202">
        <v>0.76880383388843099</v>
      </c>
      <c r="R261" s="202">
        <v>447</v>
      </c>
      <c r="S261" s="202">
        <v>10.092300295143801</v>
      </c>
      <c r="T261" s="202">
        <v>0.76880383388843099</v>
      </c>
      <c r="U261" s="202">
        <v>447</v>
      </c>
      <c r="V261" s="202">
        <v>8.2095143334368998</v>
      </c>
      <c r="W261" s="202">
        <v>0.76880383388843099</v>
      </c>
      <c r="X261" s="202">
        <v>447</v>
      </c>
      <c r="Y261" s="206" t="s">
        <v>470</v>
      </c>
      <c r="Z261" s="202" t="s">
        <v>470</v>
      </c>
      <c r="AA261" s="202" t="s">
        <v>470</v>
      </c>
      <c r="AB261" s="202" t="s">
        <v>470</v>
      </c>
      <c r="AC261" s="202" t="s">
        <v>470</v>
      </c>
      <c r="AD261" s="202" t="s">
        <v>470</v>
      </c>
      <c r="AE261" s="202">
        <v>0</v>
      </c>
      <c r="AF261" s="202" t="s">
        <v>470</v>
      </c>
      <c r="AG261" s="202" t="s">
        <v>470</v>
      </c>
      <c r="AH261" s="206">
        <v>7.9215445981694305E-2</v>
      </c>
      <c r="AI261" s="202">
        <v>4.9400018022600002E-2</v>
      </c>
      <c r="AJ261" s="202">
        <v>33</v>
      </c>
      <c r="AK261" s="202" t="s">
        <v>470</v>
      </c>
      <c r="AL261" s="202" t="s">
        <v>470</v>
      </c>
      <c r="AM261" s="202" t="s">
        <v>470</v>
      </c>
      <c r="AN261" s="202" t="s">
        <v>470</v>
      </c>
      <c r="AO261" s="202" t="s">
        <v>470</v>
      </c>
      <c r="AP261" s="202" t="s">
        <v>470</v>
      </c>
      <c r="AQ261" s="202" t="s">
        <v>470</v>
      </c>
      <c r="AR261" s="202" t="s">
        <v>470</v>
      </c>
      <c r="AS261" s="202" t="s">
        <v>470</v>
      </c>
      <c r="AT261" s="202">
        <v>4.6713348987037998E-3</v>
      </c>
      <c r="AU261" s="202">
        <v>0.26126091570843502</v>
      </c>
      <c r="AV261" s="202">
        <v>0.42670908659041701</v>
      </c>
      <c r="AW261" s="202">
        <v>0.221948832579693</v>
      </c>
      <c r="AX261" s="202">
        <v>7.9301845211360605E-2</v>
      </c>
      <c r="AY261" s="202">
        <v>6.1079850113618999E-3</v>
      </c>
      <c r="AZ261" s="202" t="s">
        <v>470</v>
      </c>
      <c r="BA261" s="202" t="s">
        <v>470</v>
      </c>
      <c r="BB261" s="202" t="s">
        <v>470</v>
      </c>
      <c r="BC261" s="202" t="s">
        <v>470</v>
      </c>
      <c r="BD261" s="202" t="s">
        <v>470</v>
      </c>
      <c r="BE261" s="202" t="s">
        <v>470</v>
      </c>
      <c r="BF261" s="202" t="s">
        <v>470</v>
      </c>
      <c r="BG261" s="202" t="s">
        <v>470</v>
      </c>
      <c r="BH261" s="202" t="s">
        <v>470</v>
      </c>
      <c r="BI261" s="202" t="s">
        <v>470</v>
      </c>
      <c r="BJ261" s="202" t="s">
        <v>470</v>
      </c>
      <c r="BK261" s="202" t="s">
        <v>470</v>
      </c>
      <c r="BL261" s="202">
        <v>0.47856671149122398</v>
      </c>
      <c r="BM261" s="202">
        <v>0.99999999999997202</v>
      </c>
      <c r="BN261" s="202">
        <v>601</v>
      </c>
      <c r="BO261" s="202">
        <v>262.03960999146699</v>
      </c>
      <c r="BP261" s="202">
        <v>0.821263375164628</v>
      </c>
      <c r="BQ261" s="202">
        <v>493</v>
      </c>
      <c r="BR261" s="202">
        <v>8.2368061353459004E-2</v>
      </c>
      <c r="BS261" s="202">
        <v>9.7159851686733495E-2</v>
      </c>
      <c r="BT261" s="202">
        <v>0.99999999999997202</v>
      </c>
      <c r="BU261" s="202">
        <v>601</v>
      </c>
      <c r="BV261" s="202">
        <v>8.6545071259382503E-2</v>
      </c>
      <c r="BW261" s="202">
        <v>8.6545071259382503E-2</v>
      </c>
      <c r="BX261" s="202">
        <v>55</v>
      </c>
      <c r="BY261" s="202">
        <v>0</v>
      </c>
      <c r="BZ261" s="202">
        <v>0.99999999999997202</v>
      </c>
      <c r="CA261" s="202">
        <v>601</v>
      </c>
      <c r="CB261" s="202">
        <v>0</v>
      </c>
      <c r="CC261" s="202">
        <v>0.99999999999997202</v>
      </c>
      <c r="CD261" s="202">
        <v>601</v>
      </c>
      <c r="CE261" s="202">
        <v>0</v>
      </c>
      <c r="CF261" s="202">
        <v>0.97157019943884604</v>
      </c>
      <c r="CG261" s="202">
        <v>583</v>
      </c>
      <c r="CH261" s="202" t="s">
        <v>470</v>
      </c>
      <c r="CI261" s="202" t="s">
        <v>470</v>
      </c>
      <c r="CJ261" s="202" t="s">
        <v>470</v>
      </c>
      <c r="CK261" s="202" t="s">
        <v>470</v>
      </c>
      <c r="CL261" s="202" t="s">
        <v>470</v>
      </c>
      <c r="CM261" s="202" t="s">
        <v>470</v>
      </c>
      <c r="CN261" s="202">
        <v>0.50053412155705701</v>
      </c>
      <c r="CO261" s="202">
        <v>0.970019091919748</v>
      </c>
      <c r="CP261" s="202">
        <v>582</v>
      </c>
      <c r="CQ261" s="202">
        <v>17</v>
      </c>
      <c r="CR261" s="202">
        <v>0.97157019943884604</v>
      </c>
      <c r="CS261" s="202">
        <v>583</v>
      </c>
      <c r="CT261" s="202">
        <v>1744369.17</v>
      </c>
      <c r="CU261" s="202">
        <v>0.97157019943884604</v>
      </c>
      <c r="CV261" s="202">
        <v>583</v>
      </c>
      <c r="CW261" s="202">
        <v>0.19098308992415799</v>
      </c>
      <c r="CX261" s="202">
        <v>0.74326584997387501</v>
      </c>
      <c r="CY261" s="202">
        <v>465</v>
      </c>
      <c r="CZ261" s="202">
        <v>24609.3</v>
      </c>
      <c r="DA261" s="202">
        <v>0.82422293230795096</v>
      </c>
      <c r="DB261" s="202">
        <v>495</v>
      </c>
      <c r="DC261" s="202" t="s">
        <v>470</v>
      </c>
      <c r="DD261" s="202" t="s">
        <v>470</v>
      </c>
      <c r="DE261" s="202" t="s">
        <v>470</v>
      </c>
      <c r="DF261" s="202" t="s">
        <v>279</v>
      </c>
      <c r="DG261" s="202" t="s">
        <v>471</v>
      </c>
    </row>
    <row r="262" spans="2:111" hidden="1" x14ac:dyDescent="0.3">
      <c r="B262" s="124" t="str">
        <f t="shared" si="4"/>
        <v>iBoxx USD Contingent Convertible Liquid Developed Market AT1 (8% Issuer Cap)45596</v>
      </c>
      <c r="C262">
        <v>1064</v>
      </c>
      <c r="D262" t="s">
        <v>546</v>
      </c>
      <c r="E262" t="s">
        <v>280</v>
      </c>
      <c r="F262" s="198">
        <v>45596</v>
      </c>
      <c r="G262" s="202">
        <v>85</v>
      </c>
      <c r="H262" s="202">
        <v>0</v>
      </c>
      <c r="I262" s="202">
        <v>85</v>
      </c>
      <c r="J262" s="203">
        <v>0</v>
      </c>
      <c r="K262" s="203">
        <v>1</v>
      </c>
      <c r="L262" s="202" t="s">
        <v>476</v>
      </c>
      <c r="M262" s="204">
        <v>20.927112829999999</v>
      </c>
      <c r="N262" s="203">
        <v>1</v>
      </c>
      <c r="O262" s="205">
        <v>85</v>
      </c>
      <c r="P262" s="204">
        <v>1.14411829</v>
      </c>
      <c r="Q262" s="202">
        <v>1</v>
      </c>
      <c r="R262" s="202">
        <v>85</v>
      </c>
      <c r="S262" s="202">
        <v>11.188803740000001</v>
      </c>
      <c r="T262" s="202">
        <v>1</v>
      </c>
      <c r="U262" s="202">
        <v>85</v>
      </c>
      <c r="V262" s="202">
        <v>8.5941908090000005</v>
      </c>
      <c r="W262" s="202">
        <v>1</v>
      </c>
      <c r="X262" s="202">
        <v>85</v>
      </c>
      <c r="Y262" s="206" t="s">
        <v>470</v>
      </c>
      <c r="Z262" s="202" t="s">
        <v>470</v>
      </c>
      <c r="AA262" s="202" t="s">
        <v>470</v>
      </c>
      <c r="AB262" s="202" t="s">
        <v>470</v>
      </c>
      <c r="AC262" s="202" t="s">
        <v>470</v>
      </c>
      <c r="AD262" s="202" t="s">
        <v>470</v>
      </c>
      <c r="AE262" s="206">
        <v>0.3241607963</v>
      </c>
      <c r="AF262" s="202">
        <v>0.12875957800000001</v>
      </c>
      <c r="AG262" s="202">
        <v>7</v>
      </c>
      <c r="AH262" s="206" t="s">
        <v>470</v>
      </c>
      <c r="AI262" s="202">
        <v>0</v>
      </c>
      <c r="AJ262" s="202">
        <v>0</v>
      </c>
      <c r="AK262" s="202" t="s">
        <v>470</v>
      </c>
      <c r="AL262" s="202" t="s">
        <v>470</v>
      </c>
      <c r="AM262" s="202" t="s">
        <v>470</v>
      </c>
      <c r="AN262" s="202" t="s">
        <v>470</v>
      </c>
      <c r="AO262" s="202" t="s">
        <v>470</v>
      </c>
      <c r="AP262" s="202" t="s">
        <v>470</v>
      </c>
      <c r="AQ262" s="202" t="s">
        <v>470</v>
      </c>
      <c r="AR262" s="202" t="s">
        <v>470</v>
      </c>
      <c r="AS262" s="202" t="s">
        <v>470</v>
      </c>
      <c r="AT262" s="202">
        <v>0</v>
      </c>
      <c r="AU262" s="202">
        <v>0.324008725</v>
      </c>
      <c r="AV262" s="202">
        <v>0.675991275</v>
      </c>
      <c r="AW262" s="202">
        <v>0</v>
      </c>
      <c r="AX262" s="202">
        <v>0</v>
      </c>
      <c r="AY262" s="202">
        <v>0</v>
      </c>
      <c r="AZ262" s="202"/>
      <c r="BA262" s="202"/>
      <c r="BB262" s="202"/>
      <c r="BC262" s="202"/>
      <c r="BD262" s="202"/>
      <c r="BE262" s="202"/>
      <c r="BF262" s="202"/>
      <c r="BG262" s="202"/>
      <c r="BH262" s="202"/>
      <c r="BI262" s="202"/>
      <c r="BJ262" s="202"/>
      <c r="BK262" s="202"/>
      <c r="BL262" s="202">
        <v>0</v>
      </c>
      <c r="BM262" s="202">
        <v>1</v>
      </c>
      <c r="BN262" s="202">
        <v>85</v>
      </c>
      <c r="BO262" s="202">
        <v>0.77056703800000004</v>
      </c>
      <c r="BP262" s="202">
        <v>1</v>
      </c>
      <c r="BQ262" s="202">
        <v>85</v>
      </c>
      <c r="BR262" s="202">
        <v>0.08</v>
      </c>
      <c r="BS262" s="202">
        <v>0</v>
      </c>
      <c r="BT262" s="202">
        <v>1</v>
      </c>
      <c r="BU262" s="202">
        <v>85</v>
      </c>
      <c r="BV262" s="202">
        <v>0</v>
      </c>
      <c r="BW262" s="202" t="s">
        <v>470</v>
      </c>
      <c r="BX262" s="202" t="s">
        <v>470</v>
      </c>
      <c r="BY262" s="202">
        <v>0</v>
      </c>
      <c r="BZ262" s="202">
        <v>0.999999999999998</v>
      </c>
      <c r="CA262" s="202">
        <v>85</v>
      </c>
      <c r="CB262" s="202">
        <v>0</v>
      </c>
      <c r="CC262" s="202">
        <v>0.999999999999998</v>
      </c>
      <c r="CD262" s="202">
        <v>85</v>
      </c>
      <c r="CE262" s="202">
        <v>0</v>
      </c>
      <c r="CF262" s="202">
        <v>0.999999999999998</v>
      </c>
      <c r="CG262" s="202">
        <v>85</v>
      </c>
      <c r="CH262" s="202" t="s">
        <v>470</v>
      </c>
      <c r="CI262" s="202" t="s">
        <v>470</v>
      </c>
      <c r="CJ262" s="202" t="s">
        <v>470</v>
      </c>
      <c r="CK262" s="202" t="s">
        <v>470</v>
      </c>
      <c r="CL262" s="202" t="s">
        <v>470</v>
      </c>
      <c r="CM262" s="202" t="s">
        <v>470</v>
      </c>
      <c r="CN262" s="202">
        <v>6.5822689000000004E-2</v>
      </c>
      <c r="CO262" s="202">
        <v>1</v>
      </c>
      <c r="CP262" s="202">
        <v>85</v>
      </c>
      <c r="CQ262" s="202">
        <v>0</v>
      </c>
      <c r="CR262" s="202">
        <v>1</v>
      </c>
      <c r="CS262" s="202">
        <v>85</v>
      </c>
      <c r="CT262" s="202">
        <v>0</v>
      </c>
      <c r="CU262" s="202">
        <v>1</v>
      </c>
      <c r="CV262" s="202">
        <v>85</v>
      </c>
      <c r="CW262" s="202">
        <v>0.77004451100000004</v>
      </c>
      <c r="CX262" s="202">
        <v>1</v>
      </c>
      <c r="CY262" s="202">
        <v>85</v>
      </c>
      <c r="CZ262" s="202">
        <v>5839</v>
      </c>
      <c r="DA262" s="202">
        <v>1</v>
      </c>
      <c r="DB262" s="202">
        <v>85</v>
      </c>
      <c r="DC262" s="202" t="s">
        <v>470</v>
      </c>
      <c r="DD262" s="202" t="s">
        <v>470</v>
      </c>
      <c r="DE262" s="202" t="s">
        <v>470</v>
      </c>
      <c r="DF262" s="202" t="s">
        <v>281</v>
      </c>
      <c r="DG262" s="202" t="s">
        <v>471</v>
      </c>
    </row>
    <row r="263" spans="2:111" hidden="1" x14ac:dyDescent="0.3">
      <c r="B263" s="124" t="str">
        <f t="shared" si="4"/>
        <v>iBoxx USD Contingent Convertible Liquid Developed Market AT1 (8% Issuer Cap)45626</v>
      </c>
      <c r="C263">
        <v>1065</v>
      </c>
      <c r="D263" t="s">
        <v>546</v>
      </c>
      <c r="E263" t="s">
        <v>280</v>
      </c>
      <c r="F263" s="198">
        <v>45626</v>
      </c>
      <c r="G263" s="202">
        <v>86</v>
      </c>
      <c r="H263" s="202">
        <v>0</v>
      </c>
      <c r="I263" s="202">
        <v>86</v>
      </c>
      <c r="J263" s="203">
        <v>0</v>
      </c>
      <c r="K263" s="203">
        <v>1</v>
      </c>
      <c r="L263" s="202" t="s">
        <v>476</v>
      </c>
      <c r="M263" s="204">
        <v>20.979110609999999</v>
      </c>
      <c r="N263" s="203">
        <v>1</v>
      </c>
      <c r="O263" s="205">
        <v>86</v>
      </c>
      <c r="P263" s="204">
        <v>1.1521883500000001</v>
      </c>
      <c r="Q263" s="202">
        <v>1</v>
      </c>
      <c r="R263" s="202">
        <v>86</v>
      </c>
      <c r="S263" s="202">
        <v>11.201077509999999</v>
      </c>
      <c r="T263" s="202">
        <v>1</v>
      </c>
      <c r="U263" s="202">
        <v>86</v>
      </c>
      <c r="V263" s="202">
        <v>8.6258447530000009</v>
      </c>
      <c r="W263" s="202">
        <v>1</v>
      </c>
      <c r="X263" s="202">
        <v>86</v>
      </c>
      <c r="Y263" s="206" t="s">
        <v>470</v>
      </c>
      <c r="Z263" s="202" t="s">
        <v>470</v>
      </c>
      <c r="AA263" s="202" t="s">
        <v>470</v>
      </c>
      <c r="AB263" s="202" t="s">
        <v>470</v>
      </c>
      <c r="AC263" s="202" t="s">
        <v>470</v>
      </c>
      <c r="AD263" s="202" t="s">
        <v>470</v>
      </c>
      <c r="AE263" s="206">
        <v>0.32398081959999997</v>
      </c>
      <c r="AF263" s="202">
        <v>0.129166271</v>
      </c>
      <c r="AG263" s="202">
        <v>7</v>
      </c>
      <c r="AH263" s="206" t="s">
        <v>470</v>
      </c>
      <c r="AI263" s="202">
        <v>0</v>
      </c>
      <c r="AJ263" s="202">
        <v>0</v>
      </c>
      <c r="AK263" s="202" t="s">
        <v>470</v>
      </c>
      <c r="AL263" s="202" t="s">
        <v>470</v>
      </c>
      <c r="AM263" s="202" t="s">
        <v>470</v>
      </c>
      <c r="AN263" s="202" t="s">
        <v>470</v>
      </c>
      <c r="AO263" s="202" t="s">
        <v>470</v>
      </c>
      <c r="AP263" s="202" t="s">
        <v>470</v>
      </c>
      <c r="AQ263" s="202" t="s">
        <v>470</v>
      </c>
      <c r="AR263" s="202" t="s">
        <v>470</v>
      </c>
      <c r="AS263" s="202" t="s">
        <v>470</v>
      </c>
      <c r="AT263" s="202">
        <v>0</v>
      </c>
      <c r="AU263" s="202">
        <v>0.39141277699999999</v>
      </c>
      <c r="AV263" s="202">
        <v>0.60858722300000001</v>
      </c>
      <c r="AW263" s="202">
        <v>0</v>
      </c>
      <c r="AX263" s="202">
        <v>0</v>
      </c>
      <c r="AY263" s="202">
        <v>0</v>
      </c>
      <c r="AZ263" s="202"/>
      <c r="BA263" s="202"/>
      <c r="BB263" s="202"/>
      <c r="BC263" s="202"/>
      <c r="BD263" s="202"/>
      <c r="BE263" s="202"/>
      <c r="BF263" s="202"/>
      <c r="BG263" s="202"/>
      <c r="BH263" s="202"/>
      <c r="BI263" s="202"/>
      <c r="BJ263" s="202"/>
      <c r="BK263" s="202"/>
      <c r="BL263" s="202">
        <v>0</v>
      </c>
      <c r="BM263" s="202">
        <v>1</v>
      </c>
      <c r="BN263" s="202">
        <v>86</v>
      </c>
      <c r="BO263" s="202">
        <v>0.79055961200000002</v>
      </c>
      <c r="BP263" s="202">
        <v>1</v>
      </c>
      <c r="BQ263" s="202">
        <v>86</v>
      </c>
      <c r="BR263" s="202">
        <v>0.08</v>
      </c>
      <c r="BS263" s="202">
        <v>0</v>
      </c>
      <c r="BT263" s="202">
        <v>1</v>
      </c>
      <c r="BU263" s="202">
        <v>86</v>
      </c>
      <c r="BV263" s="202">
        <v>0</v>
      </c>
      <c r="BW263" s="202" t="s">
        <v>470</v>
      </c>
      <c r="BX263" s="202" t="s">
        <v>470</v>
      </c>
      <c r="BY263" s="202">
        <v>0</v>
      </c>
      <c r="BZ263" s="202">
        <v>0.999999999999998</v>
      </c>
      <c r="CA263" s="202">
        <v>86</v>
      </c>
      <c r="CB263" s="202">
        <v>0</v>
      </c>
      <c r="CC263" s="202">
        <v>0.999999999999998</v>
      </c>
      <c r="CD263" s="202">
        <v>86</v>
      </c>
      <c r="CE263" s="202">
        <v>0</v>
      </c>
      <c r="CF263" s="202">
        <v>0.999999999999998</v>
      </c>
      <c r="CG263" s="202">
        <v>86</v>
      </c>
      <c r="CH263" s="202" t="s">
        <v>470</v>
      </c>
      <c r="CI263" s="202" t="s">
        <v>470</v>
      </c>
      <c r="CJ263" s="202" t="s">
        <v>470</v>
      </c>
      <c r="CK263" s="202" t="s">
        <v>470</v>
      </c>
      <c r="CL263" s="202" t="s">
        <v>470</v>
      </c>
      <c r="CM263" s="202" t="s">
        <v>470</v>
      </c>
      <c r="CN263" s="202">
        <v>6.6353585000000007E-2</v>
      </c>
      <c r="CO263" s="202">
        <v>1</v>
      </c>
      <c r="CP263" s="202">
        <v>86</v>
      </c>
      <c r="CQ263" s="202">
        <v>0</v>
      </c>
      <c r="CR263" s="202">
        <v>1</v>
      </c>
      <c r="CS263" s="202">
        <v>86</v>
      </c>
      <c r="CT263" s="202">
        <v>0</v>
      </c>
      <c r="CU263" s="202">
        <v>1</v>
      </c>
      <c r="CV263" s="202">
        <v>86</v>
      </c>
      <c r="CW263" s="202">
        <v>0.76040854999999996</v>
      </c>
      <c r="CX263" s="202">
        <v>1</v>
      </c>
      <c r="CY263" s="202">
        <v>86</v>
      </c>
      <c r="CZ263" s="202">
        <v>5912.3</v>
      </c>
      <c r="DA263" s="202">
        <v>1</v>
      </c>
      <c r="DB263" s="202">
        <v>86</v>
      </c>
      <c r="DC263" s="202" t="s">
        <v>470</v>
      </c>
      <c r="DD263" s="202" t="s">
        <v>470</v>
      </c>
      <c r="DE263" s="202" t="s">
        <v>470</v>
      </c>
      <c r="DF263" s="202" t="s">
        <v>281</v>
      </c>
      <c r="DG263" s="202" t="s">
        <v>471</v>
      </c>
    </row>
    <row r="264" spans="2:111" hidden="1" x14ac:dyDescent="0.3">
      <c r="B264" s="124" t="str">
        <f t="shared" si="4"/>
        <v>iBoxx USD Contingent Convertible Liquid Developed Market AT1 (8% Issuer Cap)45657</v>
      </c>
      <c r="D264" s="124" t="s">
        <v>546</v>
      </c>
      <c r="E264" s="183" t="s">
        <v>280</v>
      </c>
      <c r="F264" s="196">
        <v>45657</v>
      </c>
      <c r="G264" s="202">
        <v>86</v>
      </c>
      <c r="H264" s="202">
        <v>0</v>
      </c>
      <c r="I264" s="202">
        <v>86</v>
      </c>
      <c r="J264" s="203">
        <v>0</v>
      </c>
      <c r="K264" s="203">
        <v>1</v>
      </c>
      <c r="L264" s="202" t="s">
        <v>476</v>
      </c>
      <c r="M264" s="204">
        <v>20.485709419070201</v>
      </c>
      <c r="N264" s="203">
        <v>0.999999999999998</v>
      </c>
      <c r="O264" s="205">
        <v>86</v>
      </c>
      <c r="P264" s="204">
        <v>1.10722411876981</v>
      </c>
      <c r="Q264" s="202">
        <v>0.999999999999998</v>
      </c>
      <c r="R264" s="202">
        <v>86</v>
      </c>
      <c r="S264" s="202">
        <v>10.9106767739089</v>
      </c>
      <c r="T264" s="202">
        <v>0.999999999999998</v>
      </c>
      <c r="U264" s="202">
        <v>86</v>
      </c>
      <c r="V264" s="202">
        <v>8.4678085263915506</v>
      </c>
      <c r="W264" s="202">
        <v>0.999999999999998</v>
      </c>
      <c r="X264" s="202">
        <v>86</v>
      </c>
      <c r="Y264" s="206" t="s">
        <v>470</v>
      </c>
      <c r="Z264" s="202" t="s">
        <v>470</v>
      </c>
      <c r="AA264" s="202" t="s">
        <v>470</v>
      </c>
      <c r="AB264" s="202" t="s">
        <v>470</v>
      </c>
      <c r="AC264" s="202" t="s">
        <v>470</v>
      </c>
      <c r="AD264" s="202" t="s">
        <v>470</v>
      </c>
      <c r="AE264" s="206">
        <v>0.32420844434701102</v>
      </c>
      <c r="AF264" s="202">
        <v>0.12865233592712499</v>
      </c>
      <c r="AG264" s="202">
        <v>7</v>
      </c>
      <c r="AH264" s="206">
        <v>0</v>
      </c>
      <c r="AI264" s="202" t="s">
        <v>470</v>
      </c>
      <c r="AJ264" s="202" t="s">
        <v>470</v>
      </c>
      <c r="AK264" s="202" t="s">
        <v>470</v>
      </c>
      <c r="AL264" s="202" t="s">
        <v>470</v>
      </c>
      <c r="AM264" s="202" t="s">
        <v>470</v>
      </c>
      <c r="AN264" s="202" t="s">
        <v>470</v>
      </c>
      <c r="AO264" s="202" t="s">
        <v>470</v>
      </c>
      <c r="AP264" s="202" t="s">
        <v>470</v>
      </c>
      <c r="AQ264" s="202" t="s">
        <v>470</v>
      </c>
      <c r="AR264" s="202" t="s">
        <v>470</v>
      </c>
      <c r="AS264" s="202" t="s">
        <v>470</v>
      </c>
      <c r="AT264" s="202">
        <v>0</v>
      </c>
      <c r="AU264" s="202">
        <v>0.41949201710769601</v>
      </c>
      <c r="AV264" s="202">
        <v>0.58050798289230099</v>
      </c>
      <c r="AW264" s="202">
        <v>0</v>
      </c>
      <c r="AX264" s="202">
        <v>0</v>
      </c>
      <c r="AY264" s="202">
        <v>0</v>
      </c>
      <c r="AZ264" s="202" t="s">
        <v>470</v>
      </c>
      <c r="BA264" s="202" t="s">
        <v>470</v>
      </c>
      <c r="BB264" s="202" t="s">
        <v>470</v>
      </c>
      <c r="BC264" s="202" t="s">
        <v>470</v>
      </c>
      <c r="BD264" s="202" t="s">
        <v>470</v>
      </c>
      <c r="BE264" s="202" t="s">
        <v>470</v>
      </c>
      <c r="BF264" s="202" t="s">
        <v>470</v>
      </c>
      <c r="BG264" s="202" t="s">
        <v>470</v>
      </c>
      <c r="BH264" s="202" t="s">
        <v>470</v>
      </c>
      <c r="BI264" s="202" t="s">
        <v>470</v>
      </c>
      <c r="BJ264" s="202" t="s">
        <v>470</v>
      </c>
      <c r="BK264" s="202" t="s">
        <v>470</v>
      </c>
      <c r="BL264" s="202">
        <v>0</v>
      </c>
      <c r="BM264" s="202">
        <v>0.999999999999998</v>
      </c>
      <c r="BN264" s="202">
        <v>86</v>
      </c>
      <c r="BO264" s="202">
        <v>0.76236904679578499</v>
      </c>
      <c r="BP264" s="202">
        <v>0.999999999999998</v>
      </c>
      <c r="BQ264" s="202">
        <v>86</v>
      </c>
      <c r="BR264" s="202">
        <v>7.9999999999999696E-2</v>
      </c>
      <c r="BS264" s="202">
        <v>0</v>
      </c>
      <c r="BT264" s="202">
        <v>0.999999999999998</v>
      </c>
      <c r="BU264" s="202">
        <v>86</v>
      </c>
      <c r="BV264" s="202" t="s">
        <v>470</v>
      </c>
      <c r="BW264" s="202" t="s">
        <v>470</v>
      </c>
      <c r="BX264" s="202" t="s">
        <v>470</v>
      </c>
      <c r="BY264" s="202">
        <v>0</v>
      </c>
      <c r="BZ264" s="202">
        <v>0.999999999999998</v>
      </c>
      <c r="CA264" s="202">
        <v>86</v>
      </c>
      <c r="CB264" s="202">
        <v>0</v>
      </c>
      <c r="CC264" s="202">
        <v>0.999999999999998</v>
      </c>
      <c r="CD264" s="202">
        <v>86</v>
      </c>
      <c r="CE264" s="202">
        <v>0</v>
      </c>
      <c r="CF264" s="202">
        <v>0.999999999999998</v>
      </c>
      <c r="CG264" s="202">
        <v>86</v>
      </c>
      <c r="CH264" s="202" t="s">
        <v>470</v>
      </c>
      <c r="CI264" s="202" t="s">
        <v>470</v>
      </c>
      <c r="CJ264" s="202" t="s">
        <v>470</v>
      </c>
      <c r="CK264" s="202" t="s">
        <v>470</v>
      </c>
      <c r="CL264" s="202" t="s">
        <v>470</v>
      </c>
      <c r="CM264" s="202" t="s">
        <v>470</v>
      </c>
      <c r="CN264" s="202">
        <v>6.6425699133225893E-2</v>
      </c>
      <c r="CO264" s="202">
        <v>0.999999999999998</v>
      </c>
      <c r="CP264" s="202">
        <v>86</v>
      </c>
      <c r="CQ264" s="202">
        <v>0</v>
      </c>
      <c r="CR264" s="202">
        <v>0.999999999999998</v>
      </c>
      <c r="CS264" s="202">
        <v>86</v>
      </c>
      <c r="CT264" s="202">
        <v>0</v>
      </c>
      <c r="CU264" s="202">
        <v>0.999999999999998</v>
      </c>
      <c r="CV264" s="202">
        <v>86</v>
      </c>
      <c r="CW264" s="202">
        <v>0.75707358943429404</v>
      </c>
      <c r="CX264" s="202">
        <v>0.999999999999998</v>
      </c>
      <c r="CY264" s="202">
        <v>86</v>
      </c>
      <c r="CZ264" s="202">
        <v>5971.3</v>
      </c>
      <c r="DA264" s="202">
        <v>0.999999999999998</v>
      </c>
      <c r="DB264" s="202">
        <v>86</v>
      </c>
      <c r="DC264" s="202" t="s">
        <v>470</v>
      </c>
      <c r="DD264" s="202" t="s">
        <v>470</v>
      </c>
      <c r="DE264" s="202" t="s">
        <v>470</v>
      </c>
      <c r="DF264" s="202" t="s">
        <v>281</v>
      </c>
      <c r="DG264" s="202" t="s">
        <v>471</v>
      </c>
    </row>
    <row r="265" spans="2:111" hidden="1" x14ac:dyDescent="0.3">
      <c r="B265" s="124" t="str">
        <f t="shared" si="4"/>
        <v>iBoxx USD Contingent Convertible Liquid Developed Market AT1 (8% Issuer Cap)45688</v>
      </c>
      <c r="D265" s="124" t="s">
        <v>546</v>
      </c>
      <c r="E265" s="183" t="s">
        <v>280</v>
      </c>
      <c r="F265" s="196">
        <v>45688</v>
      </c>
      <c r="G265" s="202">
        <v>88</v>
      </c>
      <c r="H265" s="202">
        <v>0</v>
      </c>
      <c r="I265" s="202">
        <v>88</v>
      </c>
      <c r="J265" s="203">
        <v>0</v>
      </c>
      <c r="K265" s="203">
        <v>1</v>
      </c>
      <c r="L265" s="202" t="s">
        <v>476</v>
      </c>
      <c r="M265" s="204">
        <v>20.573920501110901</v>
      </c>
      <c r="N265" s="203">
        <v>0.999999999999998</v>
      </c>
      <c r="O265" s="205">
        <v>88</v>
      </c>
      <c r="P265" s="204">
        <v>1.1121204553553901</v>
      </c>
      <c r="Q265" s="202">
        <v>0.999999999999998</v>
      </c>
      <c r="R265" s="202">
        <v>88</v>
      </c>
      <c r="S265" s="202">
        <v>10.9975065062929</v>
      </c>
      <c r="T265" s="202">
        <v>0.999999999999998</v>
      </c>
      <c r="U265" s="202">
        <v>88</v>
      </c>
      <c r="V265" s="202">
        <v>8.4642935394626004</v>
      </c>
      <c r="W265" s="202">
        <v>0.999999999999998</v>
      </c>
      <c r="X265" s="202">
        <v>88</v>
      </c>
      <c r="Y265" s="206" t="s">
        <v>470</v>
      </c>
      <c r="Z265" s="202" t="s">
        <v>470</v>
      </c>
      <c r="AA265" s="202" t="s">
        <v>470</v>
      </c>
      <c r="AB265" s="202" t="s">
        <v>470</v>
      </c>
      <c r="AC265" s="202" t="s">
        <v>470</v>
      </c>
      <c r="AD265" s="202" t="s">
        <v>470</v>
      </c>
      <c r="AE265" s="202">
        <v>0.31046038037589202</v>
      </c>
      <c r="AF265" s="202">
        <v>0.12701223395324701</v>
      </c>
      <c r="AG265" s="202">
        <v>7</v>
      </c>
      <c r="AH265" s="206">
        <v>0</v>
      </c>
      <c r="AI265" s="202" t="s">
        <v>470</v>
      </c>
      <c r="AJ265" s="202" t="s">
        <v>470</v>
      </c>
      <c r="AK265" s="202" t="s">
        <v>470</v>
      </c>
      <c r="AL265" s="202" t="s">
        <v>470</v>
      </c>
      <c r="AM265" s="202" t="s">
        <v>470</v>
      </c>
      <c r="AN265" s="202" t="s">
        <v>470</v>
      </c>
      <c r="AO265" s="202" t="s">
        <v>470</v>
      </c>
      <c r="AP265" s="202" t="s">
        <v>470</v>
      </c>
      <c r="AQ265" s="202" t="s">
        <v>470</v>
      </c>
      <c r="AR265" s="202" t="s">
        <v>470</v>
      </c>
      <c r="AS265" s="202" t="s">
        <v>470</v>
      </c>
      <c r="AT265" s="202">
        <v>0</v>
      </c>
      <c r="AU265" s="202">
        <v>0.46903298730409798</v>
      </c>
      <c r="AV265" s="202">
        <v>0.53096701269589996</v>
      </c>
      <c r="AW265" s="202">
        <v>0</v>
      </c>
      <c r="AX265" s="202">
        <v>0</v>
      </c>
      <c r="AY265" s="202">
        <v>0</v>
      </c>
      <c r="AZ265" s="202" t="s">
        <v>470</v>
      </c>
      <c r="BA265" s="202" t="s">
        <v>470</v>
      </c>
      <c r="BB265" s="202" t="s">
        <v>470</v>
      </c>
      <c r="BC265" s="202" t="s">
        <v>470</v>
      </c>
      <c r="BD265" s="202" t="s">
        <v>470</v>
      </c>
      <c r="BE265" s="202" t="s">
        <v>470</v>
      </c>
      <c r="BF265" s="202" t="s">
        <v>470</v>
      </c>
      <c r="BG265" s="202" t="s">
        <v>470</v>
      </c>
      <c r="BH265" s="202" t="s">
        <v>470</v>
      </c>
      <c r="BI265" s="202" t="s">
        <v>470</v>
      </c>
      <c r="BJ265" s="202" t="s">
        <v>470</v>
      </c>
      <c r="BK265" s="202" t="s">
        <v>470</v>
      </c>
      <c r="BL265" s="202">
        <v>0</v>
      </c>
      <c r="BM265" s="202">
        <v>0.999999999999998</v>
      </c>
      <c r="BN265" s="202">
        <v>88</v>
      </c>
      <c r="BO265" s="202">
        <v>0.79218719844198004</v>
      </c>
      <c r="BP265" s="202">
        <v>0.999999999999998</v>
      </c>
      <c r="BQ265" s="202">
        <v>88</v>
      </c>
      <c r="BR265" s="202">
        <v>0</v>
      </c>
      <c r="BS265" s="202">
        <v>0</v>
      </c>
      <c r="BT265" s="202">
        <v>0.999999999999998</v>
      </c>
      <c r="BU265" s="202">
        <v>88</v>
      </c>
      <c r="BV265" s="202" t="s">
        <v>470</v>
      </c>
      <c r="BW265" s="202" t="s">
        <v>470</v>
      </c>
      <c r="BX265" s="202" t="s">
        <v>470</v>
      </c>
      <c r="BY265" s="202">
        <v>0</v>
      </c>
      <c r="BZ265" s="202">
        <v>0.999999999999998</v>
      </c>
      <c r="CA265" s="202">
        <v>88</v>
      </c>
      <c r="CB265" s="202">
        <v>0</v>
      </c>
      <c r="CC265" s="202">
        <v>0.999999999999998</v>
      </c>
      <c r="CD265" s="202">
        <v>88</v>
      </c>
      <c r="CE265" s="202">
        <v>0</v>
      </c>
      <c r="CF265" s="202">
        <v>0.999999999999998</v>
      </c>
      <c r="CG265" s="202">
        <v>88</v>
      </c>
      <c r="CH265" s="202" t="s">
        <v>470</v>
      </c>
      <c r="CI265" s="202" t="s">
        <v>470</v>
      </c>
      <c r="CJ265" s="202" t="s">
        <v>470</v>
      </c>
      <c r="CK265" s="202" t="s">
        <v>470</v>
      </c>
      <c r="CL265" s="202" t="s">
        <v>470</v>
      </c>
      <c r="CM265" s="202" t="s">
        <v>470</v>
      </c>
      <c r="CN265" s="202">
        <v>6.3960707656699201E-2</v>
      </c>
      <c r="CO265" s="202">
        <v>0.999999999999998</v>
      </c>
      <c r="CP265" s="202">
        <v>88</v>
      </c>
      <c r="CQ265" s="202">
        <v>0</v>
      </c>
      <c r="CR265" s="202">
        <v>0.999999999999998</v>
      </c>
      <c r="CS265" s="202">
        <v>88</v>
      </c>
      <c r="CT265" s="202">
        <v>0</v>
      </c>
      <c r="CU265" s="202">
        <v>0.999999999999998</v>
      </c>
      <c r="CV265" s="202">
        <v>88</v>
      </c>
      <c r="CW265" s="202">
        <v>0.75613130072851198</v>
      </c>
      <c r="CX265" s="202">
        <v>0.999999999999998</v>
      </c>
      <c r="CY265" s="202">
        <v>88</v>
      </c>
      <c r="CZ265" s="202">
        <v>6109.9</v>
      </c>
      <c r="DA265" s="202">
        <v>0.999999999999998</v>
      </c>
      <c r="DB265" s="202">
        <v>88</v>
      </c>
      <c r="DC265" s="202" t="s">
        <v>470</v>
      </c>
      <c r="DD265" s="202" t="s">
        <v>470</v>
      </c>
      <c r="DE265" s="202" t="s">
        <v>470</v>
      </c>
      <c r="DF265" s="202" t="s">
        <v>281</v>
      </c>
      <c r="DG265" s="202" t="s">
        <v>471</v>
      </c>
    </row>
    <row r="266" spans="2:111" hidden="1" x14ac:dyDescent="0.3">
      <c r="B266" s="124" t="str">
        <f t="shared" si="4"/>
        <v>iBoxx USD Corporates ESG45596</v>
      </c>
      <c r="C266">
        <v>6</v>
      </c>
      <c r="D266" t="s">
        <v>547</v>
      </c>
      <c r="E266" t="s">
        <v>282</v>
      </c>
      <c r="F266" s="198">
        <v>45596</v>
      </c>
      <c r="G266" s="202">
        <v>6146</v>
      </c>
      <c r="H266" s="202">
        <v>0</v>
      </c>
      <c r="I266" s="202">
        <v>6146</v>
      </c>
      <c r="J266" s="203">
        <v>0</v>
      </c>
      <c r="K266" s="203">
        <v>1</v>
      </c>
      <c r="L266" s="202" t="s">
        <v>476</v>
      </c>
      <c r="M266" s="204">
        <v>20.304895800000001</v>
      </c>
      <c r="N266" s="203">
        <v>0.95979100799999995</v>
      </c>
      <c r="O266" s="205">
        <v>5798</v>
      </c>
      <c r="P266" s="204">
        <v>3.4189518780000001</v>
      </c>
      <c r="Q266" s="202">
        <v>0.936026052</v>
      </c>
      <c r="R266" s="202">
        <v>5586</v>
      </c>
      <c r="S266" s="202">
        <v>9.978470518</v>
      </c>
      <c r="T266" s="202">
        <v>0.936026052</v>
      </c>
      <c r="U266" s="202">
        <v>5586</v>
      </c>
      <c r="V266" s="202">
        <v>6.8451900209999996</v>
      </c>
      <c r="W266" s="202">
        <v>0.936026052</v>
      </c>
      <c r="X266" s="202">
        <v>5586</v>
      </c>
      <c r="Y266" s="206" t="s">
        <v>470</v>
      </c>
      <c r="Z266" s="202" t="s">
        <v>470</v>
      </c>
      <c r="AA266" s="202" t="s">
        <v>470</v>
      </c>
      <c r="AB266" s="202" t="s">
        <v>470</v>
      </c>
      <c r="AC266" s="202" t="s">
        <v>470</v>
      </c>
      <c r="AD266" s="202" t="s">
        <v>470</v>
      </c>
      <c r="AE266" s="206">
        <v>0.2387245872</v>
      </c>
      <c r="AF266" s="202">
        <v>2.1958103999999999E-2</v>
      </c>
      <c r="AG266" s="202">
        <v>113</v>
      </c>
      <c r="AH266" s="206">
        <v>0.52939510599999995</v>
      </c>
      <c r="AI266" s="202">
        <v>7.3641134999999996E-2</v>
      </c>
      <c r="AJ266" s="202">
        <v>529</v>
      </c>
      <c r="AK266" s="202" t="s">
        <v>470</v>
      </c>
      <c r="AL266" s="202" t="s">
        <v>470</v>
      </c>
      <c r="AM266" s="202" t="s">
        <v>470</v>
      </c>
      <c r="AN266" s="202" t="s">
        <v>470</v>
      </c>
      <c r="AO266" s="202" t="s">
        <v>470</v>
      </c>
      <c r="AP266" s="202" t="s">
        <v>470</v>
      </c>
      <c r="AQ266" s="202" t="s">
        <v>470</v>
      </c>
      <c r="AR266" s="202" t="s">
        <v>470</v>
      </c>
      <c r="AS266" s="202" t="s">
        <v>470</v>
      </c>
      <c r="AT266" s="202">
        <v>1.6944450999999999E-2</v>
      </c>
      <c r="AU266" s="202">
        <v>0.41942992600000001</v>
      </c>
      <c r="AV266" s="202">
        <v>0.56362562299999996</v>
      </c>
      <c r="AW266" s="202">
        <v>0</v>
      </c>
      <c r="AX266" s="202">
        <v>0</v>
      </c>
      <c r="AY266" s="202">
        <v>0</v>
      </c>
      <c r="AZ266" s="202"/>
      <c r="BA266" s="202"/>
      <c r="BB266" s="202"/>
      <c r="BC266" s="202"/>
      <c r="BD266" s="202"/>
      <c r="BE266" s="202"/>
      <c r="BF266" s="202"/>
      <c r="BG266" s="202"/>
      <c r="BH266" s="202"/>
      <c r="BI266" s="202"/>
      <c r="BJ266" s="202"/>
      <c r="BK266" s="202"/>
      <c r="BL266" s="202">
        <v>0.370813424</v>
      </c>
      <c r="BM266" s="202">
        <v>1</v>
      </c>
      <c r="BN266" s="202">
        <v>6146</v>
      </c>
      <c r="BO266" s="202">
        <v>29.27249364</v>
      </c>
      <c r="BP266" s="202">
        <v>0.91274523900000004</v>
      </c>
      <c r="BQ266" s="202">
        <v>5437</v>
      </c>
      <c r="BR266" s="202">
        <v>3.3071094000000002E-2</v>
      </c>
      <c r="BS266" s="202">
        <v>3.2008337999999997E-2</v>
      </c>
      <c r="BT266" s="202">
        <v>1</v>
      </c>
      <c r="BU266" s="202">
        <v>6146</v>
      </c>
      <c r="BV266" s="202">
        <v>1.9050978999999999E-2</v>
      </c>
      <c r="BW266" s="202">
        <v>1.9050978999999999E-2</v>
      </c>
      <c r="BX266" s="202">
        <v>156</v>
      </c>
      <c r="BY266" s="202">
        <v>0</v>
      </c>
      <c r="BZ266" s="202">
        <v>0.99999999999969602</v>
      </c>
      <c r="CA266" s="202">
        <v>6146</v>
      </c>
      <c r="CB266" s="202">
        <v>0</v>
      </c>
      <c r="CC266" s="202">
        <v>0.99999999999969602</v>
      </c>
      <c r="CD266" s="202">
        <v>6146</v>
      </c>
      <c r="CE266" s="202">
        <v>0</v>
      </c>
      <c r="CF266" s="202">
        <v>0.95979100777087401</v>
      </c>
      <c r="CG266" s="202">
        <v>5798</v>
      </c>
      <c r="CH266" s="202" t="s">
        <v>470</v>
      </c>
      <c r="CI266" s="202" t="s">
        <v>470</v>
      </c>
      <c r="CJ266" s="202" t="s">
        <v>470</v>
      </c>
      <c r="CK266" s="202" t="s">
        <v>470</v>
      </c>
      <c r="CL266" s="202" t="s">
        <v>470</v>
      </c>
      <c r="CM266" s="202" t="s">
        <v>470</v>
      </c>
      <c r="CN266" s="202">
        <v>0.25866281000000002</v>
      </c>
      <c r="CO266" s="202">
        <v>0.95979100799999995</v>
      </c>
      <c r="CP266" s="202">
        <v>5798</v>
      </c>
      <c r="CQ266" s="202">
        <v>11</v>
      </c>
      <c r="CR266" s="202">
        <v>0.95979100799999995</v>
      </c>
      <c r="CS266" s="202">
        <v>5798</v>
      </c>
      <c r="CT266" s="202">
        <v>425.11133360000002</v>
      </c>
      <c r="CU266" s="202">
        <v>0.95979100799999995</v>
      </c>
      <c r="CV266" s="202">
        <v>5798</v>
      </c>
      <c r="CW266" s="202">
        <v>0.528416361</v>
      </c>
      <c r="CX266" s="202">
        <v>0.90093410399999996</v>
      </c>
      <c r="CY266" s="202">
        <v>5367</v>
      </c>
      <c r="CZ266" s="202">
        <v>414497.2</v>
      </c>
      <c r="DA266" s="202">
        <v>0.91031046599999998</v>
      </c>
      <c r="DB266" s="202">
        <v>5422</v>
      </c>
      <c r="DC266" s="202" t="s">
        <v>470</v>
      </c>
      <c r="DD266" s="202" t="s">
        <v>470</v>
      </c>
      <c r="DE266" s="202" t="s">
        <v>470</v>
      </c>
      <c r="DF266" s="202" t="s">
        <v>283</v>
      </c>
      <c r="DG266" s="202" t="s">
        <v>471</v>
      </c>
    </row>
    <row r="267" spans="2:111" hidden="1" x14ac:dyDescent="0.3">
      <c r="B267" s="124" t="str">
        <f t="shared" si="4"/>
        <v>iBoxx USD Corporates ESG45626</v>
      </c>
      <c r="C267">
        <v>13</v>
      </c>
      <c r="D267" t="s">
        <v>547</v>
      </c>
      <c r="E267" t="s">
        <v>282</v>
      </c>
      <c r="F267" s="198">
        <v>45626</v>
      </c>
      <c r="G267" s="202">
        <v>6154</v>
      </c>
      <c r="H267" s="202">
        <v>0</v>
      </c>
      <c r="I267" s="202">
        <v>6154</v>
      </c>
      <c r="J267" s="203">
        <v>0</v>
      </c>
      <c r="K267" s="203">
        <v>1</v>
      </c>
      <c r="L267" s="202" t="s">
        <v>476</v>
      </c>
      <c r="M267" s="204">
        <v>20.263310539999999</v>
      </c>
      <c r="N267" s="203">
        <v>0.95891757899999996</v>
      </c>
      <c r="O267" s="205">
        <v>5803</v>
      </c>
      <c r="P267" s="204">
        <v>3.4284732880000002</v>
      </c>
      <c r="Q267" s="202">
        <v>0.939123606</v>
      </c>
      <c r="R267" s="202">
        <v>5615</v>
      </c>
      <c r="S267" s="202">
        <v>9.9821064489999998</v>
      </c>
      <c r="T267" s="202">
        <v>0.939123606</v>
      </c>
      <c r="U267" s="202">
        <v>5615</v>
      </c>
      <c r="V267" s="202">
        <v>6.8444351980000002</v>
      </c>
      <c r="W267" s="202">
        <v>0.939123606</v>
      </c>
      <c r="X267" s="202">
        <v>5615</v>
      </c>
      <c r="Y267" s="206" t="s">
        <v>470</v>
      </c>
      <c r="Z267" s="202" t="s">
        <v>470</v>
      </c>
      <c r="AA267" s="202" t="s">
        <v>470</v>
      </c>
      <c r="AB267" s="202" t="s">
        <v>470</v>
      </c>
      <c r="AC267" s="202" t="s">
        <v>470</v>
      </c>
      <c r="AD267" s="202" t="s">
        <v>470</v>
      </c>
      <c r="AE267" s="206">
        <v>0.24077820030000002</v>
      </c>
      <c r="AF267" s="202">
        <v>2.1560811999999999E-2</v>
      </c>
      <c r="AG267" s="202">
        <v>112</v>
      </c>
      <c r="AH267" s="206">
        <v>0.51639015600000004</v>
      </c>
      <c r="AI267" s="202">
        <v>6.9647683000000002E-2</v>
      </c>
      <c r="AJ267" s="202">
        <v>507</v>
      </c>
      <c r="AK267" s="202" t="s">
        <v>470</v>
      </c>
      <c r="AL267" s="202" t="s">
        <v>470</v>
      </c>
      <c r="AM267" s="202" t="s">
        <v>470</v>
      </c>
      <c r="AN267" s="202" t="s">
        <v>470</v>
      </c>
      <c r="AO267" s="202" t="s">
        <v>470</v>
      </c>
      <c r="AP267" s="202" t="s">
        <v>470</v>
      </c>
      <c r="AQ267" s="202" t="s">
        <v>470</v>
      </c>
      <c r="AR267" s="202" t="s">
        <v>470</v>
      </c>
      <c r="AS267" s="202" t="s">
        <v>470</v>
      </c>
      <c r="AT267" s="202">
        <v>1.6008288999999998E-2</v>
      </c>
      <c r="AU267" s="202">
        <v>0.43545558200000001</v>
      </c>
      <c r="AV267" s="202">
        <v>0.54853612900000004</v>
      </c>
      <c r="AW267" s="202">
        <v>0</v>
      </c>
      <c r="AX267" s="202">
        <v>0</v>
      </c>
      <c r="AY267" s="202">
        <v>0</v>
      </c>
      <c r="AZ267" s="202"/>
      <c r="BA267" s="202"/>
      <c r="BB267" s="202"/>
      <c r="BC267" s="202"/>
      <c r="BD267" s="202"/>
      <c r="BE267" s="202"/>
      <c r="BF267" s="202"/>
      <c r="BG267" s="202"/>
      <c r="BH267" s="202"/>
      <c r="BI267" s="202"/>
      <c r="BJ267" s="202"/>
      <c r="BK267" s="202"/>
      <c r="BL267" s="202">
        <v>0.36731555500000002</v>
      </c>
      <c r="BM267" s="202">
        <v>1</v>
      </c>
      <c r="BN267" s="202">
        <v>6154</v>
      </c>
      <c r="BO267" s="202">
        <v>28.79208384</v>
      </c>
      <c r="BP267" s="202">
        <v>0.91221672799999998</v>
      </c>
      <c r="BQ267" s="202">
        <v>5445</v>
      </c>
      <c r="BR267" s="202">
        <v>3.3142926000000003E-2</v>
      </c>
      <c r="BS267" s="202">
        <v>3.2065545000000001E-2</v>
      </c>
      <c r="BT267" s="202">
        <v>1</v>
      </c>
      <c r="BU267" s="202">
        <v>6154</v>
      </c>
      <c r="BV267" s="202">
        <v>1.9027948999999999E-2</v>
      </c>
      <c r="BW267" s="202">
        <v>1.9027948999999999E-2</v>
      </c>
      <c r="BX267" s="202">
        <v>156</v>
      </c>
      <c r="BY267" s="202">
        <v>0</v>
      </c>
      <c r="BZ267" s="202">
        <v>0.99999999999969302</v>
      </c>
      <c r="CA267" s="202">
        <v>6154</v>
      </c>
      <c r="CB267" s="202">
        <v>0</v>
      </c>
      <c r="CC267" s="202">
        <v>0.99999999999969302</v>
      </c>
      <c r="CD267" s="202">
        <v>6154</v>
      </c>
      <c r="CE267" s="202">
        <v>0</v>
      </c>
      <c r="CF267" s="202">
        <v>0.95891757879513395</v>
      </c>
      <c r="CG267" s="202">
        <v>5803</v>
      </c>
      <c r="CH267" s="202" t="s">
        <v>470</v>
      </c>
      <c r="CI267" s="202" t="s">
        <v>470</v>
      </c>
      <c r="CJ267" s="202" t="s">
        <v>470</v>
      </c>
      <c r="CK267" s="202" t="s">
        <v>470</v>
      </c>
      <c r="CL267" s="202" t="s">
        <v>470</v>
      </c>
      <c r="CM267" s="202" t="s">
        <v>470</v>
      </c>
      <c r="CN267" s="202">
        <v>0.25986804200000002</v>
      </c>
      <c r="CO267" s="202">
        <v>0.95891757899999996</v>
      </c>
      <c r="CP267" s="202">
        <v>5803</v>
      </c>
      <c r="CQ267" s="202">
        <v>11</v>
      </c>
      <c r="CR267" s="202">
        <v>0.95891757899999996</v>
      </c>
      <c r="CS267" s="202">
        <v>5803</v>
      </c>
      <c r="CT267" s="202">
        <v>425.11133360000002</v>
      </c>
      <c r="CU267" s="202">
        <v>0.95891757899999996</v>
      </c>
      <c r="CV267" s="202">
        <v>5803</v>
      </c>
      <c r="CW267" s="202">
        <v>0.52997354699999999</v>
      </c>
      <c r="CX267" s="202">
        <v>0.90027610599999996</v>
      </c>
      <c r="CY267" s="202">
        <v>5375</v>
      </c>
      <c r="CZ267" s="202">
        <v>415438.8</v>
      </c>
      <c r="DA267" s="202">
        <v>0.909747478</v>
      </c>
      <c r="DB267" s="202">
        <v>5430</v>
      </c>
      <c r="DC267" s="202" t="s">
        <v>470</v>
      </c>
      <c r="DD267" s="202" t="s">
        <v>470</v>
      </c>
      <c r="DE267" s="202" t="s">
        <v>470</v>
      </c>
      <c r="DF267" s="202" t="s">
        <v>283</v>
      </c>
      <c r="DG267" s="202" t="s">
        <v>471</v>
      </c>
    </row>
    <row r="268" spans="2:111" hidden="1" x14ac:dyDescent="0.3">
      <c r="B268" s="124" t="str">
        <f t="shared" si="4"/>
        <v>iBoxx USD Corporates ESG45657</v>
      </c>
      <c r="D268" s="124" t="s">
        <v>547</v>
      </c>
      <c r="E268" t="s">
        <v>282</v>
      </c>
      <c r="F268" s="196">
        <v>45657</v>
      </c>
      <c r="G268" s="202">
        <v>6142</v>
      </c>
      <c r="H268" s="202">
        <v>0</v>
      </c>
      <c r="I268" s="202">
        <v>6142</v>
      </c>
      <c r="J268" s="203">
        <v>0</v>
      </c>
      <c r="K268" s="203">
        <v>1</v>
      </c>
      <c r="L268" s="202" t="s">
        <v>476</v>
      </c>
      <c r="M268" s="204">
        <v>20.275764432620502</v>
      </c>
      <c r="N268" s="203">
        <v>0.96386830411976099</v>
      </c>
      <c r="O268" s="205">
        <v>5828</v>
      </c>
      <c r="P268" s="204">
        <v>3.4528563158396302</v>
      </c>
      <c r="Q268" s="202">
        <v>0.94011281493387699</v>
      </c>
      <c r="R268" s="202">
        <v>5609</v>
      </c>
      <c r="S268" s="202">
        <v>9.9804203874477793</v>
      </c>
      <c r="T268" s="202">
        <v>0.94011281493387699</v>
      </c>
      <c r="U268" s="202">
        <v>5609</v>
      </c>
      <c r="V268" s="202">
        <v>6.8026331948446304</v>
      </c>
      <c r="W268" s="202">
        <v>0.94011281493387699</v>
      </c>
      <c r="X268" s="202">
        <v>5609</v>
      </c>
      <c r="Y268" s="206" t="s">
        <v>470</v>
      </c>
      <c r="Z268" s="202" t="s">
        <v>470</v>
      </c>
      <c r="AA268" s="202" t="s">
        <v>470</v>
      </c>
      <c r="AB268" s="202" t="s">
        <v>470</v>
      </c>
      <c r="AC268" s="202" t="s">
        <v>470</v>
      </c>
      <c r="AD268" s="202" t="s">
        <v>470</v>
      </c>
      <c r="AE268" s="206">
        <v>0.23612385625591201</v>
      </c>
      <c r="AF268" s="202">
        <v>2.2375256656677899E-2</v>
      </c>
      <c r="AG268" s="202">
        <v>119</v>
      </c>
      <c r="AH268" s="206">
        <v>0.34431994506468699</v>
      </c>
      <c r="AI268" s="202">
        <v>5.8681516048565002E-2</v>
      </c>
      <c r="AJ268" s="202">
        <v>425</v>
      </c>
      <c r="AK268" s="202" t="s">
        <v>470</v>
      </c>
      <c r="AL268" s="202" t="s">
        <v>470</v>
      </c>
      <c r="AM268" s="202" t="s">
        <v>470</v>
      </c>
      <c r="AN268" s="202" t="s">
        <v>470</v>
      </c>
      <c r="AO268" s="202" t="s">
        <v>470</v>
      </c>
      <c r="AP268" s="202" t="s">
        <v>470</v>
      </c>
      <c r="AQ268" s="202" t="s">
        <v>470</v>
      </c>
      <c r="AR268" s="202" t="s">
        <v>470</v>
      </c>
      <c r="AS268" s="202" t="s">
        <v>470</v>
      </c>
      <c r="AT268" s="202">
        <v>1.51834955882072E-2</v>
      </c>
      <c r="AU268" s="202">
        <v>0.434529028133608</v>
      </c>
      <c r="AV268" s="202">
        <v>0.550287476277875</v>
      </c>
      <c r="AW268" s="202">
        <v>0</v>
      </c>
      <c r="AX268" s="202">
        <v>0</v>
      </c>
      <c r="AY268" s="202">
        <v>0</v>
      </c>
      <c r="AZ268" s="202" t="s">
        <v>470</v>
      </c>
      <c r="BA268" s="202" t="s">
        <v>470</v>
      </c>
      <c r="BB268" s="202" t="s">
        <v>470</v>
      </c>
      <c r="BC268" s="202" t="s">
        <v>470</v>
      </c>
      <c r="BD268" s="202" t="s">
        <v>470</v>
      </c>
      <c r="BE268" s="202" t="s">
        <v>470</v>
      </c>
      <c r="BF268" s="202" t="s">
        <v>470</v>
      </c>
      <c r="BG268" s="202" t="s">
        <v>470</v>
      </c>
      <c r="BH268" s="202" t="s">
        <v>470</v>
      </c>
      <c r="BI268" s="202" t="s">
        <v>470</v>
      </c>
      <c r="BJ268" s="202" t="s">
        <v>470</v>
      </c>
      <c r="BK268" s="202" t="s">
        <v>470</v>
      </c>
      <c r="BL268" s="202">
        <v>0.36662483163293802</v>
      </c>
      <c r="BM268" s="202">
        <v>0.99999999999969102</v>
      </c>
      <c r="BN268" s="202">
        <v>6142</v>
      </c>
      <c r="BO268" s="202">
        <v>28.6044013608618</v>
      </c>
      <c r="BP268" s="202">
        <v>0.91367808407969398</v>
      </c>
      <c r="BQ268" s="202">
        <v>5450</v>
      </c>
      <c r="BR268" s="202">
        <v>4.4668962875965397E-2</v>
      </c>
      <c r="BS268" s="202">
        <v>3.19653039631397E-2</v>
      </c>
      <c r="BT268" s="202">
        <v>0.99999999999969102</v>
      </c>
      <c r="BU268" s="202">
        <v>6142</v>
      </c>
      <c r="BV268" s="202">
        <v>1.9529355100638801E-2</v>
      </c>
      <c r="BW268" s="202">
        <v>1.9529355100638801E-2</v>
      </c>
      <c r="BX268" s="202">
        <v>159</v>
      </c>
      <c r="BY268" s="202">
        <v>0</v>
      </c>
      <c r="BZ268" s="202">
        <v>0.99999999999969102</v>
      </c>
      <c r="CA268" s="202">
        <v>6142</v>
      </c>
      <c r="CB268" s="202">
        <v>0</v>
      </c>
      <c r="CC268" s="202">
        <v>0.99999999999969102</v>
      </c>
      <c r="CD268" s="202">
        <v>6142</v>
      </c>
      <c r="CE268" s="202">
        <v>0</v>
      </c>
      <c r="CF268" s="202">
        <v>0.96386830411976099</v>
      </c>
      <c r="CG268" s="202">
        <v>5828</v>
      </c>
      <c r="CH268" s="202" t="s">
        <v>470</v>
      </c>
      <c r="CI268" s="202" t="s">
        <v>470</v>
      </c>
      <c r="CJ268" s="202" t="s">
        <v>470</v>
      </c>
      <c r="CK268" s="202" t="s">
        <v>470</v>
      </c>
      <c r="CL268" s="202" t="s">
        <v>470</v>
      </c>
      <c r="CM268" s="202" t="s">
        <v>470</v>
      </c>
      <c r="CN268" s="202">
        <v>0.26702223597072899</v>
      </c>
      <c r="CO268" s="202">
        <v>0.96386830411976099</v>
      </c>
      <c r="CP268" s="202">
        <v>5828</v>
      </c>
      <c r="CQ268" s="202">
        <v>14</v>
      </c>
      <c r="CR268" s="202">
        <v>0.96386830411976099</v>
      </c>
      <c r="CS268" s="202">
        <v>5828</v>
      </c>
      <c r="CT268" s="202">
        <v>425.11133358000001</v>
      </c>
      <c r="CU268" s="202">
        <v>0.96386830411976099</v>
      </c>
      <c r="CV268" s="202">
        <v>5828</v>
      </c>
      <c r="CW268" s="202">
        <v>0.53451415814911496</v>
      </c>
      <c r="CX268" s="202">
        <v>0.90381474570290798</v>
      </c>
      <c r="CY268" s="202">
        <v>5393</v>
      </c>
      <c r="CZ268" s="202">
        <v>412069.1</v>
      </c>
      <c r="DA268" s="202">
        <v>0.90984302275516404</v>
      </c>
      <c r="DB268" s="202">
        <v>5424</v>
      </c>
      <c r="DC268" s="202" t="s">
        <v>470</v>
      </c>
      <c r="DD268" s="202" t="s">
        <v>470</v>
      </c>
      <c r="DE268" s="202" t="s">
        <v>470</v>
      </c>
      <c r="DF268" s="202" t="s">
        <v>283</v>
      </c>
      <c r="DG268" s="202" t="s">
        <v>471</v>
      </c>
    </row>
    <row r="269" spans="2:111" hidden="1" x14ac:dyDescent="0.3">
      <c r="B269" s="124" t="str">
        <f t="shared" si="4"/>
        <v>iBoxx USD Corporates ESG45688</v>
      </c>
      <c r="D269" s="124" t="s">
        <v>547</v>
      </c>
      <c r="E269" s="183" t="s">
        <v>282</v>
      </c>
      <c r="F269" s="196">
        <v>45688</v>
      </c>
      <c r="G269" s="202">
        <v>6186</v>
      </c>
      <c r="H269" s="202">
        <v>0</v>
      </c>
      <c r="I269" s="202">
        <v>6186</v>
      </c>
      <c r="J269" s="203">
        <v>0</v>
      </c>
      <c r="K269" s="203">
        <v>1</v>
      </c>
      <c r="L269" s="202" t="s">
        <v>476</v>
      </c>
      <c r="M269" s="204">
        <v>20.313827439887099</v>
      </c>
      <c r="N269" s="203">
        <v>0.96396696722350905</v>
      </c>
      <c r="O269" s="205">
        <v>5871</v>
      </c>
      <c r="P269" s="204">
        <v>3.5128057276196598</v>
      </c>
      <c r="Q269" s="202">
        <v>0.940722233872199</v>
      </c>
      <c r="R269" s="202">
        <v>5654</v>
      </c>
      <c r="S269" s="202">
        <v>9.9661351843532096</v>
      </c>
      <c r="T269" s="202">
        <v>0.940722233872199</v>
      </c>
      <c r="U269" s="202">
        <v>5654</v>
      </c>
      <c r="V269" s="202">
        <v>6.8035473428528803</v>
      </c>
      <c r="W269" s="202">
        <v>0.940722233872199</v>
      </c>
      <c r="X269" s="202">
        <v>5654</v>
      </c>
      <c r="Y269" s="206" t="s">
        <v>470</v>
      </c>
      <c r="Z269" s="202" t="s">
        <v>470</v>
      </c>
      <c r="AA269" s="202" t="s">
        <v>470</v>
      </c>
      <c r="AB269" s="202" t="s">
        <v>470</v>
      </c>
      <c r="AC269" s="202" t="s">
        <v>470</v>
      </c>
      <c r="AD269" s="202" t="s">
        <v>470</v>
      </c>
      <c r="AE269" s="202">
        <v>0.226117037428541</v>
      </c>
      <c r="AF269" s="202">
        <v>2.1819837419095298E-2</v>
      </c>
      <c r="AG269" s="202">
        <v>118</v>
      </c>
      <c r="AH269" s="206">
        <v>0.35517225464025998</v>
      </c>
      <c r="AI269" s="202">
        <v>5.6889073545835701E-2</v>
      </c>
      <c r="AJ269" s="202">
        <v>418</v>
      </c>
      <c r="AK269" s="202" t="s">
        <v>470</v>
      </c>
      <c r="AL269" s="202" t="s">
        <v>470</v>
      </c>
      <c r="AM269" s="202" t="s">
        <v>470</v>
      </c>
      <c r="AN269" s="202" t="s">
        <v>470</v>
      </c>
      <c r="AO269" s="202" t="s">
        <v>470</v>
      </c>
      <c r="AP269" s="202" t="s">
        <v>470</v>
      </c>
      <c r="AQ269" s="202" t="s">
        <v>470</v>
      </c>
      <c r="AR269" s="202" t="s">
        <v>470</v>
      </c>
      <c r="AS269" s="202" t="s">
        <v>470</v>
      </c>
      <c r="AT269" s="202">
        <v>1.5008986973551601E-2</v>
      </c>
      <c r="AU269" s="202">
        <v>0.43071603410035703</v>
      </c>
      <c r="AV269" s="202">
        <v>0.55427497892578603</v>
      </c>
      <c r="AW269" s="202">
        <v>0</v>
      </c>
      <c r="AX269" s="202">
        <v>0</v>
      </c>
      <c r="AY269" s="202">
        <v>0</v>
      </c>
      <c r="AZ269" s="202" t="s">
        <v>470</v>
      </c>
      <c r="BA269" s="202" t="s">
        <v>470</v>
      </c>
      <c r="BB269" s="202" t="s">
        <v>470</v>
      </c>
      <c r="BC269" s="202" t="s">
        <v>470</v>
      </c>
      <c r="BD269" s="202" t="s">
        <v>470</v>
      </c>
      <c r="BE269" s="202" t="s">
        <v>470</v>
      </c>
      <c r="BF269" s="202" t="s">
        <v>470</v>
      </c>
      <c r="BG269" s="202" t="s">
        <v>470</v>
      </c>
      <c r="BH269" s="202" t="s">
        <v>470</v>
      </c>
      <c r="BI269" s="202" t="s">
        <v>470</v>
      </c>
      <c r="BJ269" s="202" t="s">
        <v>470</v>
      </c>
      <c r="BK269" s="202" t="s">
        <v>470</v>
      </c>
      <c r="BL269" s="202">
        <v>0.36583108655364899</v>
      </c>
      <c r="BM269" s="202">
        <v>0.99999999999969502</v>
      </c>
      <c r="BN269" s="202">
        <v>6186</v>
      </c>
      <c r="BO269" s="202">
        <v>28.495845312611799</v>
      </c>
      <c r="BP269" s="202">
        <v>0.91504663231264205</v>
      </c>
      <c r="BQ269" s="202">
        <v>5497</v>
      </c>
      <c r="BR269" s="202">
        <v>8.4813727887653401E-2</v>
      </c>
      <c r="BS269" s="202">
        <v>3.1750322137457397E-2</v>
      </c>
      <c r="BT269" s="202">
        <v>0.99999999999969502</v>
      </c>
      <c r="BU269" s="202">
        <v>6186</v>
      </c>
      <c r="BV269" s="202">
        <v>1.90928579902848E-2</v>
      </c>
      <c r="BW269" s="202">
        <v>1.90928579902848E-2</v>
      </c>
      <c r="BX269" s="202">
        <v>158</v>
      </c>
      <c r="BY269" s="202">
        <v>0</v>
      </c>
      <c r="BZ269" s="202">
        <v>0.99999999999969502</v>
      </c>
      <c r="CA269" s="202">
        <v>6186</v>
      </c>
      <c r="CB269" s="202">
        <v>0</v>
      </c>
      <c r="CC269" s="202">
        <v>0.99999999999969502</v>
      </c>
      <c r="CD269" s="202">
        <v>6186</v>
      </c>
      <c r="CE269" s="202">
        <v>0</v>
      </c>
      <c r="CF269" s="202">
        <v>0.96396696722350905</v>
      </c>
      <c r="CG269" s="202">
        <v>5871</v>
      </c>
      <c r="CH269" s="202" t="s">
        <v>470</v>
      </c>
      <c r="CI269" s="202" t="s">
        <v>470</v>
      </c>
      <c r="CJ269" s="202" t="s">
        <v>470</v>
      </c>
      <c r="CK269" s="202" t="s">
        <v>470</v>
      </c>
      <c r="CL269" s="202" t="s">
        <v>470</v>
      </c>
      <c r="CM269" s="202" t="s">
        <v>470</v>
      </c>
      <c r="CN269" s="202">
        <v>0.272998319153962</v>
      </c>
      <c r="CO269" s="202">
        <v>0.96396696722350905</v>
      </c>
      <c r="CP269" s="202">
        <v>5871</v>
      </c>
      <c r="CQ269" s="202">
        <v>14</v>
      </c>
      <c r="CR269" s="202">
        <v>0.96396696722350905</v>
      </c>
      <c r="CS269" s="202">
        <v>5871</v>
      </c>
      <c r="CT269" s="202">
        <v>425111333.57999998</v>
      </c>
      <c r="CU269" s="202">
        <v>0.96396696722350905</v>
      </c>
      <c r="CV269" s="202">
        <v>5871</v>
      </c>
      <c r="CW269" s="202">
        <v>0.52957685713790503</v>
      </c>
      <c r="CX269" s="202">
        <v>0.89284850828968798</v>
      </c>
      <c r="CY269" s="202">
        <v>5371</v>
      </c>
      <c r="CZ269" s="202">
        <v>412149.3</v>
      </c>
      <c r="DA269" s="202">
        <v>0.91021215941566902</v>
      </c>
      <c r="DB269" s="202">
        <v>5464</v>
      </c>
      <c r="DC269" s="202" t="s">
        <v>470</v>
      </c>
      <c r="DD269" s="202" t="s">
        <v>470</v>
      </c>
      <c r="DE269" s="202" t="s">
        <v>470</v>
      </c>
      <c r="DF269" s="202" t="s">
        <v>283</v>
      </c>
      <c r="DG269" s="202" t="s">
        <v>471</v>
      </c>
    </row>
    <row r="270" spans="2:111" hidden="1" x14ac:dyDescent="0.3">
      <c r="B270" s="124" t="str">
        <f t="shared" si="4"/>
        <v>iBoxx USD Corporates Investment Grade &amp; Fallen Angels FWPL45596</v>
      </c>
      <c r="C270">
        <v>4</v>
      </c>
      <c r="D270" t="s">
        <v>548</v>
      </c>
      <c r="E270" t="s">
        <v>284</v>
      </c>
      <c r="F270" s="198">
        <v>45596</v>
      </c>
      <c r="G270" s="202">
        <v>7906</v>
      </c>
      <c r="H270" s="202">
        <v>0</v>
      </c>
      <c r="I270" s="202">
        <v>7906</v>
      </c>
      <c r="J270" s="203">
        <v>0</v>
      </c>
      <c r="K270" s="203">
        <v>1</v>
      </c>
      <c r="L270" s="202" t="s">
        <v>476</v>
      </c>
      <c r="M270" s="204">
        <v>21.94698649</v>
      </c>
      <c r="N270" s="203">
        <v>0.91841960499999997</v>
      </c>
      <c r="O270" s="205">
        <v>7083</v>
      </c>
      <c r="P270" s="204">
        <v>4.6052049589999999</v>
      </c>
      <c r="Q270" s="202">
        <v>0.88276487400000003</v>
      </c>
      <c r="R270" s="202">
        <v>6699</v>
      </c>
      <c r="S270" s="202">
        <v>10.33957629</v>
      </c>
      <c r="T270" s="202">
        <v>0.88276487400000003</v>
      </c>
      <c r="U270" s="202">
        <v>6699</v>
      </c>
      <c r="V270" s="202">
        <v>6.7472747200000001</v>
      </c>
      <c r="W270" s="202">
        <v>0.88276487400000003</v>
      </c>
      <c r="X270" s="202">
        <v>6699</v>
      </c>
      <c r="Y270" s="206" t="s">
        <v>470</v>
      </c>
      <c r="Z270" s="202" t="s">
        <v>470</v>
      </c>
      <c r="AA270" s="202" t="s">
        <v>470</v>
      </c>
      <c r="AB270" s="202" t="s">
        <v>470</v>
      </c>
      <c r="AC270" s="202" t="s">
        <v>470</v>
      </c>
      <c r="AD270" s="202" t="s">
        <v>470</v>
      </c>
      <c r="AE270" s="206">
        <v>0.2476027177</v>
      </c>
      <c r="AF270" s="202">
        <v>2.1886751999999999E-2</v>
      </c>
      <c r="AG270" s="202">
        <v>144</v>
      </c>
      <c r="AH270" s="206">
        <v>0.52268934899999997</v>
      </c>
      <c r="AI270" s="202">
        <v>0.112530609</v>
      </c>
      <c r="AJ270" s="202">
        <v>955</v>
      </c>
      <c r="AK270" s="202" t="s">
        <v>470</v>
      </c>
      <c r="AL270" s="202" t="s">
        <v>470</v>
      </c>
      <c r="AM270" s="202" t="s">
        <v>470</v>
      </c>
      <c r="AN270" s="202" t="s">
        <v>470</v>
      </c>
      <c r="AO270" s="202" t="s">
        <v>470</v>
      </c>
      <c r="AP270" s="202" t="s">
        <v>470</v>
      </c>
      <c r="AQ270" s="202" t="s">
        <v>470</v>
      </c>
      <c r="AR270" s="202" t="s">
        <v>470</v>
      </c>
      <c r="AS270" s="202" t="s">
        <v>470</v>
      </c>
      <c r="AT270" s="202">
        <v>1.3923509000000001E-2</v>
      </c>
      <c r="AU270" s="202">
        <v>0.351923716</v>
      </c>
      <c r="AV270" s="202">
        <v>0.50066972700000001</v>
      </c>
      <c r="AW270" s="202">
        <v>9.1254739000000001E-2</v>
      </c>
      <c r="AX270" s="202">
        <v>1.1962811E-2</v>
      </c>
      <c r="AY270" s="202">
        <v>3.0265497999999998E-2</v>
      </c>
      <c r="AZ270" s="202"/>
      <c r="BA270" s="202"/>
      <c r="BB270" s="202"/>
      <c r="BC270" s="202"/>
      <c r="BD270" s="202"/>
      <c r="BE270" s="202"/>
      <c r="BF270" s="202"/>
      <c r="BG270" s="202"/>
      <c r="BH270" s="202"/>
      <c r="BI270" s="202"/>
      <c r="BJ270" s="202"/>
      <c r="BK270" s="202"/>
      <c r="BL270" s="202">
        <v>0.446782495</v>
      </c>
      <c r="BM270" s="202">
        <v>1</v>
      </c>
      <c r="BN270" s="202">
        <v>7906</v>
      </c>
      <c r="BO270" s="202">
        <v>57.88903037</v>
      </c>
      <c r="BP270" s="202">
        <v>0.86893255300000005</v>
      </c>
      <c r="BQ270" s="202">
        <v>6603</v>
      </c>
      <c r="BR270" s="202">
        <v>3.3847026000000002E-2</v>
      </c>
      <c r="BS270" s="202">
        <v>6.7237888999999995E-2</v>
      </c>
      <c r="BT270" s="202">
        <v>1</v>
      </c>
      <c r="BU270" s="202">
        <v>7906</v>
      </c>
      <c r="BV270" s="202">
        <v>1.9915426999999999E-2</v>
      </c>
      <c r="BW270" s="202">
        <v>1.9915426999999999E-2</v>
      </c>
      <c r="BX270" s="202">
        <v>210</v>
      </c>
      <c r="BY270" s="202">
        <v>2.0812337840747E-2</v>
      </c>
      <c r="BZ270" s="202">
        <v>0.99999999999960199</v>
      </c>
      <c r="CA270" s="202">
        <v>7906</v>
      </c>
      <c r="CB270" s="202">
        <v>1.36675353510195E-2</v>
      </c>
      <c r="CC270" s="202">
        <v>0.99999999999960199</v>
      </c>
      <c r="CD270" s="202">
        <v>7906</v>
      </c>
      <c r="CE270" s="202">
        <v>0</v>
      </c>
      <c r="CF270" s="202">
        <v>0.92008808225322203</v>
      </c>
      <c r="CG270" s="202">
        <v>7100</v>
      </c>
      <c r="CH270" s="202" t="s">
        <v>470</v>
      </c>
      <c r="CI270" s="202" t="s">
        <v>470</v>
      </c>
      <c r="CJ270" s="202" t="s">
        <v>470</v>
      </c>
      <c r="CK270" s="202" t="s">
        <v>470</v>
      </c>
      <c r="CL270" s="202" t="s">
        <v>470</v>
      </c>
      <c r="CM270" s="202" t="s">
        <v>470</v>
      </c>
      <c r="CN270" s="202">
        <v>0.247398482</v>
      </c>
      <c r="CO270" s="202">
        <v>0.91935964000000003</v>
      </c>
      <c r="CP270" s="202">
        <v>7091</v>
      </c>
      <c r="CQ270" s="202">
        <v>25</v>
      </c>
      <c r="CR270" s="202">
        <v>0.92008808200000003</v>
      </c>
      <c r="CS270" s="202">
        <v>7100</v>
      </c>
      <c r="CT270" s="202">
        <v>1928.4225730000001</v>
      </c>
      <c r="CU270" s="202">
        <v>0.92008808200000003</v>
      </c>
      <c r="CV270" s="202">
        <v>7100</v>
      </c>
      <c r="CW270" s="202">
        <v>0.49900416600000003</v>
      </c>
      <c r="CX270" s="202">
        <v>0.86184323600000001</v>
      </c>
      <c r="CY270" s="202">
        <v>6547</v>
      </c>
      <c r="CZ270" s="202">
        <v>498972.4</v>
      </c>
      <c r="DA270" s="202">
        <v>0.86924596700000001</v>
      </c>
      <c r="DB270" s="202">
        <v>6602</v>
      </c>
      <c r="DC270" s="202" t="s">
        <v>470</v>
      </c>
      <c r="DD270" s="202" t="s">
        <v>470</v>
      </c>
      <c r="DE270" s="202" t="s">
        <v>470</v>
      </c>
      <c r="DF270" s="202" t="s">
        <v>285</v>
      </c>
      <c r="DG270" s="202" t="s">
        <v>471</v>
      </c>
    </row>
    <row r="271" spans="2:111" hidden="1" x14ac:dyDescent="0.3">
      <c r="B271" s="124" t="str">
        <f t="shared" si="4"/>
        <v>iBoxx USD Corporates Investment Grade &amp; Fallen Angels FWPL45626</v>
      </c>
      <c r="C271">
        <v>5</v>
      </c>
      <c r="D271" t="s">
        <v>548</v>
      </c>
      <c r="E271" t="s">
        <v>284</v>
      </c>
      <c r="F271" s="198">
        <v>45626</v>
      </c>
      <c r="G271" s="202">
        <v>7991</v>
      </c>
      <c r="H271" s="202">
        <v>0</v>
      </c>
      <c r="I271" s="202">
        <v>7991</v>
      </c>
      <c r="J271" s="203">
        <v>0</v>
      </c>
      <c r="K271" s="203">
        <v>1</v>
      </c>
      <c r="L271" s="202" t="s">
        <v>476</v>
      </c>
      <c r="M271" s="204">
        <v>22.08055272</v>
      </c>
      <c r="N271" s="203">
        <v>0.91818543500000005</v>
      </c>
      <c r="O271" s="205">
        <v>7161</v>
      </c>
      <c r="P271" s="204">
        <v>4.7227591279999999</v>
      </c>
      <c r="Q271" s="202">
        <v>0.88312202799999995</v>
      </c>
      <c r="R271" s="202">
        <v>6779</v>
      </c>
      <c r="S271" s="202">
        <v>10.39483046</v>
      </c>
      <c r="T271" s="202">
        <v>0.88312202799999995</v>
      </c>
      <c r="U271" s="202">
        <v>6779</v>
      </c>
      <c r="V271" s="202">
        <v>6.7180107419999997</v>
      </c>
      <c r="W271" s="202">
        <v>0.88312202799999995</v>
      </c>
      <c r="X271" s="202">
        <v>6779</v>
      </c>
      <c r="Y271" s="206" t="s">
        <v>470</v>
      </c>
      <c r="Z271" s="202" t="s">
        <v>470</v>
      </c>
      <c r="AA271" s="202" t="s">
        <v>470</v>
      </c>
      <c r="AB271" s="202" t="s">
        <v>470</v>
      </c>
      <c r="AC271" s="202" t="s">
        <v>470</v>
      </c>
      <c r="AD271" s="202" t="s">
        <v>470</v>
      </c>
      <c r="AE271" s="206">
        <v>0.24989055570000002</v>
      </c>
      <c r="AF271" s="202">
        <v>2.1615893000000001E-2</v>
      </c>
      <c r="AG271" s="202">
        <v>146</v>
      </c>
      <c r="AH271" s="206">
        <v>0.52030527999999998</v>
      </c>
      <c r="AI271" s="202">
        <v>0.112803959</v>
      </c>
      <c r="AJ271" s="202">
        <v>966</v>
      </c>
      <c r="AK271" s="202" t="s">
        <v>470</v>
      </c>
      <c r="AL271" s="202" t="s">
        <v>470</v>
      </c>
      <c r="AM271" s="202" t="s">
        <v>470</v>
      </c>
      <c r="AN271" s="202" t="s">
        <v>470</v>
      </c>
      <c r="AO271" s="202" t="s">
        <v>470</v>
      </c>
      <c r="AP271" s="202" t="s">
        <v>470</v>
      </c>
      <c r="AQ271" s="202" t="s">
        <v>470</v>
      </c>
      <c r="AR271" s="202" t="s">
        <v>470</v>
      </c>
      <c r="AS271" s="202" t="s">
        <v>470</v>
      </c>
      <c r="AT271" s="202">
        <v>1.2982628E-2</v>
      </c>
      <c r="AU271" s="202">
        <v>0.360434633</v>
      </c>
      <c r="AV271" s="202">
        <v>0.48530377299999999</v>
      </c>
      <c r="AW271" s="202">
        <v>9.9374367000000005E-2</v>
      </c>
      <c r="AX271" s="202">
        <v>1.1876912E-2</v>
      </c>
      <c r="AY271" s="202">
        <v>3.0027688E-2</v>
      </c>
      <c r="AZ271" s="202"/>
      <c r="BA271" s="202"/>
      <c r="BB271" s="202"/>
      <c r="BC271" s="202"/>
      <c r="BD271" s="202"/>
      <c r="BE271" s="202"/>
      <c r="BF271" s="202"/>
      <c r="BG271" s="202"/>
      <c r="BH271" s="202"/>
      <c r="BI271" s="202"/>
      <c r="BJ271" s="202"/>
      <c r="BK271" s="202"/>
      <c r="BL271" s="202">
        <v>0.450515522</v>
      </c>
      <c r="BM271" s="202">
        <v>1</v>
      </c>
      <c r="BN271" s="202">
        <v>7991</v>
      </c>
      <c r="BO271" s="202">
        <v>60.152571430000002</v>
      </c>
      <c r="BP271" s="202">
        <v>0.86915399000000004</v>
      </c>
      <c r="BQ271" s="202">
        <v>6680</v>
      </c>
      <c r="BR271" s="202">
        <v>3.8845046000000001E-2</v>
      </c>
      <c r="BS271" s="202">
        <v>6.8428446000000004E-2</v>
      </c>
      <c r="BT271" s="202">
        <v>1</v>
      </c>
      <c r="BU271" s="202">
        <v>7991</v>
      </c>
      <c r="BV271" s="202">
        <v>2.0085400999999999E-2</v>
      </c>
      <c r="BW271" s="202">
        <v>2.0085400999999999E-2</v>
      </c>
      <c r="BX271" s="202">
        <v>214</v>
      </c>
      <c r="BY271" s="202">
        <v>2.0632800358387798E-2</v>
      </c>
      <c r="BZ271" s="202">
        <v>0.99999999999960298</v>
      </c>
      <c r="CA271" s="202">
        <v>7991</v>
      </c>
      <c r="CB271" s="202">
        <v>1.3860068185424301E-2</v>
      </c>
      <c r="CC271" s="202">
        <v>0.99999999999960298</v>
      </c>
      <c r="CD271" s="202">
        <v>7991</v>
      </c>
      <c r="CE271" s="202">
        <v>0</v>
      </c>
      <c r="CF271" s="202">
        <v>0.91935383580338303</v>
      </c>
      <c r="CG271" s="202">
        <v>7172</v>
      </c>
      <c r="CH271" s="202" t="s">
        <v>470</v>
      </c>
      <c r="CI271" s="202" t="s">
        <v>470</v>
      </c>
      <c r="CJ271" s="202" t="s">
        <v>470</v>
      </c>
      <c r="CK271" s="202" t="s">
        <v>470</v>
      </c>
      <c r="CL271" s="202" t="s">
        <v>470</v>
      </c>
      <c r="CM271" s="202" t="s">
        <v>470</v>
      </c>
      <c r="CN271" s="202">
        <v>0.25190031299999999</v>
      </c>
      <c r="CO271" s="202">
        <v>0.91912371800000003</v>
      </c>
      <c r="CP271" s="202">
        <v>7169</v>
      </c>
      <c r="CQ271" s="202">
        <v>25</v>
      </c>
      <c r="CR271" s="202">
        <v>0.91935383599999998</v>
      </c>
      <c r="CS271" s="202">
        <v>7172</v>
      </c>
      <c r="CT271" s="202">
        <v>1928.4225730000001</v>
      </c>
      <c r="CU271" s="202">
        <v>0.91935383599999998</v>
      </c>
      <c r="CV271" s="202">
        <v>7172</v>
      </c>
      <c r="CW271" s="202">
        <v>0.49650651400000001</v>
      </c>
      <c r="CX271" s="202">
        <v>0.86205241499999996</v>
      </c>
      <c r="CY271" s="202">
        <v>6624</v>
      </c>
      <c r="CZ271" s="202">
        <v>503726.2</v>
      </c>
      <c r="DA271" s="202">
        <v>0.86944268599999996</v>
      </c>
      <c r="DB271" s="202">
        <v>6679</v>
      </c>
      <c r="DC271" s="202" t="s">
        <v>470</v>
      </c>
      <c r="DD271" s="202" t="s">
        <v>470</v>
      </c>
      <c r="DE271" s="202" t="s">
        <v>470</v>
      </c>
      <c r="DF271" s="202" t="s">
        <v>285</v>
      </c>
      <c r="DG271" s="202" t="s">
        <v>471</v>
      </c>
    </row>
    <row r="272" spans="2:111" hidden="1" x14ac:dyDescent="0.3">
      <c r="B272" s="124" t="str">
        <f t="shared" si="4"/>
        <v>iBoxx USD Corporates Investment Grade &amp; Fallen Angels FWPL45657</v>
      </c>
      <c r="D272" s="124" t="s">
        <v>548</v>
      </c>
      <c r="E272" s="124" t="s">
        <v>284</v>
      </c>
      <c r="F272" s="196">
        <v>45657</v>
      </c>
      <c r="G272" s="202">
        <v>7992</v>
      </c>
      <c r="H272" s="202">
        <v>0</v>
      </c>
      <c r="I272" s="202">
        <v>7992</v>
      </c>
      <c r="J272" s="203">
        <v>0</v>
      </c>
      <c r="K272" s="203">
        <v>1</v>
      </c>
      <c r="L272" s="202" t="s">
        <v>476</v>
      </c>
      <c r="M272" s="204">
        <v>22.1276889636897</v>
      </c>
      <c r="N272" s="203">
        <v>0.92327578193648896</v>
      </c>
      <c r="O272" s="205">
        <v>7210</v>
      </c>
      <c r="P272" s="204">
        <v>4.75121805908634</v>
      </c>
      <c r="Q272" s="202">
        <v>0.88490186962121398</v>
      </c>
      <c r="R272" s="202">
        <v>6796</v>
      </c>
      <c r="S272" s="202">
        <v>10.3903176775819</v>
      </c>
      <c r="T272" s="202">
        <v>0.88490186962121398</v>
      </c>
      <c r="U272" s="202">
        <v>6796</v>
      </c>
      <c r="V272" s="202">
        <v>6.6932677261517899</v>
      </c>
      <c r="W272" s="202">
        <v>0.88490186962121398</v>
      </c>
      <c r="X272" s="202">
        <v>6796</v>
      </c>
      <c r="Y272" s="206" t="s">
        <v>470</v>
      </c>
      <c r="Z272" s="202" t="s">
        <v>470</v>
      </c>
      <c r="AA272" s="202" t="s">
        <v>470</v>
      </c>
      <c r="AB272" s="202" t="s">
        <v>470</v>
      </c>
      <c r="AC272" s="202" t="s">
        <v>470</v>
      </c>
      <c r="AD272" s="202" t="s">
        <v>470</v>
      </c>
      <c r="AE272" s="206">
        <v>0.24515990243069199</v>
      </c>
      <c r="AF272" s="202">
        <v>2.2316758182961E-2</v>
      </c>
      <c r="AG272" s="202">
        <v>154</v>
      </c>
      <c r="AH272" s="206">
        <v>0.440730572334389</v>
      </c>
      <c r="AI272" s="202">
        <v>0.102387902573148</v>
      </c>
      <c r="AJ272" s="202">
        <v>873</v>
      </c>
      <c r="AK272" s="202" t="s">
        <v>470</v>
      </c>
      <c r="AL272" s="202" t="s">
        <v>470</v>
      </c>
      <c r="AM272" s="202" t="s">
        <v>470</v>
      </c>
      <c r="AN272" s="202" t="s">
        <v>470</v>
      </c>
      <c r="AO272" s="202" t="s">
        <v>470</v>
      </c>
      <c r="AP272" s="202" t="s">
        <v>470</v>
      </c>
      <c r="AQ272" s="202" t="s">
        <v>470</v>
      </c>
      <c r="AR272" s="202" t="s">
        <v>470</v>
      </c>
      <c r="AS272" s="202" t="s">
        <v>470</v>
      </c>
      <c r="AT272" s="202">
        <v>1.2301022394608299E-2</v>
      </c>
      <c r="AU272" s="202">
        <v>0.36493753701102499</v>
      </c>
      <c r="AV272" s="202">
        <v>0.47798208145012</v>
      </c>
      <c r="AW272" s="202">
        <v>0.10107172937605299</v>
      </c>
      <c r="AX272" s="202">
        <v>1.3794282912543599E-2</v>
      </c>
      <c r="AY272" s="202">
        <v>2.9913346855254899E-2</v>
      </c>
      <c r="AZ272" s="202" t="s">
        <v>470</v>
      </c>
      <c r="BA272" s="202" t="s">
        <v>470</v>
      </c>
      <c r="BB272" s="202" t="s">
        <v>470</v>
      </c>
      <c r="BC272" s="202" t="s">
        <v>470</v>
      </c>
      <c r="BD272" s="202" t="s">
        <v>470</v>
      </c>
      <c r="BE272" s="202" t="s">
        <v>470</v>
      </c>
      <c r="BF272" s="202" t="s">
        <v>470</v>
      </c>
      <c r="BG272" s="202" t="s">
        <v>470</v>
      </c>
      <c r="BH272" s="202" t="s">
        <v>470</v>
      </c>
      <c r="BI272" s="202" t="s">
        <v>470</v>
      </c>
      <c r="BJ272" s="202" t="s">
        <v>470</v>
      </c>
      <c r="BK272" s="202" t="s">
        <v>470</v>
      </c>
      <c r="BL272" s="202">
        <v>0.44731006935221501</v>
      </c>
      <c r="BM272" s="202">
        <v>0.99999999999960498</v>
      </c>
      <c r="BN272" s="202">
        <v>7992</v>
      </c>
      <c r="BO272" s="202">
        <v>60.420461842921597</v>
      </c>
      <c r="BP272" s="202">
        <v>0.87169484737371905</v>
      </c>
      <c r="BQ272" s="202">
        <v>6709</v>
      </c>
      <c r="BR272" s="202">
        <v>5.0224149862266199E-2</v>
      </c>
      <c r="BS272" s="202">
        <v>6.8483041083319707E-2</v>
      </c>
      <c r="BT272" s="202">
        <v>0.99999999999960498</v>
      </c>
      <c r="BU272" s="202">
        <v>7992</v>
      </c>
      <c r="BV272" s="202">
        <v>2.0277976036914201E-2</v>
      </c>
      <c r="BW272" s="202">
        <v>2.0277976036914201E-2</v>
      </c>
      <c r="BX272" s="202">
        <v>214</v>
      </c>
      <c r="BY272" s="202">
        <v>2.0681594760270001E-2</v>
      </c>
      <c r="BZ272" s="202">
        <v>0.99999999999960498</v>
      </c>
      <c r="CA272" s="202">
        <v>7992</v>
      </c>
      <c r="CB272" s="202">
        <v>1.3902164317442E-2</v>
      </c>
      <c r="CC272" s="202">
        <v>0.99999999999960498</v>
      </c>
      <c r="CD272" s="202">
        <v>7992</v>
      </c>
      <c r="CE272" s="202">
        <v>0</v>
      </c>
      <c r="CF272" s="202">
        <v>0.92557584602929399</v>
      </c>
      <c r="CG272" s="202">
        <v>7233</v>
      </c>
      <c r="CH272" s="202" t="s">
        <v>470</v>
      </c>
      <c r="CI272" s="202" t="s">
        <v>470</v>
      </c>
      <c r="CJ272" s="202" t="s">
        <v>470</v>
      </c>
      <c r="CK272" s="202" t="s">
        <v>470</v>
      </c>
      <c r="CL272" s="202" t="s">
        <v>470</v>
      </c>
      <c r="CM272" s="202" t="s">
        <v>470</v>
      </c>
      <c r="CN272" s="202">
        <v>0.25673674699499799</v>
      </c>
      <c r="CO272" s="202">
        <v>0.92422062151173601</v>
      </c>
      <c r="CP272" s="202">
        <v>7218</v>
      </c>
      <c r="CQ272" s="202">
        <v>25</v>
      </c>
      <c r="CR272" s="202">
        <v>0.92557584602929399</v>
      </c>
      <c r="CS272" s="202">
        <v>7233</v>
      </c>
      <c r="CT272" s="202">
        <v>1928.4225730599999</v>
      </c>
      <c r="CU272" s="202">
        <v>0.92557584602929399</v>
      </c>
      <c r="CV272" s="202">
        <v>7233</v>
      </c>
      <c r="CW272" s="202">
        <v>0.50139621224562103</v>
      </c>
      <c r="CX272" s="202">
        <v>0.86654091519666299</v>
      </c>
      <c r="CY272" s="202">
        <v>6669</v>
      </c>
      <c r="CZ272" s="202">
        <v>501205.3</v>
      </c>
      <c r="DA272" s="202">
        <v>0.87074960652247901</v>
      </c>
      <c r="DB272" s="202">
        <v>6696</v>
      </c>
      <c r="DC272" s="202" t="s">
        <v>470</v>
      </c>
      <c r="DD272" s="202" t="s">
        <v>470</v>
      </c>
      <c r="DE272" s="202" t="s">
        <v>470</v>
      </c>
      <c r="DF272" s="202" t="s">
        <v>285</v>
      </c>
      <c r="DG272" s="202" t="s">
        <v>471</v>
      </c>
    </row>
    <row r="273" spans="2:111" hidden="1" x14ac:dyDescent="0.3">
      <c r="B273" s="124" t="str">
        <f t="shared" si="4"/>
        <v>iBoxx USD Corporates Investment Grade &amp; Fallen Angels FWPL45688</v>
      </c>
      <c r="D273" s="124" t="s">
        <v>548</v>
      </c>
      <c r="E273" s="183" t="s">
        <v>284</v>
      </c>
      <c r="F273" s="196">
        <v>45688</v>
      </c>
      <c r="G273" s="202">
        <v>8021</v>
      </c>
      <c r="H273" s="202">
        <v>0</v>
      </c>
      <c r="I273" s="202">
        <v>8021</v>
      </c>
      <c r="J273" s="203">
        <v>0</v>
      </c>
      <c r="K273" s="203">
        <v>1</v>
      </c>
      <c r="L273" s="202" t="s">
        <v>476</v>
      </c>
      <c r="M273" s="204">
        <v>22.176969988528899</v>
      </c>
      <c r="N273" s="203">
        <v>0.92483387337568401</v>
      </c>
      <c r="O273" s="205">
        <v>7246</v>
      </c>
      <c r="P273" s="204">
        <v>4.8165119857284902</v>
      </c>
      <c r="Q273" s="202">
        <v>0.88688181551622902</v>
      </c>
      <c r="R273" s="202">
        <v>6836</v>
      </c>
      <c r="S273" s="202">
        <v>10.365109253109299</v>
      </c>
      <c r="T273" s="202">
        <v>0.88688181551622902</v>
      </c>
      <c r="U273" s="202">
        <v>6836</v>
      </c>
      <c r="V273" s="202">
        <v>6.7014159603430903</v>
      </c>
      <c r="W273" s="202">
        <v>0.88688181551622902</v>
      </c>
      <c r="X273" s="202">
        <v>6836</v>
      </c>
      <c r="Y273" s="206" t="s">
        <v>470</v>
      </c>
      <c r="Z273" s="202" t="s">
        <v>470</v>
      </c>
      <c r="AA273" s="202" t="s">
        <v>470</v>
      </c>
      <c r="AB273" s="202" t="s">
        <v>470</v>
      </c>
      <c r="AC273" s="202" t="s">
        <v>470</v>
      </c>
      <c r="AD273" s="202" t="s">
        <v>470</v>
      </c>
      <c r="AE273" s="202">
        <v>0.237419053644673</v>
      </c>
      <c r="AF273" s="202">
        <v>2.1930843746380001E-2</v>
      </c>
      <c r="AG273" s="202">
        <v>153</v>
      </c>
      <c r="AH273" s="206">
        <v>0.44653047443001098</v>
      </c>
      <c r="AI273" s="202">
        <v>0.102460759897753</v>
      </c>
      <c r="AJ273" s="202">
        <v>877</v>
      </c>
      <c r="AK273" s="202" t="s">
        <v>470</v>
      </c>
      <c r="AL273" s="202" t="s">
        <v>470</v>
      </c>
      <c r="AM273" s="202" t="s">
        <v>470</v>
      </c>
      <c r="AN273" s="202" t="s">
        <v>470</v>
      </c>
      <c r="AO273" s="202" t="s">
        <v>470</v>
      </c>
      <c r="AP273" s="202" t="s">
        <v>470</v>
      </c>
      <c r="AQ273" s="202" t="s">
        <v>470</v>
      </c>
      <c r="AR273" s="202" t="s">
        <v>470</v>
      </c>
      <c r="AS273" s="202" t="s">
        <v>470</v>
      </c>
      <c r="AT273" s="202">
        <v>1.22014908907678E-2</v>
      </c>
      <c r="AU273" s="202">
        <v>0.36256506204543698</v>
      </c>
      <c r="AV273" s="202">
        <v>0.48422417605832502</v>
      </c>
      <c r="AW273" s="202">
        <v>9.7897094488089795E-2</v>
      </c>
      <c r="AX273" s="202">
        <v>1.48195308568026E-2</v>
      </c>
      <c r="AY273" s="202">
        <v>2.8292645660178702E-2</v>
      </c>
      <c r="AZ273" s="202" t="s">
        <v>470</v>
      </c>
      <c r="BA273" s="202" t="s">
        <v>470</v>
      </c>
      <c r="BB273" s="202" t="s">
        <v>470</v>
      </c>
      <c r="BC273" s="202" t="s">
        <v>470</v>
      </c>
      <c r="BD273" s="202" t="s">
        <v>470</v>
      </c>
      <c r="BE273" s="202" t="s">
        <v>470</v>
      </c>
      <c r="BF273" s="202" t="s">
        <v>470</v>
      </c>
      <c r="BG273" s="202" t="s">
        <v>470</v>
      </c>
      <c r="BH273" s="202" t="s">
        <v>470</v>
      </c>
      <c r="BI273" s="202" t="s">
        <v>470</v>
      </c>
      <c r="BJ273" s="202" t="s">
        <v>470</v>
      </c>
      <c r="BK273" s="202" t="s">
        <v>470</v>
      </c>
      <c r="BL273" s="202">
        <v>0.44669065487161702</v>
      </c>
      <c r="BM273" s="202">
        <v>0.99999999999960099</v>
      </c>
      <c r="BN273" s="202">
        <v>8021</v>
      </c>
      <c r="BO273" s="202">
        <v>60.103728139264902</v>
      </c>
      <c r="BP273" s="202">
        <v>0.874458967826378</v>
      </c>
      <c r="BQ273" s="202">
        <v>6753</v>
      </c>
      <c r="BR273" s="202">
        <v>8.50747927472362E-2</v>
      </c>
      <c r="BS273" s="202">
        <v>6.7857823174806597E-2</v>
      </c>
      <c r="BT273" s="202">
        <v>0.99999999999960099</v>
      </c>
      <c r="BU273" s="202">
        <v>8021</v>
      </c>
      <c r="BV273" s="202">
        <v>1.94973484448599E-2</v>
      </c>
      <c r="BW273" s="202">
        <v>1.94973484448599E-2</v>
      </c>
      <c r="BX273" s="202">
        <v>209</v>
      </c>
      <c r="BY273" s="202">
        <v>2.0590656527439199E-2</v>
      </c>
      <c r="BZ273" s="202">
        <v>0.99999999999960099</v>
      </c>
      <c r="CA273" s="202">
        <v>8021</v>
      </c>
      <c r="CB273" s="202">
        <v>1.3858049811671901E-2</v>
      </c>
      <c r="CC273" s="202">
        <v>0.99999999999960099</v>
      </c>
      <c r="CD273" s="202">
        <v>8021</v>
      </c>
      <c r="CE273" s="202">
        <v>0</v>
      </c>
      <c r="CF273" s="202">
        <v>0.92849410163950996</v>
      </c>
      <c r="CG273" s="202">
        <v>7282</v>
      </c>
      <c r="CH273" s="202" t="s">
        <v>470</v>
      </c>
      <c r="CI273" s="202" t="s">
        <v>470</v>
      </c>
      <c r="CJ273" s="202" t="s">
        <v>470</v>
      </c>
      <c r="CK273" s="202" t="s">
        <v>470</v>
      </c>
      <c r="CL273" s="202" t="s">
        <v>470</v>
      </c>
      <c r="CM273" s="202" t="s">
        <v>470</v>
      </c>
      <c r="CN273" s="202">
        <v>0.26035786028603403</v>
      </c>
      <c r="CO273" s="202">
        <v>0.92639144792708905</v>
      </c>
      <c r="CP273" s="202">
        <v>7260</v>
      </c>
      <c r="CQ273" s="202">
        <v>25</v>
      </c>
      <c r="CR273" s="202">
        <v>0.92849410163950996</v>
      </c>
      <c r="CS273" s="202">
        <v>7282</v>
      </c>
      <c r="CT273" s="202">
        <v>1928422573.0599999</v>
      </c>
      <c r="CU273" s="202">
        <v>0.92849410163950996</v>
      </c>
      <c r="CV273" s="202">
        <v>7282</v>
      </c>
      <c r="CW273" s="202">
        <v>0.49945088812817801</v>
      </c>
      <c r="CX273" s="202">
        <v>0.85979807195496205</v>
      </c>
      <c r="CY273" s="202">
        <v>6647</v>
      </c>
      <c r="CZ273" s="202">
        <v>501966.2</v>
      </c>
      <c r="DA273" s="202">
        <v>0.87401451580408496</v>
      </c>
      <c r="DB273" s="202">
        <v>6745</v>
      </c>
      <c r="DC273" s="202" t="s">
        <v>470</v>
      </c>
      <c r="DD273" s="202" t="s">
        <v>470</v>
      </c>
      <c r="DE273" s="202" t="s">
        <v>470</v>
      </c>
      <c r="DF273" s="202" t="s">
        <v>285</v>
      </c>
      <c r="DG273" s="202" t="s">
        <v>471</v>
      </c>
    </row>
    <row r="274" spans="2:111" hidden="1" x14ac:dyDescent="0.3">
      <c r="B274" s="124" t="str">
        <f t="shared" si="4"/>
        <v>iBoxx USD Corporates SRI Screened45596</v>
      </c>
      <c r="C274">
        <v>422</v>
      </c>
      <c r="D274" t="s">
        <v>549</v>
      </c>
      <c r="E274" t="s">
        <v>286</v>
      </c>
      <c r="F274" s="198">
        <v>45596</v>
      </c>
      <c r="G274" s="202">
        <v>6783</v>
      </c>
      <c r="H274" s="202">
        <v>0</v>
      </c>
      <c r="I274" s="202">
        <v>6783</v>
      </c>
      <c r="J274" s="203">
        <v>0</v>
      </c>
      <c r="K274" s="203">
        <v>1</v>
      </c>
      <c r="L274" s="202" t="s">
        <v>476</v>
      </c>
      <c r="M274" s="204">
        <v>21.306478550000001</v>
      </c>
      <c r="N274" s="203">
        <v>0.94607600000000003</v>
      </c>
      <c r="O274" s="205">
        <v>6282</v>
      </c>
      <c r="P274" s="204">
        <v>4.031496905</v>
      </c>
      <c r="Q274" s="202">
        <v>0.91154885900000004</v>
      </c>
      <c r="R274" s="202">
        <v>5950</v>
      </c>
      <c r="S274" s="202">
        <v>10.13185986</v>
      </c>
      <c r="T274" s="202">
        <v>0.91154885900000004</v>
      </c>
      <c r="U274" s="202">
        <v>5950</v>
      </c>
      <c r="V274" s="202">
        <v>6.8664888800000003</v>
      </c>
      <c r="W274" s="202">
        <v>0.91154885900000004</v>
      </c>
      <c r="X274" s="202">
        <v>5950</v>
      </c>
      <c r="Y274" s="206" t="s">
        <v>470</v>
      </c>
      <c r="Z274" s="202" t="s">
        <v>470</v>
      </c>
      <c r="AA274" s="202" t="s">
        <v>470</v>
      </c>
      <c r="AB274" s="202" t="s">
        <v>470</v>
      </c>
      <c r="AC274" s="202" t="s">
        <v>470</v>
      </c>
      <c r="AD274" s="202" t="s">
        <v>470</v>
      </c>
      <c r="AE274" s="206">
        <v>0.2395489378</v>
      </c>
      <c r="AF274" s="202">
        <v>2.0322117000000001E-2</v>
      </c>
      <c r="AG274" s="202">
        <v>114</v>
      </c>
      <c r="AH274" s="206">
        <v>0.46013860000000001</v>
      </c>
      <c r="AI274" s="202">
        <v>9.3279898E-2</v>
      </c>
      <c r="AJ274" s="202">
        <v>697</v>
      </c>
      <c r="AK274" s="202" t="s">
        <v>470</v>
      </c>
      <c r="AL274" s="202" t="s">
        <v>470</v>
      </c>
      <c r="AM274" s="202" t="s">
        <v>470</v>
      </c>
      <c r="AN274" s="202" t="s">
        <v>470</v>
      </c>
      <c r="AO274" s="202" t="s">
        <v>470</v>
      </c>
      <c r="AP274" s="202" t="s">
        <v>470</v>
      </c>
      <c r="AQ274" s="202" t="s">
        <v>470</v>
      </c>
      <c r="AR274" s="202" t="s">
        <v>470</v>
      </c>
      <c r="AS274" s="202" t="s">
        <v>470</v>
      </c>
      <c r="AT274" s="202">
        <v>1.5623051000000001E-2</v>
      </c>
      <c r="AU274" s="202">
        <v>0.38672099199999999</v>
      </c>
      <c r="AV274" s="202">
        <v>0.51966935400000003</v>
      </c>
      <c r="AW274" s="202">
        <v>6.4381487000000001E-2</v>
      </c>
      <c r="AX274" s="202">
        <v>1.0518115E-2</v>
      </c>
      <c r="AY274" s="202">
        <v>3.0870009999999998E-3</v>
      </c>
      <c r="AZ274" s="202"/>
      <c r="BA274" s="202"/>
      <c r="BB274" s="202"/>
      <c r="BC274" s="202"/>
      <c r="BD274" s="202"/>
      <c r="BE274" s="202"/>
      <c r="BF274" s="202"/>
      <c r="BG274" s="202"/>
      <c r="BH274" s="202"/>
      <c r="BI274" s="202"/>
      <c r="BJ274" s="202"/>
      <c r="BK274" s="202"/>
      <c r="BL274" s="202">
        <v>0.39930448200000002</v>
      </c>
      <c r="BM274" s="202">
        <v>1</v>
      </c>
      <c r="BN274" s="202">
        <v>6783</v>
      </c>
      <c r="BO274" s="202">
        <v>49.719662870000001</v>
      </c>
      <c r="BP274" s="202">
        <v>0.89361377500000005</v>
      </c>
      <c r="BQ274" s="202">
        <v>5836</v>
      </c>
      <c r="BR274" s="202">
        <v>3.6821088000000002E-2</v>
      </c>
      <c r="BS274" s="202">
        <v>5.5689955999999999E-2</v>
      </c>
      <c r="BT274" s="202">
        <v>1</v>
      </c>
      <c r="BU274" s="202">
        <v>6783</v>
      </c>
      <c r="BV274" s="202">
        <v>2.0794938999999998E-2</v>
      </c>
      <c r="BW274" s="202">
        <v>2.0794938999999998E-2</v>
      </c>
      <c r="BX274" s="202">
        <v>186</v>
      </c>
      <c r="BY274" s="202">
        <v>0</v>
      </c>
      <c r="BZ274" s="202">
        <v>0.99999999999966105</v>
      </c>
      <c r="CA274" s="202">
        <v>6783</v>
      </c>
      <c r="CB274" s="202">
        <v>0</v>
      </c>
      <c r="CC274" s="202">
        <v>0.99999999999966105</v>
      </c>
      <c r="CD274" s="202">
        <v>6783</v>
      </c>
      <c r="CE274" s="202">
        <v>0</v>
      </c>
      <c r="CF274" s="202">
        <v>0.947997758756701</v>
      </c>
      <c r="CG274" s="202">
        <v>6299</v>
      </c>
      <c r="CH274" s="202" t="s">
        <v>470</v>
      </c>
      <c r="CI274" s="202" t="s">
        <v>470</v>
      </c>
      <c r="CJ274" s="202" t="s">
        <v>470</v>
      </c>
      <c r="CK274" s="202" t="s">
        <v>470</v>
      </c>
      <c r="CL274" s="202" t="s">
        <v>470</v>
      </c>
      <c r="CM274" s="202" t="s">
        <v>470</v>
      </c>
      <c r="CN274" s="202">
        <v>0.26410229200000002</v>
      </c>
      <c r="CO274" s="202">
        <v>0.947158736</v>
      </c>
      <c r="CP274" s="202">
        <v>6290</v>
      </c>
      <c r="CQ274" s="202">
        <v>21</v>
      </c>
      <c r="CR274" s="202">
        <v>0.94799775900000005</v>
      </c>
      <c r="CS274" s="202">
        <v>6299</v>
      </c>
      <c r="CT274" s="202">
        <v>468.26557310000004</v>
      </c>
      <c r="CU274" s="202">
        <v>0.94799775900000005</v>
      </c>
      <c r="CV274" s="202">
        <v>6299</v>
      </c>
      <c r="CW274" s="202">
        <v>0.514332452</v>
      </c>
      <c r="CX274" s="202">
        <v>0.882845977</v>
      </c>
      <c r="CY274" s="202">
        <v>5767</v>
      </c>
      <c r="CZ274" s="202">
        <v>438904.5</v>
      </c>
      <c r="DA274" s="202">
        <v>0.89040839500000002</v>
      </c>
      <c r="DB274" s="202">
        <v>5814</v>
      </c>
      <c r="DC274" s="202" t="s">
        <v>470</v>
      </c>
      <c r="DD274" s="202" t="s">
        <v>470</v>
      </c>
      <c r="DE274" s="202" t="s">
        <v>470</v>
      </c>
      <c r="DF274" s="202" t="s">
        <v>287</v>
      </c>
      <c r="DG274" s="202" t="s">
        <v>471</v>
      </c>
    </row>
    <row r="275" spans="2:111" hidden="1" x14ac:dyDescent="0.3">
      <c r="B275" s="124" t="str">
        <f t="shared" si="4"/>
        <v>iBoxx USD Corporates SRI Screened45626</v>
      </c>
      <c r="C275">
        <v>423</v>
      </c>
      <c r="D275" t="s">
        <v>549</v>
      </c>
      <c r="E275" t="s">
        <v>286</v>
      </c>
      <c r="F275" s="198">
        <v>45626</v>
      </c>
      <c r="G275" s="202">
        <v>6801</v>
      </c>
      <c r="H275" s="202">
        <v>0</v>
      </c>
      <c r="I275" s="202">
        <v>6801</v>
      </c>
      <c r="J275" s="203">
        <v>0</v>
      </c>
      <c r="K275" s="203">
        <v>1</v>
      </c>
      <c r="L275" s="202" t="s">
        <v>476</v>
      </c>
      <c r="M275" s="204">
        <v>21.31602655</v>
      </c>
      <c r="N275" s="203">
        <v>0.94607113799999998</v>
      </c>
      <c r="O275" s="205">
        <v>6302</v>
      </c>
      <c r="P275" s="204">
        <v>4.0347512930000002</v>
      </c>
      <c r="Q275" s="202">
        <v>0.91184947500000002</v>
      </c>
      <c r="R275" s="202">
        <v>5972</v>
      </c>
      <c r="S275" s="202">
        <v>10.137097260000001</v>
      </c>
      <c r="T275" s="202">
        <v>0.91184947500000002</v>
      </c>
      <c r="U275" s="202">
        <v>5972</v>
      </c>
      <c r="V275" s="202">
        <v>6.8700701210000004</v>
      </c>
      <c r="W275" s="202">
        <v>0.91184947500000002</v>
      </c>
      <c r="X275" s="202">
        <v>5972</v>
      </c>
      <c r="Y275" s="206" t="s">
        <v>470</v>
      </c>
      <c r="Z275" s="202" t="s">
        <v>470</v>
      </c>
      <c r="AA275" s="202" t="s">
        <v>470</v>
      </c>
      <c r="AB275" s="202" t="s">
        <v>470</v>
      </c>
      <c r="AC275" s="202" t="s">
        <v>470</v>
      </c>
      <c r="AD275" s="202" t="s">
        <v>470</v>
      </c>
      <c r="AE275" s="206">
        <v>0.24160494069999999</v>
      </c>
      <c r="AF275" s="202">
        <v>1.9903895000000001E-2</v>
      </c>
      <c r="AG275" s="202">
        <v>113</v>
      </c>
      <c r="AH275" s="206">
        <v>0.46143383900000001</v>
      </c>
      <c r="AI275" s="202">
        <v>9.2912962000000002E-2</v>
      </c>
      <c r="AJ275" s="202">
        <v>696</v>
      </c>
      <c r="AK275" s="202" t="s">
        <v>470</v>
      </c>
      <c r="AL275" s="202" t="s">
        <v>470</v>
      </c>
      <c r="AM275" s="202" t="s">
        <v>470</v>
      </c>
      <c r="AN275" s="202" t="s">
        <v>470</v>
      </c>
      <c r="AO275" s="202" t="s">
        <v>470</v>
      </c>
      <c r="AP275" s="202" t="s">
        <v>470</v>
      </c>
      <c r="AQ275" s="202" t="s">
        <v>470</v>
      </c>
      <c r="AR275" s="202" t="s">
        <v>470</v>
      </c>
      <c r="AS275" s="202" t="s">
        <v>470</v>
      </c>
      <c r="AT275" s="202">
        <v>1.472183E-2</v>
      </c>
      <c r="AU275" s="202">
        <v>0.400461495</v>
      </c>
      <c r="AV275" s="202">
        <v>0.50445011699999998</v>
      </c>
      <c r="AW275" s="202">
        <v>6.7697905000000003E-2</v>
      </c>
      <c r="AX275" s="202">
        <v>1.0264148000000001E-2</v>
      </c>
      <c r="AY275" s="202">
        <v>2.4045059999999998E-3</v>
      </c>
      <c r="AZ275" s="202"/>
      <c r="BA275" s="202"/>
      <c r="BB275" s="202"/>
      <c r="BC275" s="202"/>
      <c r="BD275" s="202"/>
      <c r="BE275" s="202"/>
      <c r="BF275" s="202"/>
      <c r="BG275" s="202"/>
      <c r="BH275" s="202"/>
      <c r="BI275" s="202"/>
      <c r="BJ275" s="202"/>
      <c r="BK275" s="202"/>
      <c r="BL275" s="202">
        <v>0.39855687299999998</v>
      </c>
      <c r="BM275" s="202">
        <v>1</v>
      </c>
      <c r="BN275" s="202">
        <v>6801</v>
      </c>
      <c r="BO275" s="202">
        <v>49.907497540000001</v>
      </c>
      <c r="BP275" s="202">
        <v>0.89354484999999995</v>
      </c>
      <c r="BQ275" s="202">
        <v>5853</v>
      </c>
      <c r="BR275" s="202">
        <v>3.6808898999999999E-2</v>
      </c>
      <c r="BS275" s="202">
        <v>5.5523391999999998E-2</v>
      </c>
      <c r="BT275" s="202">
        <v>1</v>
      </c>
      <c r="BU275" s="202">
        <v>6801</v>
      </c>
      <c r="BV275" s="202">
        <v>2.0639438999999999E-2</v>
      </c>
      <c r="BW275" s="202">
        <v>2.0639438999999999E-2</v>
      </c>
      <c r="BX275" s="202">
        <v>185</v>
      </c>
      <c r="BY275" s="202">
        <v>0</v>
      </c>
      <c r="BZ275" s="202">
        <v>0.99999999999966105</v>
      </c>
      <c r="CA275" s="202">
        <v>6801</v>
      </c>
      <c r="CB275" s="202">
        <v>0</v>
      </c>
      <c r="CC275" s="202">
        <v>0.99999999999966105</v>
      </c>
      <c r="CD275" s="202">
        <v>6801</v>
      </c>
      <c r="CE275" s="202">
        <v>0</v>
      </c>
      <c r="CF275" s="202">
        <v>0.94742764189960105</v>
      </c>
      <c r="CG275" s="202">
        <v>6313</v>
      </c>
      <c r="CH275" s="202" t="s">
        <v>470</v>
      </c>
      <c r="CI275" s="202" t="s">
        <v>470</v>
      </c>
      <c r="CJ275" s="202" t="s">
        <v>470</v>
      </c>
      <c r="CK275" s="202" t="s">
        <v>470</v>
      </c>
      <c r="CL275" s="202" t="s">
        <v>470</v>
      </c>
      <c r="CM275" s="202" t="s">
        <v>470</v>
      </c>
      <c r="CN275" s="202">
        <v>0.265345738</v>
      </c>
      <c r="CO275" s="202">
        <v>0.94716047699999995</v>
      </c>
      <c r="CP275" s="202">
        <v>6310</v>
      </c>
      <c r="CQ275" s="202">
        <v>21</v>
      </c>
      <c r="CR275" s="202">
        <v>0.94742764199999996</v>
      </c>
      <c r="CS275" s="202">
        <v>6313</v>
      </c>
      <c r="CT275" s="202">
        <v>468.26557310000004</v>
      </c>
      <c r="CU275" s="202">
        <v>0.94742764199999996</v>
      </c>
      <c r="CV275" s="202">
        <v>6313</v>
      </c>
      <c r="CW275" s="202">
        <v>0.51506990600000002</v>
      </c>
      <c r="CX275" s="202">
        <v>0.88268509399999995</v>
      </c>
      <c r="CY275" s="202">
        <v>5784</v>
      </c>
      <c r="CZ275" s="202">
        <v>439946.7</v>
      </c>
      <c r="DA275" s="202">
        <v>0.89030598900000002</v>
      </c>
      <c r="DB275" s="202">
        <v>5831</v>
      </c>
      <c r="DC275" s="202" t="s">
        <v>470</v>
      </c>
      <c r="DD275" s="202" t="s">
        <v>470</v>
      </c>
      <c r="DE275" s="202" t="s">
        <v>470</v>
      </c>
      <c r="DF275" s="202" t="s">
        <v>287</v>
      </c>
      <c r="DG275" s="202" t="s">
        <v>471</v>
      </c>
    </row>
    <row r="276" spans="2:111" hidden="1" x14ac:dyDescent="0.3">
      <c r="B276" s="124" t="str">
        <f t="shared" si="4"/>
        <v>iBoxx USD Corporates SRI Screened45657</v>
      </c>
      <c r="D276" s="124" t="s">
        <v>549</v>
      </c>
      <c r="E276" t="s">
        <v>286</v>
      </c>
      <c r="F276" s="196">
        <v>45657</v>
      </c>
      <c r="G276" s="202">
        <v>6776</v>
      </c>
      <c r="H276" s="202">
        <v>0</v>
      </c>
      <c r="I276" s="202">
        <v>6776</v>
      </c>
      <c r="J276" s="203">
        <v>0</v>
      </c>
      <c r="K276" s="203">
        <v>1</v>
      </c>
      <c r="L276" s="202" t="s">
        <v>476</v>
      </c>
      <c r="M276" s="204">
        <v>21.288920810643798</v>
      </c>
      <c r="N276" s="203">
        <v>0.95064601252565195</v>
      </c>
      <c r="O276" s="205">
        <v>6317</v>
      </c>
      <c r="P276" s="204">
        <v>4.0644467277871899</v>
      </c>
      <c r="Q276" s="202">
        <v>0.91353162240970998</v>
      </c>
      <c r="R276" s="202">
        <v>5966</v>
      </c>
      <c r="S276" s="202">
        <v>10.135253654263501</v>
      </c>
      <c r="T276" s="202">
        <v>0.91353162240970998</v>
      </c>
      <c r="U276" s="202">
        <v>5966</v>
      </c>
      <c r="V276" s="202">
        <v>6.8288644820116504</v>
      </c>
      <c r="W276" s="202">
        <v>0.91353162240970998</v>
      </c>
      <c r="X276" s="202">
        <v>5966</v>
      </c>
      <c r="Y276" s="206" t="s">
        <v>470</v>
      </c>
      <c r="Z276" s="202" t="s">
        <v>470</v>
      </c>
      <c r="AA276" s="202" t="s">
        <v>470</v>
      </c>
      <c r="AB276" s="202" t="s">
        <v>470</v>
      </c>
      <c r="AC276" s="202" t="s">
        <v>470</v>
      </c>
      <c r="AD276" s="202" t="s">
        <v>470</v>
      </c>
      <c r="AE276" s="206">
        <v>0.23696606307474399</v>
      </c>
      <c r="AF276" s="202">
        <v>2.0669342805426399E-2</v>
      </c>
      <c r="AG276" s="202">
        <v>120</v>
      </c>
      <c r="AH276" s="206">
        <v>0.35415263744623299</v>
      </c>
      <c r="AI276" s="202">
        <v>8.2615147592725202E-2</v>
      </c>
      <c r="AJ276" s="202">
        <v>613</v>
      </c>
      <c r="AK276" s="202" t="s">
        <v>470</v>
      </c>
      <c r="AL276" s="202" t="s">
        <v>470</v>
      </c>
      <c r="AM276" s="202" t="s">
        <v>470</v>
      </c>
      <c r="AN276" s="202" t="s">
        <v>470</v>
      </c>
      <c r="AO276" s="202" t="s">
        <v>470</v>
      </c>
      <c r="AP276" s="202" t="s">
        <v>470</v>
      </c>
      <c r="AQ276" s="202" t="s">
        <v>470</v>
      </c>
      <c r="AR276" s="202" t="s">
        <v>470</v>
      </c>
      <c r="AS276" s="202" t="s">
        <v>470</v>
      </c>
      <c r="AT276" s="202">
        <v>1.39726493437756E-2</v>
      </c>
      <c r="AU276" s="202">
        <v>0.39987641215626601</v>
      </c>
      <c r="AV276" s="202">
        <v>0.50640252183211998</v>
      </c>
      <c r="AW276" s="202">
        <v>6.70356731265105E-2</v>
      </c>
      <c r="AX276" s="202">
        <v>9.2612711096144006E-3</v>
      </c>
      <c r="AY276" s="202">
        <v>3.4514724313724002E-3</v>
      </c>
      <c r="AZ276" s="202" t="s">
        <v>470</v>
      </c>
      <c r="BA276" s="202" t="s">
        <v>470</v>
      </c>
      <c r="BB276" s="202" t="s">
        <v>470</v>
      </c>
      <c r="BC276" s="202" t="s">
        <v>470</v>
      </c>
      <c r="BD276" s="202" t="s">
        <v>470</v>
      </c>
      <c r="BE276" s="202" t="s">
        <v>470</v>
      </c>
      <c r="BF276" s="202" t="s">
        <v>470</v>
      </c>
      <c r="BG276" s="202" t="s">
        <v>470</v>
      </c>
      <c r="BH276" s="202" t="s">
        <v>470</v>
      </c>
      <c r="BI276" s="202" t="s">
        <v>470</v>
      </c>
      <c r="BJ276" s="202" t="s">
        <v>470</v>
      </c>
      <c r="BK276" s="202" t="s">
        <v>470</v>
      </c>
      <c r="BL276" s="202">
        <v>0.39636224199933501</v>
      </c>
      <c r="BM276" s="202">
        <v>0.99999999999965905</v>
      </c>
      <c r="BN276" s="202">
        <v>6776</v>
      </c>
      <c r="BO276" s="202">
        <v>49.800659608688697</v>
      </c>
      <c r="BP276" s="202">
        <v>0.89601344867427601</v>
      </c>
      <c r="BQ276" s="202">
        <v>5860</v>
      </c>
      <c r="BR276" s="202">
        <v>4.8414821215049197E-2</v>
      </c>
      <c r="BS276" s="202">
        <v>5.5460530243811798E-2</v>
      </c>
      <c r="BT276" s="202">
        <v>0.99999999999965905</v>
      </c>
      <c r="BU276" s="202">
        <v>6776</v>
      </c>
      <c r="BV276" s="202">
        <v>2.0894645672394501E-2</v>
      </c>
      <c r="BW276" s="202">
        <v>2.0894645672394501E-2</v>
      </c>
      <c r="BX276" s="202">
        <v>184</v>
      </c>
      <c r="BY276" s="202">
        <v>0</v>
      </c>
      <c r="BZ276" s="202">
        <v>0.99999999999965905</v>
      </c>
      <c r="CA276" s="202">
        <v>6776</v>
      </c>
      <c r="CB276" s="202">
        <v>0</v>
      </c>
      <c r="CC276" s="202">
        <v>0.99999999999965905</v>
      </c>
      <c r="CD276" s="202">
        <v>6776</v>
      </c>
      <c r="CE276" s="202">
        <v>0</v>
      </c>
      <c r="CF276" s="202">
        <v>0.95298107063676196</v>
      </c>
      <c r="CG276" s="202">
        <v>6337</v>
      </c>
      <c r="CH276" s="202" t="s">
        <v>470</v>
      </c>
      <c r="CI276" s="202" t="s">
        <v>470</v>
      </c>
      <c r="CJ276" s="202" t="s">
        <v>470</v>
      </c>
      <c r="CK276" s="202" t="s">
        <v>470</v>
      </c>
      <c r="CL276" s="202" t="s">
        <v>470</v>
      </c>
      <c r="CM276" s="202" t="s">
        <v>470</v>
      </c>
      <c r="CN276" s="202">
        <v>0.271193323853402</v>
      </c>
      <c r="CO276" s="202">
        <v>0.95174692477873102</v>
      </c>
      <c r="CP276" s="202">
        <v>6325</v>
      </c>
      <c r="CQ276" s="202">
        <v>21</v>
      </c>
      <c r="CR276" s="202">
        <v>0.95298107063676196</v>
      </c>
      <c r="CS276" s="202">
        <v>6337</v>
      </c>
      <c r="CT276" s="202">
        <v>468.26557306000001</v>
      </c>
      <c r="CU276" s="202">
        <v>0.95298107063676196</v>
      </c>
      <c r="CV276" s="202">
        <v>6337</v>
      </c>
      <c r="CW276" s="202">
        <v>0.51983883157235</v>
      </c>
      <c r="CX276" s="202">
        <v>0.88722308149122697</v>
      </c>
      <c r="CY276" s="202">
        <v>5806</v>
      </c>
      <c r="CZ276" s="202">
        <v>436534.5</v>
      </c>
      <c r="DA276" s="202">
        <v>0.89138331175825702</v>
      </c>
      <c r="DB276" s="202">
        <v>5826</v>
      </c>
      <c r="DC276" s="202" t="s">
        <v>470</v>
      </c>
      <c r="DD276" s="202" t="s">
        <v>470</v>
      </c>
      <c r="DE276" s="202" t="s">
        <v>470</v>
      </c>
      <c r="DF276" s="202" t="s">
        <v>287</v>
      </c>
      <c r="DG276" s="202" t="s">
        <v>471</v>
      </c>
    </row>
    <row r="277" spans="2:111" hidden="1" x14ac:dyDescent="0.3">
      <c r="B277" s="124" t="str">
        <f t="shared" si="4"/>
        <v>iBoxx USD Corporates SRI Screened45688</v>
      </c>
      <c r="D277" s="124" t="s">
        <v>549</v>
      </c>
      <c r="E277" s="183" t="s">
        <v>286</v>
      </c>
      <c r="F277" s="196">
        <v>45688</v>
      </c>
      <c r="G277" s="202">
        <v>6847</v>
      </c>
      <c r="H277" s="202">
        <v>0</v>
      </c>
      <c r="I277" s="202">
        <v>6847</v>
      </c>
      <c r="J277" s="203">
        <v>0</v>
      </c>
      <c r="K277" s="203">
        <v>1</v>
      </c>
      <c r="L277" s="202" t="s">
        <v>476</v>
      </c>
      <c r="M277" s="204">
        <v>21.3627651886789</v>
      </c>
      <c r="N277" s="203">
        <v>0.94959579622174595</v>
      </c>
      <c r="O277" s="205">
        <v>6373</v>
      </c>
      <c r="P277" s="204">
        <v>4.1522394726404404</v>
      </c>
      <c r="Q277" s="202">
        <v>0.91286023654864501</v>
      </c>
      <c r="R277" s="202">
        <v>6022</v>
      </c>
      <c r="S277" s="202">
        <v>10.1180177537349</v>
      </c>
      <c r="T277" s="202">
        <v>0.91286023654864501</v>
      </c>
      <c r="U277" s="202">
        <v>6022</v>
      </c>
      <c r="V277" s="202">
        <v>6.8383074005664204</v>
      </c>
      <c r="W277" s="202">
        <v>0.91286023654864501</v>
      </c>
      <c r="X277" s="202">
        <v>6022</v>
      </c>
      <c r="Y277" s="206" t="s">
        <v>470</v>
      </c>
      <c r="Z277" s="202" t="s">
        <v>470</v>
      </c>
      <c r="AA277" s="202" t="s">
        <v>470</v>
      </c>
      <c r="AB277" s="202" t="s">
        <v>470</v>
      </c>
      <c r="AC277" s="202" t="s">
        <v>470</v>
      </c>
      <c r="AD277" s="202" t="s">
        <v>470</v>
      </c>
      <c r="AE277" s="202">
        <v>0.22701356776165599</v>
      </c>
      <c r="AF277" s="202">
        <v>2.0089656754397799E-2</v>
      </c>
      <c r="AG277" s="202">
        <v>119</v>
      </c>
      <c r="AH277" s="206">
        <v>0.35483424525972002</v>
      </c>
      <c r="AI277" s="202">
        <v>8.2623042761423002E-2</v>
      </c>
      <c r="AJ277" s="202">
        <v>619</v>
      </c>
      <c r="AK277" s="202" t="s">
        <v>470</v>
      </c>
      <c r="AL277" s="202" t="s">
        <v>470</v>
      </c>
      <c r="AM277" s="202" t="s">
        <v>470</v>
      </c>
      <c r="AN277" s="202" t="s">
        <v>470</v>
      </c>
      <c r="AO277" s="202" t="s">
        <v>470</v>
      </c>
      <c r="AP277" s="202" t="s">
        <v>470</v>
      </c>
      <c r="AQ277" s="202" t="s">
        <v>470</v>
      </c>
      <c r="AR277" s="202" t="s">
        <v>470</v>
      </c>
      <c r="AS277" s="202" t="s">
        <v>470</v>
      </c>
      <c r="AT277" s="202">
        <v>1.37654374555785E-2</v>
      </c>
      <c r="AU277" s="202">
        <v>0.395029633843475</v>
      </c>
      <c r="AV277" s="202">
        <v>0.50834914027030098</v>
      </c>
      <c r="AW277" s="202">
        <v>6.7247796003037194E-2</v>
      </c>
      <c r="AX277" s="202">
        <v>1.08350811797521E-2</v>
      </c>
      <c r="AY277" s="202">
        <v>4.7729112475158996E-3</v>
      </c>
      <c r="AZ277" s="202" t="s">
        <v>470</v>
      </c>
      <c r="BA277" s="202" t="s">
        <v>470</v>
      </c>
      <c r="BB277" s="202" t="s">
        <v>470</v>
      </c>
      <c r="BC277" s="202" t="s">
        <v>470</v>
      </c>
      <c r="BD277" s="202" t="s">
        <v>470</v>
      </c>
      <c r="BE277" s="202" t="s">
        <v>470</v>
      </c>
      <c r="BF277" s="202" t="s">
        <v>470</v>
      </c>
      <c r="BG277" s="202" t="s">
        <v>470</v>
      </c>
      <c r="BH277" s="202" t="s">
        <v>470</v>
      </c>
      <c r="BI277" s="202" t="s">
        <v>470</v>
      </c>
      <c r="BJ277" s="202" t="s">
        <v>470</v>
      </c>
      <c r="BK277" s="202" t="s">
        <v>470</v>
      </c>
      <c r="BL277" s="202">
        <v>0.398213460778921</v>
      </c>
      <c r="BM277" s="202">
        <v>0.99999999999966005</v>
      </c>
      <c r="BN277" s="202">
        <v>6847</v>
      </c>
      <c r="BO277" s="202">
        <v>49.803886724139197</v>
      </c>
      <c r="BP277" s="202">
        <v>0.89686671708666998</v>
      </c>
      <c r="BQ277" s="202">
        <v>5925</v>
      </c>
      <c r="BR277" s="202">
        <v>9.0412680774893603E-2</v>
      </c>
      <c r="BS277" s="202">
        <v>5.50043407974296E-2</v>
      </c>
      <c r="BT277" s="202">
        <v>0.99999999999966005</v>
      </c>
      <c r="BU277" s="202">
        <v>6847</v>
      </c>
      <c r="BV277" s="202">
        <v>2.00543021750396E-2</v>
      </c>
      <c r="BW277" s="202">
        <v>2.00543021750396E-2</v>
      </c>
      <c r="BX277" s="202">
        <v>181</v>
      </c>
      <c r="BY277" s="202">
        <v>0</v>
      </c>
      <c r="BZ277" s="202">
        <v>0.99999999999966005</v>
      </c>
      <c r="CA277" s="202">
        <v>6847</v>
      </c>
      <c r="CB277" s="202">
        <v>0</v>
      </c>
      <c r="CC277" s="202">
        <v>0.99999999999966005</v>
      </c>
      <c r="CD277" s="202">
        <v>6847</v>
      </c>
      <c r="CE277" s="202">
        <v>0</v>
      </c>
      <c r="CF277" s="202">
        <v>0.95302805445973504</v>
      </c>
      <c r="CG277" s="202">
        <v>6403</v>
      </c>
      <c r="CH277" s="202" t="s">
        <v>470</v>
      </c>
      <c r="CI277" s="202" t="s">
        <v>470</v>
      </c>
      <c r="CJ277" s="202" t="s">
        <v>470</v>
      </c>
      <c r="CK277" s="202" t="s">
        <v>470</v>
      </c>
      <c r="CL277" s="202" t="s">
        <v>470</v>
      </c>
      <c r="CM277" s="202" t="s">
        <v>470</v>
      </c>
      <c r="CN277" s="202">
        <v>0.27655244561117298</v>
      </c>
      <c r="CO277" s="202">
        <v>0.95139879132740501</v>
      </c>
      <c r="CP277" s="202">
        <v>6387</v>
      </c>
      <c r="CQ277" s="202">
        <v>21</v>
      </c>
      <c r="CR277" s="202">
        <v>0.95302805445973504</v>
      </c>
      <c r="CS277" s="202">
        <v>6403</v>
      </c>
      <c r="CT277" s="202">
        <v>468265573.06</v>
      </c>
      <c r="CU277" s="202">
        <v>0.95302805445973504</v>
      </c>
      <c r="CV277" s="202">
        <v>6403</v>
      </c>
      <c r="CW277" s="202">
        <v>0.51486298393278895</v>
      </c>
      <c r="CX277" s="202">
        <v>0.87686318930441998</v>
      </c>
      <c r="CY277" s="202">
        <v>5803</v>
      </c>
      <c r="CZ277" s="202">
        <v>438962.9</v>
      </c>
      <c r="DA277" s="202">
        <v>0.89258370613434601</v>
      </c>
      <c r="DB277" s="202">
        <v>5894</v>
      </c>
      <c r="DC277" s="202" t="s">
        <v>470</v>
      </c>
      <c r="DD277" s="202" t="s">
        <v>470</v>
      </c>
      <c r="DE277" s="202" t="s">
        <v>470</v>
      </c>
      <c r="DF277" s="202" t="s">
        <v>287</v>
      </c>
      <c r="DG277" s="202" t="s">
        <v>471</v>
      </c>
    </row>
    <row r="278" spans="2:111" hidden="1" x14ac:dyDescent="0.3">
      <c r="B278" s="124" t="str">
        <f t="shared" si="4"/>
        <v>iBoxx USD High Yield Corporates Developed Markets ESG45596</v>
      </c>
      <c r="C278">
        <v>61</v>
      </c>
      <c r="D278" t="s">
        <v>550</v>
      </c>
      <c r="E278" t="s">
        <v>288</v>
      </c>
      <c r="F278" s="198">
        <v>45596</v>
      </c>
      <c r="G278" s="202">
        <v>951</v>
      </c>
      <c r="H278" s="202">
        <v>0</v>
      </c>
      <c r="I278" s="202">
        <v>951</v>
      </c>
      <c r="J278" s="203">
        <v>0</v>
      </c>
      <c r="K278" s="203">
        <v>1</v>
      </c>
      <c r="L278" s="202" t="s">
        <v>476</v>
      </c>
      <c r="M278" s="204">
        <v>19.777646570000002</v>
      </c>
      <c r="N278" s="203">
        <v>0.97896984200000003</v>
      </c>
      <c r="O278" s="205">
        <v>936</v>
      </c>
      <c r="P278" s="204">
        <v>5.3072773809999996</v>
      </c>
      <c r="Q278" s="202">
        <v>0.59396481599999995</v>
      </c>
      <c r="R278" s="202">
        <v>505</v>
      </c>
      <c r="S278" s="202">
        <v>8.7193529099999996</v>
      </c>
      <c r="T278" s="202">
        <v>0.59396481599999995</v>
      </c>
      <c r="U278" s="202">
        <v>505</v>
      </c>
      <c r="V278" s="202">
        <v>5.3568980960000001</v>
      </c>
      <c r="W278" s="202">
        <v>0.59396481599999995</v>
      </c>
      <c r="X278" s="202">
        <v>505</v>
      </c>
      <c r="Y278" s="206" t="s">
        <v>470</v>
      </c>
      <c r="Z278" s="202" t="s">
        <v>470</v>
      </c>
      <c r="AA278" s="202" t="s">
        <v>470</v>
      </c>
      <c r="AB278" s="202" t="s">
        <v>470</v>
      </c>
      <c r="AC278" s="202" t="s">
        <v>470</v>
      </c>
      <c r="AD278" s="202" t="s">
        <v>470</v>
      </c>
      <c r="AE278" s="206">
        <v>0.13652416249999999</v>
      </c>
      <c r="AF278" s="202">
        <v>3.5379270000000002E-3</v>
      </c>
      <c r="AG278" s="202">
        <v>4</v>
      </c>
      <c r="AH278" s="206">
        <v>0.55296432600000001</v>
      </c>
      <c r="AI278" s="202">
        <v>7.4852586999999998E-2</v>
      </c>
      <c r="AJ278" s="202">
        <v>77</v>
      </c>
      <c r="AK278" s="202" t="s">
        <v>470</v>
      </c>
      <c r="AL278" s="202" t="s">
        <v>470</v>
      </c>
      <c r="AM278" s="202" t="s">
        <v>470</v>
      </c>
      <c r="AN278" s="202" t="s">
        <v>470</v>
      </c>
      <c r="AO278" s="202" t="s">
        <v>470</v>
      </c>
      <c r="AP278" s="202" t="s">
        <v>470</v>
      </c>
      <c r="AQ278" s="202" t="s">
        <v>470</v>
      </c>
      <c r="AR278" s="202" t="s">
        <v>470</v>
      </c>
      <c r="AS278" s="202" t="s">
        <v>470</v>
      </c>
      <c r="AT278" s="202">
        <v>3.6276724000000003E-2</v>
      </c>
      <c r="AU278" s="202">
        <v>0.46600524300000001</v>
      </c>
      <c r="AV278" s="202">
        <v>0.497718033</v>
      </c>
      <c r="AW278" s="202">
        <v>0</v>
      </c>
      <c r="AX278" s="202">
        <v>0</v>
      </c>
      <c r="AY278" s="202">
        <v>0</v>
      </c>
      <c r="AZ278" s="202"/>
      <c r="BA278" s="202"/>
      <c r="BB278" s="202"/>
      <c r="BC278" s="202"/>
      <c r="BD278" s="202"/>
      <c r="BE278" s="202"/>
      <c r="BF278" s="202"/>
      <c r="BG278" s="202"/>
      <c r="BH278" s="202"/>
      <c r="BI278" s="202"/>
      <c r="BJ278" s="202"/>
      <c r="BK278" s="202"/>
      <c r="BL278" s="202">
        <v>0.50501327500000004</v>
      </c>
      <c r="BM278" s="202">
        <v>1</v>
      </c>
      <c r="BN278" s="202">
        <v>951</v>
      </c>
      <c r="BO278" s="202">
        <v>75.335100830000002</v>
      </c>
      <c r="BP278" s="202">
        <v>0.93428625499999995</v>
      </c>
      <c r="BQ278" s="202">
        <v>897</v>
      </c>
      <c r="BR278" s="202">
        <v>0.30029548099999998</v>
      </c>
      <c r="BS278" s="202">
        <v>6.8182890999999995E-2</v>
      </c>
      <c r="BT278" s="202">
        <v>1</v>
      </c>
      <c r="BU278" s="202">
        <v>951</v>
      </c>
      <c r="BV278" s="202">
        <v>1.053658E-2</v>
      </c>
      <c r="BW278" s="202">
        <v>1.053658E-2</v>
      </c>
      <c r="BX278" s="202">
        <v>13</v>
      </c>
      <c r="BY278" s="202">
        <v>0</v>
      </c>
      <c r="BZ278" s="202">
        <v>0.99999999999995604</v>
      </c>
      <c r="CA278" s="202">
        <v>951</v>
      </c>
      <c r="CB278" s="202">
        <v>0</v>
      </c>
      <c r="CC278" s="202">
        <v>0.99999999999995604</v>
      </c>
      <c r="CD278" s="202">
        <v>951</v>
      </c>
      <c r="CE278" s="202">
        <v>0</v>
      </c>
      <c r="CF278" s="202">
        <v>0.97896984242464502</v>
      </c>
      <c r="CG278" s="202">
        <v>936</v>
      </c>
      <c r="CH278" s="202" t="s">
        <v>470</v>
      </c>
      <c r="CI278" s="202" t="s">
        <v>470</v>
      </c>
      <c r="CJ278" s="202" t="s">
        <v>470</v>
      </c>
      <c r="CK278" s="202" t="s">
        <v>470</v>
      </c>
      <c r="CL278" s="202" t="s">
        <v>470</v>
      </c>
      <c r="CM278" s="202" t="s">
        <v>470</v>
      </c>
      <c r="CN278" s="202">
        <v>0.54886972999999994</v>
      </c>
      <c r="CO278" s="202">
        <v>0.97896984200000003</v>
      </c>
      <c r="CP278" s="202">
        <v>936</v>
      </c>
      <c r="CQ278" s="202">
        <v>1</v>
      </c>
      <c r="CR278" s="202">
        <v>0.97896984200000003</v>
      </c>
      <c r="CS278" s="202">
        <v>936</v>
      </c>
      <c r="CT278" s="202">
        <v>24.120315000000002</v>
      </c>
      <c r="CU278" s="202">
        <v>0.97896984200000003</v>
      </c>
      <c r="CV278" s="202">
        <v>936</v>
      </c>
      <c r="CW278" s="202">
        <v>0.45117412699999998</v>
      </c>
      <c r="CX278" s="202">
        <v>0.92593032900000005</v>
      </c>
      <c r="CY278" s="202">
        <v>887</v>
      </c>
      <c r="CZ278" s="202">
        <v>66309.7</v>
      </c>
      <c r="DA278" s="202">
        <v>0.93545674000000001</v>
      </c>
      <c r="DB278" s="202">
        <v>897</v>
      </c>
      <c r="DC278" s="202" t="s">
        <v>470</v>
      </c>
      <c r="DD278" s="202" t="s">
        <v>470</v>
      </c>
      <c r="DE278" s="202" t="s">
        <v>470</v>
      </c>
      <c r="DF278" s="202" t="s">
        <v>289</v>
      </c>
      <c r="DG278" s="202" t="s">
        <v>471</v>
      </c>
    </row>
    <row r="279" spans="2:111" hidden="1" x14ac:dyDescent="0.3">
      <c r="B279" s="124" t="str">
        <f t="shared" si="4"/>
        <v>iBoxx USD High Yield Corporates Developed Markets ESG45626</v>
      </c>
      <c r="C279">
        <v>62</v>
      </c>
      <c r="D279" t="s">
        <v>550</v>
      </c>
      <c r="E279" t="s">
        <v>288</v>
      </c>
      <c r="F279" s="198">
        <v>45626</v>
      </c>
      <c r="G279" s="202">
        <v>946</v>
      </c>
      <c r="H279" s="202">
        <v>0</v>
      </c>
      <c r="I279" s="202">
        <v>946</v>
      </c>
      <c r="J279" s="203">
        <v>0</v>
      </c>
      <c r="K279" s="203">
        <v>1</v>
      </c>
      <c r="L279" s="202" t="s">
        <v>476</v>
      </c>
      <c r="M279" s="204">
        <v>19.81473265</v>
      </c>
      <c r="N279" s="203">
        <v>0.98127473799999998</v>
      </c>
      <c r="O279" s="205">
        <v>932</v>
      </c>
      <c r="P279" s="204">
        <v>5.2621349459999998</v>
      </c>
      <c r="Q279" s="202">
        <v>0.58873562300000004</v>
      </c>
      <c r="R279" s="202">
        <v>503</v>
      </c>
      <c r="S279" s="202">
        <v>8.7186151519999999</v>
      </c>
      <c r="T279" s="202">
        <v>0.58873562300000004</v>
      </c>
      <c r="U279" s="202">
        <v>503</v>
      </c>
      <c r="V279" s="202">
        <v>5.3399874399999998</v>
      </c>
      <c r="W279" s="202">
        <v>0.58873562300000004</v>
      </c>
      <c r="X279" s="202">
        <v>503</v>
      </c>
      <c r="Y279" s="206" t="s">
        <v>470</v>
      </c>
      <c r="Z279" s="202" t="s">
        <v>470</v>
      </c>
      <c r="AA279" s="202" t="s">
        <v>470</v>
      </c>
      <c r="AB279" s="202" t="s">
        <v>470</v>
      </c>
      <c r="AC279" s="202" t="s">
        <v>470</v>
      </c>
      <c r="AD279" s="202" t="s">
        <v>470</v>
      </c>
      <c r="AE279" s="206">
        <v>0.13731078429999999</v>
      </c>
      <c r="AF279" s="202">
        <v>3.487244E-3</v>
      </c>
      <c r="AG279" s="202">
        <v>4</v>
      </c>
      <c r="AH279" s="206">
        <v>0.50770145499999997</v>
      </c>
      <c r="AI279" s="202">
        <v>7.4067390999999996E-2</v>
      </c>
      <c r="AJ279" s="202">
        <v>77</v>
      </c>
      <c r="AK279" s="202" t="s">
        <v>470</v>
      </c>
      <c r="AL279" s="202" t="s">
        <v>470</v>
      </c>
      <c r="AM279" s="202" t="s">
        <v>470</v>
      </c>
      <c r="AN279" s="202" t="s">
        <v>470</v>
      </c>
      <c r="AO279" s="202" t="s">
        <v>470</v>
      </c>
      <c r="AP279" s="202" t="s">
        <v>470</v>
      </c>
      <c r="AQ279" s="202" t="s">
        <v>470</v>
      </c>
      <c r="AR279" s="202" t="s">
        <v>470</v>
      </c>
      <c r="AS279" s="202" t="s">
        <v>470</v>
      </c>
      <c r="AT279" s="202">
        <v>3.2768446999999999E-2</v>
      </c>
      <c r="AU279" s="202">
        <v>0.47024202500000001</v>
      </c>
      <c r="AV279" s="202">
        <v>0.49698952800000001</v>
      </c>
      <c r="AW279" s="202">
        <v>0</v>
      </c>
      <c r="AX279" s="202">
        <v>0</v>
      </c>
      <c r="AY279" s="202">
        <v>0</v>
      </c>
      <c r="AZ279" s="202"/>
      <c r="BA279" s="202"/>
      <c r="BB279" s="202"/>
      <c r="BC279" s="202"/>
      <c r="BD279" s="202"/>
      <c r="BE279" s="202"/>
      <c r="BF279" s="202"/>
      <c r="BG279" s="202"/>
      <c r="BH279" s="202"/>
      <c r="BI279" s="202"/>
      <c r="BJ279" s="202"/>
      <c r="BK279" s="202"/>
      <c r="BL279" s="202">
        <v>0.51466332800000003</v>
      </c>
      <c r="BM279" s="202">
        <v>1</v>
      </c>
      <c r="BN279" s="202">
        <v>946</v>
      </c>
      <c r="BO279" s="202">
        <v>73.579995389999993</v>
      </c>
      <c r="BP279" s="202">
        <v>0.93620071900000001</v>
      </c>
      <c r="BQ279" s="202">
        <v>892</v>
      </c>
      <c r="BR279" s="202">
        <v>0.31014317699999999</v>
      </c>
      <c r="BS279" s="202">
        <v>6.7725081000000006E-2</v>
      </c>
      <c r="BT279" s="202">
        <v>1</v>
      </c>
      <c r="BU279" s="202">
        <v>946</v>
      </c>
      <c r="BV279" s="202">
        <v>1.0349506E-2</v>
      </c>
      <c r="BW279" s="202">
        <v>1.0349506E-2</v>
      </c>
      <c r="BX279" s="202">
        <v>13</v>
      </c>
      <c r="BY279" s="202">
        <v>0</v>
      </c>
      <c r="BZ279" s="202">
        <v>0.99999999999995304</v>
      </c>
      <c r="CA279" s="202">
        <v>946</v>
      </c>
      <c r="CB279" s="202">
        <v>0</v>
      </c>
      <c r="CC279" s="202">
        <v>0.99999999999995304</v>
      </c>
      <c r="CD279" s="202">
        <v>946</v>
      </c>
      <c r="CE279" s="202">
        <v>0</v>
      </c>
      <c r="CF279" s="202">
        <v>0.98127473834482604</v>
      </c>
      <c r="CG279" s="202">
        <v>932</v>
      </c>
      <c r="CH279" s="202" t="s">
        <v>470</v>
      </c>
      <c r="CI279" s="202" t="s">
        <v>470</v>
      </c>
      <c r="CJ279" s="202" t="s">
        <v>470</v>
      </c>
      <c r="CK279" s="202" t="s">
        <v>470</v>
      </c>
      <c r="CL279" s="202" t="s">
        <v>470</v>
      </c>
      <c r="CM279" s="202" t="s">
        <v>470</v>
      </c>
      <c r="CN279" s="202">
        <v>0.55592937200000003</v>
      </c>
      <c r="CO279" s="202">
        <v>0.98127473799999998</v>
      </c>
      <c r="CP279" s="202">
        <v>932</v>
      </c>
      <c r="CQ279" s="202">
        <v>1</v>
      </c>
      <c r="CR279" s="202">
        <v>0.98127473799999998</v>
      </c>
      <c r="CS279" s="202">
        <v>932</v>
      </c>
      <c r="CT279" s="202">
        <v>24.120315000000002</v>
      </c>
      <c r="CU279" s="202">
        <v>0.98127473799999998</v>
      </c>
      <c r="CV279" s="202">
        <v>932</v>
      </c>
      <c r="CW279" s="202">
        <v>0.44956104800000002</v>
      </c>
      <c r="CX279" s="202">
        <v>0.92812220199999995</v>
      </c>
      <c r="CY279" s="202">
        <v>882</v>
      </c>
      <c r="CZ279" s="202">
        <v>65960</v>
      </c>
      <c r="DA279" s="202">
        <v>0.93736242599999997</v>
      </c>
      <c r="DB279" s="202">
        <v>892</v>
      </c>
      <c r="DC279" s="202" t="s">
        <v>470</v>
      </c>
      <c r="DD279" s="202" t="s">
        <v>470</v>
      </c>
      <c r="DE279" s="202" t="s">
        <v>470</v>
      </c>
      <c r="DF279" s="202" t="s">
        <v>289</v>
      </c>
      <c r="DG279" s="202" t="s">
        <v>471</v>
      </c>
    </row>
    <row r="280" spans="2:111" hidden="1" x14ac:dyDescent="0.3">
      <c r="B280" s="124" t="str">
        <f t="shared" si="4"/>
        <v>iBoxx USD High Yield Corporates Developed Markets ESG45657</v>
      </c>
      <c r="D280" s="124" t="s">
        <v>550</v>
      </c>
      <c r="E280" t="s">
        <v>288</v>
      </c>
      <c r="F280" s="196">
        <v>45657</v>
      </c>
      <c r="G280" s="202">
        <v>931</v>
      </c>
      <c r="H280" s="202">
        <v>0</v>
      </c>
      <c r="I280" s="202">
        <v>931</v>
      </c>
      <c r="J280" s="203">
        <v>0</v>
      </c>
      <c r="K280" s="203">
        <v>1</v>
      </c>
      <c r="L280" s="202" t="s">
        <v>476</v>
      </c>
      <c r="M280" s="204">
        <v>19.801175525062199</v>
      </c>
      <c r="N280" s="203">
        <v>0.98148962761675795</v>
      </c>
      <c r="O280" s="205">
        <v>918</v>
      </c>
      <c r="P280" s="204">
        <v>5.26770010570465</v>
      </c>
      <c r="Q280" s="202">
        <v>0.57262370905814197</v>
      </c>
      <c r="R280" s="202">
        <v>493</v>
      </c>
      <c r="S280" s="202">
        <v>8.5319187267358902</v>
      </c>
      <c r="T280" s="202">
        <v>0.57262370905814197</v>
      </c>
      <c r="U280" s="202">
        <v>493</v>
      </c>
      <c r="V280" s="202">
        <v>5.28141074714142</v>
      </c>
      <c r="W280" s="202">
        <v>0.57262370905814197</v>
      </c>
      <c r="X280" s="202">
        <v>493</v>
      </c>
      <c r="Y280" s="206" t="s">
        <v>470</v>
      </c>
      <c r="Z280" s="202" t="s">
        <v>470</v>
      </c>
      <c r="AA280" s="202" t="s">
        <v>470</v>
      </c>
      <c r="AB280" s="202" t="s">
        <v>470</v>
      </c>
      <c r="AC280" s="202" t="s">
        <v>470</v>
      </c>
      <c r="AD280" s="202" t="s">
        <v>470</v>
      </c>
      <c r="AE280" s="206">
        <v>0.128213983223465</v>
      </c>
      <c r="AF280" s="202">
        <v>4.0120844589391002E-3</v>
      </c>
      <c r="AG280" s="202">
        <v>5</v>
      </c>
      <c r="AH280" s="206">
        <v>0.57005925408387903</v>
      </c>
      <c r="AI280" s="202">
        <v>6.2907427844222E-2</v>
      </c>
      <c r="AJ280" s="202">
        <v>63</v>
      </c>
      <c r="AK280" s="202" t="s">
        <v>470</v>
      </c>
      <c r="AL280" s="202" t="s">
        <v>470</v>
      </c>
      <c r="AM280" s="202" t="s">
        <v>470</v>
      </c>
      <c r="AN280" s="202" t="s">
        <v>470</v>
      </c>
      <c r="AO280" s="202" t="s">
        <v>470</v>
      </c>
      <c r="AP280" s="202" t="s">
        <v>470</v>
      </c>
      <c r="AQ280" s="202" t="s">
        <v>470</v>
      </c>
      <c r="AR280" s="202" t="s">
        <v>470</v>
      </c>
      <c r="AS280" s="202" t="s">
        <v>470</v>
      </c>
      <c r="AT280" s="202">
        <v>3.28270354552848E-2</v>
      </c>
      <c r="AU280" s="202">
        <v>0.452942072256869</v>
      </c>
      <c r="AV280" s="202">
        <v>0.51423089228779995</v>
      </c>
      <c r="AW280" s="202">
        <v>0</v>
      </c>
      <c r="AX280" s="202">
        <v>0</v>
      </c>
      <c r="AY280" s="202">
        <v>0</v>
      </c>
      <c r="AZ280" s="202" t="s">
        <v>470</v>
      </c>
      <c r="BA280" s="202" t="s">
        <v>470</v>
      </c>
      <c r="BB280" s="202" t="s">
        <v>470</v>
      </c>
      <c r="BC280" s="202" t="s">
        <v>470</v>
      </c>
      <c r="BD280" s="202" t="s">
        <v>470</v>
      </c>
      <c r="BE280" s="202" t="s">
        <v>470</v>
      </c>
      <c r="BF280" s="202" t="s">
        <v>470</v>
      </c>
      <c r="BG280" s="202" t="s">
        <v>470</v>
      </c>
      <c r="BH280" s="202" t="s">
        <v>470</v>
      </c>
      <c r="BI280" s="202" t="s">
        <v>470</v>
      </c>
      <c r="BJ280" s="202" t="s">
        <v>470</v>
      </c>
      <c r="BK280" s="202" t="s">
        <v>470</v>
      </c>
      <c r="BL280" s="202">
        <v>0.50662410444415096</v>
      </c>
      <c r="BM280" s="202">
        <v>0.99999999999995404</v>
      </c>
      <c r="BN280" s="202">
        <v>931</v>
      </c>
      <c r="BO280" s="202">
        <v>74.013433186943999</v>
      </c>
      <c r="BP280" s="202">
        <v>0.94127172308007201</v>
      </c>
      <c r="BQ280" s="202">
        <v>882</v>
      </c>
      <c r="BR280" s="202">
        <v>0.37068541038430702</v>
      </c>
      <c r="BS280" s="202">
        <v>6.4449505387310299E-2</v>
      </c>
      <c r="BT280" s="202">
        <v>0.99999999999995404</v>
      </c>
      <c r="BU280" s="202">
        <v>931</v>
      </c>
      <c r="BV280" s="202">
        <v>1.0354361146674099E-2</v>
      </c>
      <c r="BW280" s="202">
        <v>1.0354361146674099E-2</v>
      </c>
      <c r="BX280" s="202">
        <v>13</v>
      </c>
      <c r="BY280" s="202">
        <v>0</v>
      </c>
      <c r="BZ280" s="202">
        <v>0.99999999999995404</v>
      </c>
      <c r="CA280" s="202">
        <v>931</v>
      </c>
      <c r="CB280" s="202">
        <v>0</v>
      </c>
      <c r="CC280" s="202">
        <v>0.99999999999995404</v>
      </c>
      <c r="CD280" s="202">
        <v>931</v>
      </c>
      <c r="CE280" s="202">
        <v>0</v>
      </c>
      <c r="CF280" s="202">
        <v>0.98148962761675795</v>
      </c>
      <c r="CG280" s="202">
        <v>918</v>
      </c>
      <c r="CH280" s="202" t="s">
        <v>470</v>
      </c>
      <c r="CI280" s="202" t="s">
        <v>470</v>
      </c>
      <c r="CJ280" s="202" t="s">
        <v>470</v>
      </c>
      <c r="CK280" s="202" t="s">
        <v>470</v>
      </c>
      <c r="CL280" s="202" t="s">
        <v>470</v>
      </c>
      <c r="CM280" s="202" t="s">
        <v>470</v>
      </c>
      <c r="CN280" s="202">
        <v>0.55291795906194996</v>
      </c>
      <c r="CO280" s="202">
        <v>0.98148962761675795</v>
      </c>
      <c r="CP280" s="202">
        <v>918</v>
      </c>
      <c r="CQ280" s="202">
        <v>0</v>
      </c>
      <c r="CR280" s="202">
        <v>0.98148962761675795</v>
      </c>
      <c r="CS280" s="202">
        <v>918</v>
      </c>
      <c r="CT280" s="202">
        <v>24.120315000000002</v>
      </c>
      <c r="CU280" s="202">
        <v>0.98148962761675795</v>
      </c>
      <c r="CV280" s="202">
        <v>918</v>
      </c>
      <c r="CW280" s="202">
        <v>0.45519879356489601</v>
      </c>
      <c r="CX280" s="202">
        <v>0.93647206915415304</v>
      </c>
      <c r="CY280" s="202">
        <v>877</v>
      </c>
      <c r="CZ280" s="202">
        <v>64919.8</v>
      </c>
      <c r="DA280" s="202">
        <v>0.93973417033408202</v>
      </c>
      <c r="DB280" s="202">
        <v>880</v>
      </c>
      <c r="DC280" s="202" t="s">
        <v>470</v>
      </c>
      <c r="DD280" s="202" t="s">
        <v>470</v>
      </c>
      <c r="DE280" s="202" t="s">
        <v>470</v>
      </c>
      <c r="DF280" s="202" t="s">
        <v>289</v>
      </c>
      <c r="DG280" s="202" t="s">
        <v>471</v>
      </c>
    </row>
    <row r="281" spans="2:111" hidden="1" x14ac:dyDescent="0.3">
      <c r="B281" s="124" t="str">
        <f t="shared" si="4"/>
        <v>iBoxx USD High Yield Corporates Developed Markets ESG45688</v>
      </c>
      <c r="D281" s="124" t="s">
        <v>550</v>
      </c>
      <c r="E281" s="183" t="s">
        <v>288</v>
      </c>
      <c r="F281" s="196">
        <v>45688</v>
      </c>
      <c r="G281" s="202">
        <v>937</v>
      </c>
      <c r="H281" s="202">
        <v>0</v>
      </c>
      <c r="I281" s="202">
        <v>937</v>
      </c>
      <c r="J281" s="203">
        <v>0</v>
      </c>
      <c r="K281" s="203">
        <v>1</v>
      </c>
      <c r="L281" s="202" t="s">
        <v>476</v>
      </c>
      <c r="M281" s="204">
        <v>19.8673834477427</v>
      </c>
      <c r="N281" s="203">
        <v>0.98162288271068399</v>
      </c>
      <c r="O281" s="205">
        <v>924</v>
      </c>
      <c r="P281" s="204">
        <v>5.3632071516732998</v>
      </c>
      <c r="Q281" s="202">
        <v>0.57020663085773504</v>
      </c>
      <c r="R281" s="202">
        <v>494</v>
      </c>
      <c r="S281" s="202">
        <v>8.5363349887353692</v>
      </c>
      <c r="T281" s="202">
        <v>0.57020663085773504</v>
      </c>
      <c r="U281" s="202">
        <v>494</v>
      </c>
      <c r="V281" s="202">
        <v>5.3117456960362297</v>
      </c>
      <c r="W281" s="202">
        <v>0.57020663085773504</v>
      </c>
      <c r="X281" s="202">
        <v>494</v>
      </c>
      <c r="Y281" s="206" t="s">
        <v>470</v>
      </c>
      <c r="Z281" s="202" t="s">
        <v>470</v>
      </c>
      <c r="AA281" s="202" t="s">
        <v>470</v>
      </c>
      <c r="AB281" s="202" t="s">
        <v>470</v>
      </c>
      <c r="AC281" s="202" t="s">
        <v>470</v>
      </c>
      <c r="AD281" s="202" t="s">
        <v>470</v>
      </c>
      <c r="AE281" s="202">
        <v>0.128376141769182</v>
      </c>
      <c r="AF281" s="202">
        <v>3.9938588940360998E-3</v>
      </c>
      <c r="AG281" s="202">
        <v>5</v>
      </c>
      <c r="AH281" s="206">
        <v>0.54829982626793095</v>
      </c>
      <c r="AI281" s="202">
        <v>6.6535788541693994E-2</v>
      </c>
      <c r="AJ281" s="202">
        <v>66</v>
      </c>
      <c r="AK281" s="202" t="s">
        <v>470</v>
      </c>
      <c r="AL281" s="202" t="s">
        <v>470</v>
      </c>
      <c r="AM281" s="202" t="s">
        <v>470</v>
      </c>
      <c r="AN281" s="202" t="s">
        <v>470</v>
      </c>
      <c r="AO281" s="202" t="s">
        <v>470</v>
      </c>
      <c r="AP281" s="202" t="s">
        <v>470</v>
      </c>
      <c r="AQ281" s="202" t="s">
        <v>470</v>
      </c>
      <c r="AR281" s="202" t="s">
        <v>470</v>
      </c>
      <c r="AS281" s="202" t="s">
        <v>470</v>
      </c>
      <c r="AT281" s="202">
        <v>2.67515205200697E-2</v>
      </c>
      <c r="AU281" s="202">
        <v>0.44635881904507502</v>
      </c>
      <c r="AV281" s="202">
        <v>0.526889660434811</v>
      </c>
      <c r="AW281" s="202">
        <v>0</v>
      </c>
      <c r="AX281" s="202">
        <v>0</v>
      </c>
      <c r="AY281" s="202">
        <v>0</v>
      </c>
      <c r="AZ281" s="202" t="s">
        <v>470</v>
      </c>
      <c r="BA281" s="202" t="s">
        <v>470</v>
      </c>
      <c r="BB281" s="202" t="s">
        <v>470</v>
      </c>
      <c r="BC281" s="202" t="s">
        <v>470</v>
      </c>
      <c r="BD281" s="202" t="s">
        <v>470</v>
      </c>
      <c r="BE281" s="202" t="s">
        <v>470</v>
      </c>
      <c r="BF281" s="202" t="s">
        <v>470</v>
      </c>
      <c r="BG281" s="202" t="s">
        <v>470</v>
      </c>
      <c r="BH281" s="202" t="s">
        <v>470</v>
      </c>
      <c r="BI281" s="202" t="s">
        <v>470</v>
      </c>
      <c r="BJ281" s="202" t="s">
        <v>470</v>
      </c>
      <c r="BK281" s="202" t="s">
        <v>470</v>
      </c>
      <c r="BL281" s="202">
        <v>0.50917960326482103</v>
      </c>
      <c r="BM281" s="202">
        <v>0.99999999999995604</v>
      </c>
      <c r="BN281" s="202">
        <v>937</v>
      </c>
      <c r="BO281" s="202">
        <v>78.301229751504906</v>
      </c>
      <c r="BP281" s="202">
        <v>0.94095346880574304</v>
      </c>
      <c r="BQ281" s="202">
        <v>888</v>
      </c>
      <c r="BR281" s="202">
        <v>0.38090839821368599</v>
      </c>
      <c r="BS281" s="202">
        <v>6.4718281494796207E-2</v>
      </c>
      <c r="BT281" s="202">
        <v>0.99999999999995604</v>
      </c>
      <c r="BU281" s="202">
        <v>937</v>
      </c>
      <c r="BV281" s="202">
        <v>1.03320129788739E-2</v>
      </c>
      <c r="BW281" s="202">
        <v>1.03320129788739E-2</v>
      </c>
      <c r="BX281" s="202">
        <v>13</v>
      </c>
      <c r="BY281" s="202">
        <v>0</v>
      </c>
      <c r="BZ281" s="202">
        <v>0.99999999999995604</v>
      </c>
      <c r="CA281" s="202">
        <v>937</v>
      </c>
      <c r="CB281" s="202">
        <v>0</v>
      </c>
      <c r="CC281" s="202">
        <v>0.99999999999995604</v>
      </c>
      <c r="CD281" s="202">
        <v>937</v>
      </c>
      <c r="CE281" s="202">
        <v>0</v>
      </c>
      <c r="CF281" s="202">
        <v>0.98162288271068399</v>
      </c>
      <c r="CG281" s="202">
        <v>924</v>
      </c>
      <c r="CH281" s="202" t="s">
        <v>470</v>
      </c>
      <c r="CI281" s="202" t="s">
        <v>470</v>
      </c>
      <c r="CJ281" s="202" t="s">
        <v>470</v>
      </c>
      <c r="CK281" s="202" t="s">
        <v>470</v>
      </c>
      <c r="CL281" s="202" t="s">
        <v>470</v>
      </c>
      <c r="CM281" s="202" t="s">
        <v>470</v>
      </c>
      <c r="CN281" s="202">
        <v>0.53689053646819596</v>
      </c>
      <c r="CO281" s="202">
        <v>0.98162288271068399</v>
      </c>
      <c r="CP281" s="202">
        <v>924</v>
      </c>
      <c r="CQ281" s="202">
        <v>0</v>
      </c>
      <c r="CR281" s="202">
        <v>0.98162288271068399</v>
      </c>
      <c r="CS281" s="202">
        <v>924</v>
      </c>
      <c r="CT281" s="202">
        <v>24120315</v>
      </c>
      <c r="CU281" s="202">
        <v>0.98162288271068399</v>
      </c>
      <c r="CV281" s="202">
        <v>924</v>
      </c>
      <c r="CW281" s="202">
        <v>0.45273143012295403</v>
      </c>
      <c r="CX281" s="202">
        <v>0.93546002624818803</v>
      </c>
      <c r="CY281" s="202">
        <v>882</v>
      </c>
      <c r="CZ281" s="202">
        <v>64942.7</v>
      </c>
      <c r="DA281" s="202">
        <v>0.93968010459357398</v>
      </c>
      <c r="DB281" s="202">
        <v>886</v>
      </c>
      <c r="DC281" s="202" t="s">
        <v>470</v>
      </c>
      <c r="DD281" s="202" t="s">
        <v>470</v>
      </c>
      <c r="DE281" s="202" t="s">
        <v>470</v>
      </c>
      <c r="DF281" s="202" t="s">
        <v>289</v>
      </c>
      <c r="DG281" s="202" t="s">
        <v>471</v>
      </c>
    </row>
    <row r="282" spans="2:111" hidden="1" x14ac:dyDescent="0.3">
      <c r="B282" s="124" t="str">
        <f t="shared" si="4"/>
        <v>iBoxx USD High Yield Corporates Developed Markets SRI Screened45596</v>
      </c>
      <c r="C282">
        <v>654</v>
      </c>
      <c r="D282" t="s">
        <v>551</v>
      </c>
      <c r="E282" t="s">
        <v>290</v>
      </c>
      <c r="F282" s="198">
        <v>45596</v>
      </c>
      <c r="G282" s="202">
        <v>1215</v>
      </c>
      <c r="H282" s="202">
        <v>0</v>
      </c>
      <c r="I282" s="202">
        <v>1215</v>
      </c>
      <c r="J282" s="203">
        <v>0</v>
      </c>
      <c r="K282" s="203">
        <v>1</v>
      </c>
      <c r="L282" s="202" t="s">
        <v>476</v>
      </c>
      <c r="M282" s="204">
        <v>23.152620420000002</v>
      </c>
      <c r="N282" s="203">
        <v>0.96860267</v>
      </c>
      <c r="O282" s="205">
        <v>1181</v>
      </c>
      <c r="P282" s="204">
        <v>6.4701224369999997</v>
      </c>
      <c r="Q282" s="202">
        <v>0.55294095499999996</v>
      </c>
      <c r="R282" s="202">
        <v>601</v>
      </c>
      <c r="S282" s="202">
        <v>9.7966749120000003</v>
      </c>
      <c r="T282" s="202">
        <v>0.55294095499999996</v>
      </c>
      <c r="U282" s="202">
        <v>601</v>
      </c>
      <c r="V282" s="202">
        <v>5.5113004590000001</v>
      </c>
      <c r="W282" s="202">
        <v>0.55294095499999996</v>
      </c>
      <c r="X282" s="202">
        <v>601</v>
      </c>
      <c r="Y282" s="206" t="s">
        <v>470</v>
      </c>
      <c r="Z282" s="202" t="s">
        <v>470</v>
      </c>
      <c r="AA282" s="202" t="s">
        <v>470</v>
      </c>
      <c r="AB282" s="202" t="s">
        <v>470</v>
      </c>
      <c r="AC282" s="202" t="s">
        <v>470</v>
      </c>
      <c r="AD282" s="202" t="s">
        <v>470</v>
      </c>
      <c r="AE282" s="206">
        <v>0.1366089513</v>
      </c>
      <c r="AF282" s="202">
        <v>3.3755360000000002E-3</v>
      </c>
      <c r="AG282" s="202">
        <v>5</v>
      </c>
      <c r="AH282" s="206">
        <v>0.59101749100000001</v>
      </c>
      <c r="AI282" s="202">
        <v>8.0250742E-2</v>
      </c>
      <c r="AJ282" s="202">
        <v>106</v>
      </c>
      <c r="AK282" s="202" t="s">
        <v>470</v>
      </c>
      <c r="AL282" s="202" t="s">
        <v>470</v>
      </c>
      <c r="AM282" s="202" t="s">
        <v>470</v>
      </c>
      <c r="AN282" s="202" t="s">
        <v>470</v>
      </c>
      <c r="AO282" s="202" t="s">
        <v>470</v>
      </c>
      <c r="AP282" s="202" t="s">
        <v>470</v>
      </c>
      <c r="AQ282" s="202" t="s">
        <v>470</v>
      </c>
      <c r="AR282" s="202" t="s">
        <v>470</v>
      </c>
      <c r="AS282" s="202" t="s">
        <v>470</v>
      </c>
      <c r="AT282" s="202">
        <v>2.8444223000000001E-2</v>
      </c>
      <c r="AU282" s="202">
        <v>0.36539012599999998</v>
      </c>
      <c r="AV282" s="202">
        <v>0.39025437699999999</v>
      </c>
      <c r="AW282" s="202">
        <v>0.16989510699999999</v>
      </c>
      <c r="AX282" s="202">
        <v>3.9588364000000001E-2</v>
      </c>
      <c r="AY282" s="202">
        <v>6.4278030000000002E-3</v>
      </c>
      <c r="AZ282" s="202"/>
      <c r="BA282" s="202"/>
      <c r="BB282" s="202"/>
      <c r="BC282" s="202"/>
      <c r="BD282" s="202"/>
      <c r="BE282" s="202"/>
      <c r="BF282" s="202"/>
      <c r="BG282" s="202"/>
      <c r="BH282" s="202"/>
      <c r="BI282" s="202"/>
      <c r="BJ282" s="202"/>
      <c r="BK282" s="202"/>
      <c r="BL282" s="202">
        <v>0.545996751</v>
      </c>
      <c r="BM282" s="202">
        <v>1</v>
      </c>
      <c r="BN282" s="202">
        <v>1215</v>
      </c>
      <c r="BO282" s="202">
        <v>122.4119481</v>
      </c>
      <c r="BP282" s="202">
        <v>0.91654153299999996</v>
      </c>
      <c r="BQ282" s="202">
        <v>1125</v>
      </c>
      <c r="BR282" s="202">
        <v>0.34623743299999998</v>
      </c>
      <c r="BS282" s="202">
        <v>8.5856373999999999E-2</v>
      </c>
      <c r="BT282" s="202">
        <v>1</v>
      </c>
      <c r="BU282" s="202">
        <v>1215</v>
      </c>
      <c r="BV282" s="202">
        <v>1.0650007E-2</v>
      </c>
      <c r="BW282" s="202">
        <v>1.0650007E-2</v>
      </c>
      <c r="BX282" s="202">
        <v>16</v>
      </c>
      <c r="BY282" s="202">
        <v>0</v>
      </c>
      <c r="BZ282" s="202">
        <v>0.99999999999994005</v>
      </c>
      <c r="CA282" s="202">
        <v>1215</v>
      </c>
      <c r="CB282" s="202">
        <v>0</v>
      </c>
      <c r="CC282" s="202">
        <v>0.99999999999994005</v>
      </c>
      <c r="CD282" s="202">
        <v>1215</v>
      </c>
      <c r="CE282" s="202">
        <v>0</v>
      </c>
      <c r="CF282" s="202">
        <v>0.97428537686362804</v>
      </c>
      <c r="CG282" s="202">
        <v>1190</v>
      </c>
      <c r="CH282" s="202" t="s">
        <v>470</v>
      </c>
      <c r="CI282" s="202" t="s">
        <v>470</v>
      </c>
      <c r="CJ282" s="202" t="s">
        <v>470</v>
      </c>
      <c r="CK282" s="202" t="s">
        <v>470</v>
      </c>
      <c r="CL282" s="202" t="s">
        <v>470</v>
      </c>
      <c r="CM282" s="202" t="s">
        <v>470</v>
      </c>
      <c r="CN282" s="202">
        <v>0.58216212700000003</v>
      </c>
      <c r="CO282" s="202">
        <v>0.97068818400000001</v>
      </c>
      <c r="CP282" s="202">
        <v>1184</v>
      </c>
      <c r="CQ282" s="202">
        <v>1</v>
      </c>
      <c r="CR282" s="202">
        <v>0.97428537699999995</v>
      </c>
      <c r="CS282" s="202">
        <v>1190</v>
      </c>
      <c r="CT282" s="202">
        <v>24.120315000000002</v>
      </c>
      <c r="CU282" s="202">
        <v>0.97428537699999995</v>
      </c>
      <c r="CV282" s="202">
        <v>1190</v>
      </c>
      <c r="CW282" s="202">
        <v>0.41996292600000001</v>
      </c>
      <c r="CX282" s="202">
        <v>0.91208772699999996</v>
      </c>
      <c r="CY282" s="202">
        <v>1117</v>
      </c>
      <c r="CZ282" s="202">
        <v>83348.899999999994</v>
      </c>
      <c r="DA282" s="202">
        <v>0.91776139599999995</v>
      </c>
      <c r="DB282" s="202">
        <v>1126</v>
      </c>
      <c r="DC282" s="202" t="s">
        <v>470</v>
      </c>
      <c r="DD282" s="202" t="s">
        <v>470</v>
      </c>
      <c r="DE282" s="202" t="s">
        <v>470</v>
      </c>
      <c r="DF282" s="202" t="s">
        <v>291</v>
      </c>
      <c r="DG282" s="202" t="s">
        <v>471</v>
      </c>
    </row>
    <row r="283" spans="2:111" hidden="1" x14ac:dyDescent="0.3">
      <c r="B283" s="124" t="str">
        <f t="shared" si="4"/>
        <v>iBoxx USD High Yield Corporates Developed Markets SRI Screened45626</v>
      </c>
      <c r="C283">
        <v>655</v>
      </c>
      <c r="D283" t="s">
        <v>551</v>
      </c>
      <c r="E283" t="s">
        <v>290</v>
      </c>
      <c r="F283" s="198">
        <v>45626</v>
      </c>
      <c r="G283" s="202">
        <v>1213</v>
      </c>
      <c r="H283" s="202">
        <v>0</v>
      </c>
      <c r="I283" s="202">
        <v>1213</v>
      </c>
      <c r="J283" s="203">
        <v>0</v>
      </c>
      <c r="K283" s="203">
        <v>1</v>
      </c>
      <c r="L283" s="202" t="s">
        <v>476</v>
      </c>
      <c r="M283" s="204">
        <v>23.168779690000001</v>
      </c>
      <c r="N283" s="203">
        <v>0.97048435700000002</v>
      </c>
      <c r="O283" s="205">
        <v>1180</v>
      </c>
      <c r="P283" s="204">
        <v>6.4528824489999996</v>
      </c>
      <c r="Q283" s="202">
        <v>0.54755811600000004</v>
      </c>
      <c r="R283" s="202">
        <v>599</v>
      </c>
      <c r="S283" s="202">
        <v>9.759625905</v>
      </c>
      <c r="T283" s="202">
        <v>0.54755811600000004</v>
      </c>
      <c r="U283" s="202">
        <v>599</v>
      </c>
      <c r="V283" s="202">
        <v>5.4889557800000004</v>
      </c>
      <c r="W283" s="202">
        <v>0.54755811600000004</v>
      </c>
      <c r="X283" s="202">
        <v>599</v>
      </c>
      <c r="Y283" s="206" t="s">
        <v>470</v>
      </c>
      <c r="Z283" s="202" t="s">
        <v>470</v>
      </c>
      <c r="AA283" s="202" t="s">
        <v>470</v>
      </c>
      <c r="AB283" s="202" t="s">
        <v>470</v>
      </c>
      <c r="AC283" s="202" t="s">
        <v>470</v>
      </c>
      <c r="AD283" s="202" t="s">
        <v>470</v>
      </c>
      <c r="AE283" s="206">
        <v>0.13725773930000001</v>
      </c>
      <c r="AF283" s="202">
        <v>3.2975449999999998E-3</v>
      </c>
      <c r="AG283" s="202">
        <v>5</v>
      </c>
      <c r="AH283" s="206">
        <v>0.55638335299999997</v>
      </c>
      <c r="AI283" s="202">
        <v>8.0197150999999994E-2</v>
      </c>
      <c r="AJ283" s="202">
        <v>106</v>
      </c>
      <c r="AK283" s="202" t="s">
        <v>470</v>
      </c>
      <c r="AL283" s="202" t="s">
        <v>470</v>
      </c>
      <c r="AM283" s="202" t="s">
        <v>470</v>
      </c>
      <c r="AN283" s="202" t="s">
        <v>470</v>
      </c>
      <c r="AO283" s="202" t="s">
        <v>470</v>
      </c>
      <c r="AP283" s="202" t="s">
        <v>470</v>
      </c>
      <c r="AQ283" s="202" t="s">
        <v>470</v>
      </c>
      <c r="AR283" s="202" t="s">
        <v>470</v>
      </c>
      <c r="AS283" s="202" t="s">
        <v>470</v>
      </c>
      <c r="AT283" s="202">
        <v>2.5697197000000001E-2</v>
      </c>
      <c r="AU283" s="202">
        <v>0.368766398</v>
      </c>
      <c r="AV283" s="202">
        <v>0.38973928200000002</v>
      </c>
      <c r="AW283" s="202">
        <v>0.17113266699999999</v>
      </c>
      <c r="AX283" s="202">
        <v>3.8274905999999997E-2</v>
      </c>
      <c r="AY283" s="202">
        <v>6.3895499999999999E-3</v>
      </c>
      <c r="AZ283" s="202"/>
      <c r="BA283" s="202"/>
      <c r="BB283" s="202"/>
      <c r="BC283" s="202"/>
      <c r="BD283" s="202"/>
      <c r="BE283" s="202"/>
      <c r="BF283" s="202"/>
      <c r="BG283" s="202"/>
      <c r="BH283" s="202"/>
      <c r="BI283" s="202"/>
      <c r="BJ283" s="202"/>
      <c r="BK283" s="202"/>
      <c r="BL283" s="202">
        <v>0.55253024399999995</v>
      </c>
      <c r="BM283" s="202">
        <v>1</v>
      </c>
      <c r="BN283" s="202">
        <v>1213</v>
      </c>
      <c r="BO283" s="202">
        <v>122.1307297</v>
      </c>
      <c r="BP283" s="202">
        <v>0.91842801799999996</v>
      </c>
      <c r="BQ283" s="202">
        <v>1123</v>
      </c>
      <c r="BR283" s="202">
        <v>0.35063053999999999</v>
      </c>
      <c r="BS283" s="202">
        <v>8.6209147E-2</v>
      </c>
      <c r="BT283" s="202">
        <v>1</v>
      </c>
      <c r="BU283" s="202">
        <v>1213</v>
      </c>
      <c r="BV283" s="202">
        <v>1.0472475E-2</v>
      </c>
      <c r="BW283" s="202">
        <v>1.0472475E-2</v>
      </c>
      <c r="BX283" s="202">
        <v>16</v>
      </c>
      <c r="BY283" s="202">
        <v>0</v>
      </c>
      <c r="BZ283" s="202">
        <v>0.99999999999994205</v>
      </c>
      <c r="CA283" s="202">
        <v>1213</v>
      </c>
      <c r="CB283" s="202">
        <v>0</v>
      </c>
      <c r="CC283" s="202">
        <v>0.99999999999994205</v>
      </c>
      <c r="CD283" s="202">
        <v>1213</v>
      </c>
      <c r="CE283" s="202">
        <v>0</v>
      </c>
      <c r="CF283" s="202">
        <v>0.976136311691438</v>
      </c>
      <c r="CG283" s="202">
        <v>1189</v>
      </c>
      <c r="CH283" s="202" t="s">
        <v>470</v>
      </c>
      <c r="CI283" s="202" t="s">
        <v>470</v>
      </c>
      <c r="CJ283" s="202" t="s">
        <v>470</v>
      </c>
      <c r="CK283" s="202" t="s">
        <v>470</v>
      </c>
      <c r="CL283" s="202" t="s">
        <v>470</v>
      </c>
      <c r="CM283" s="202" t="s">
        <v>470</v>
      </c>
      <c r="CN283" s="202">
        <v>0.58513249099999998</v>
      </c>
      <c r="CO283" s="202">
        <v>0.97256746000000005</v>
      </c>
      <c r="CP283" s="202">
        <v>1183</v>
      </c>
      <c r="CQ283" s="202">
        <v>1</v>
      </c>
      <c r="CR283" s="202">
        <v>0.97613631199999995</v>
      </c>
      <c r="CS283" s="202">
        <v>1189</v>
      </c>
      <c r="CT283" s="202">
        <v>24.120315000000002</v>
      </c>
      <c r="CU283" s="202">
        <v>0.97613631199999995</v>
      </c>
      <c r="CV283" s="202">
        <v>1189</v>
      </c>
      <c r="CW283" s="202">
        <v>0.41945478200000003</v>
      </c>
      <c r="CX283" s="202">
        <v>0.91416723300000002</v>
      </c>
      <c r="CY283" s="202">
        <v>1115</v>
      </c>
      <c r="CZ283" s="202">
        <v>83261.600000000006</v>
      </c>
      <c r="DA283" s="202">
        <v>0.91966108899999999</v>
      </c>
      <c r="DB283" s="202">
        <v>1124</v>
      </c>
      <c r="DC283" s="202" t="s">
        <v>470</v>
      </c>
      <c r="DD283" s="202" t="s">
        <v>470</v>
      </c>
      <c r="DE283" s="202" t="s">
        <v>470</v>
      </c>
      <c r="DF283" s="202" t="s">
        <v>291</v>
      </c>
      <c r="DG283" s="202" t="s">
        <v>471</v>
      </c>
    </row>
    <row r="284" spans="2:111" hidden="1" x14ac:dyDescent="0.3">
      <c r="B284" s="124" t="str">
        <f t="shared" si="4"/>
        <v>iBoxx USD High Yield Corporates Developed Markets SRI Screened45657</v>
      </c>
      <c r="D284" s="124" t="s">
        <v>551</v>
      </c>
      <c r="E284" t="s">
        <v>290</v>
      </c>
      <c r="F284" s="196">
        <v>45657</v>
      </c>
      <c r="G284" s="202">
        <v>1220</v>
      </c>
      <c r="H284" s="202">
        <v>0</v>
      </c>
      <c r="I284" s="202">
        <v>1220</v>
      </c>
      <c r="J284" s="203">
        <v>0</v>
      </c>
      <c r="K284" s="203">
        <v>1</v>
      </c>
      <c r="L284" s="202" t="s">
        <v>476</v>
      </c>
      <c r="M284" s="204">
        <v>23.3292480086556</v>
      </c>
      <c r="N284" s="203">
        <v>0.96656978290098206</v>
      </c>
      <c r="O284" s="205">
        <v>1183</v>
      </c>
      <c r="P284" s="204">
        <v>6.5299074704268696</v>
      </c>
      <c r="Q284" s="202">
        <v>0.53279203929439001</v>
      </c>
      <c r="R284" s="202">
        <v>595</v>
      </c>
      <c r="S284" s="202">
        <v>9.7369957733775294</v>
      </c>
      <c r="T284" s="202">
        <v>0.53279203929439001</v>
      </c>
      <c r="U284" s="202">
        <v>595</v>
      </c>
      <c r="V284" s="202">
        <v>5.4468365406931696</v>
      </c>
      <c r="W284" s="202">
        <v>0.53279203929439001</v>
      </c>
      <c r="X284" s="202">
        <v>595</v>
      </c>
      <c r="Y284" s="206" t="s">
        <v>470</v>
      </c>
      <c r="Z284" s="202" t="s">
        <v>470</v>
      </c>
      <c r="AA284" s="202" t="s">
        <v>470</v>
      </c>
      <c r="AB284" s="202" t="s">
        <v>470</v>
      </c>
      <c r="AC284" s="202" t="s">
        <v>470</v>
      </c>
      <c r="AD284" s="202" t="s">
        <v>470</v>
      </c>
      <c r="AE284" s="206">
        <v>0.12957399994192101</v>
      </c>
      <c r="AF284" s="202">
        <v>3.6560361009845901E-3</v>
      </c>
      <c r="AG284" s="202">
        <v>6</v>
      </c>
      <c r="AH284" s="206">
        <v>0.61446817146941202</v>
      </c>
      <c r="AI284" s="202">
        <v>6.5724476144779498E-2</v>
      </c>
      <c r="AJ284" s="202">
        <v>88</v>
      </c>
      <c r="AK284" s="202" t="s">
        <v>470</v>
      </c>
      <c r="AL284" s="202" t="s">
        <v>470</v>
      </c>
      <c r="AM284" s="202" t="s">
        <v>470</v>
      </c>
      <c r="AN284" s="202" t="s">
        <v>470</v>
      </c>
      <c r="AO284" s="202" t="s">
        <v>470</v>
      </c>
      <c r="AP284" s="202" t="s">
        <v>470</v>
      </c>
      <c r="AQ284" s="202" t="s">
        <v>470</v>
      </c>
      <c r="AR284" s="202" t="s">
        <v>470</v>
      </c>
      <c r="AS284" s="202" t="s">
        <v>470</v>
      </c>
      <c r="AT284" s="202">
        <v>2.5283371903982301E-2</v>
      </c>
      <c r="AU284" s="202">
        <v>0.34885328586910502</v>
      </c>
      <c r="AV284" s="202">
        <v>0.39605600677618502</v>
      </c>
      <c r="AW284" s="202">
        <v>0.17702644153161501</v>
      </c>
      <c r="AX284" s="202">
        <v>4.1950970869153399E-2</v>
      </c>
      <c r="AY284" s="202">
        <v>1.08299230498965E-2</v>
      </c>
      <c r="AZ284" s="202" t="s">
        <v>470</v>
      </c>
      <c r="BA284" s="202" t="s">
        <v>470</v>
      </c>
      <c r="BB284" s="202" t="s">
        <v>470</v>
      </c>
      <c r="BC284" s="202" t="s">
        <v>470</v>
      </c>
      <c r="BD284" s="202" t="s">
        <v>470</v>
      </c>
      <c r="BE284" s="202" t="s">
        <v>470</v>
      </c>
      <c r="BF284" s="202" t="s">
        <v>470</v>
      </c>
      <c r="BG284" s="202" t="s">
        <v>470</v>
      </c>
      <c r="BH284" s="202" t="s">
        <v>470</v>
      </c>
      <c r="BI284" s="202" t="s">
        <v>470</v>
      </c>
      <c r="BJ284" s="202" t="s">
        <v>470</v>
      </c>
      <c r="BK284" s="202" t="s">
        <v>470</v>
      </c>
      <c r="BL284" s="202">
        <v>0.55484072673024998</v>
      </c>
      <c r="BM284" s="202">
        <v>0.99999999999993905</v>
      </c>
      <c r="BN284" s="202">
        <v>1220</v>
      </c>
      <c r="BO284" s="202">
        <v>121.38485724708001</v>
      </c>
      <c r="BP284" s="202">
        <v>0.91857643055820204</v>
      </c>
      <c r="BQ284" s="202">
        <v>1131</v>
      </c>
      <c r="BR284" s="202">
        <v>0.397104894846042</v>
      </c>
      <c r="BS284" s="202">
        <v>8.3872377650888896E-2</v>
      </c>
      <c r="BT284" s="202">
        <v>0.99999999999993905</v>
      </c>
      <c r="BU284" s="202">
        <v>1220</v>
      </c>
      <c r="BV284" s="202">
        <v>1.02962555646376E-2</v>
      </c>
      <c r="BW284" s="202">
        <v>1.02962555646376E-2</v>
      </c>
      <c r="BX284" s="202">
        <v>16</v>
      </c>
      <c r="BY284" s="202">
        <v>0</v>
      </c>
      <c r="BZ284" s="202">
        <v>0.99999999999993905</v>
      </c>
      <c r="CA284" s="202">
        <v>1220</v>
      </c>
      <c r="CB284" s="202">
        <v>0</v>
      </c>
      <c r="CC284" s="202">
        <v>0.99999999999993905</v>
      </c>
      <c r="CD284" s="202">
        <v>1220</v>
      </c>
      <c r="CE284" s="202">
        <v>0</v>
      </c>
      <c r="CF284" s="202">
        <v>0.971436834352151</v>
      </c>
      <c r="CG284" s="202">
        <v>1191</v>
      </c>
      <c r="CH284" s="202" t="s">
        <v>470</v>
      </c>
      <c r="CI284" s="202" t="s">
        <v>470</v>
      </c>
      <c r="CJ284" s="202" t="s">
        <v>470</v>
      </c>
      <c r="CK284" s="202" t="s">
        <v>470</v>
      </c>
      <c r="CL284" s="202" t="s">
        <v>470</v>
      </c>
      <c r="CM284" s="202" t="s">
        <v>470</v>
      </c>
      <c r="CN284" s="202">
        <v>0.57948554666138996</v>
      </c>
      <c r="CO284" s="202">
        <v>0.96863003067173603</v>
      </c>
      <c r="CP284" s="202">
        <v>1186</v>
      </c>
      <c r="CQ284" s="202">
        <v>1</v>
      </c>
      <c r="CR284" s="202">
        <v>0.971436834352151</v>
      </c>
      <c r="CS284" s="202">
        <v>1191</v>
      </c>
      <c r="CT284" s="202">
        <v>24.120315000000002</v>
      </c>
      <c r="CU284" s="202">
        <v>0.971436834352151</v>
      </c>
      <c r="CV284" s="202">
        <v>1191</v>
      </c>
      <c r="CW284" s="202">
        <v>0.42171644595306801</v>
      </c>
      <c r="CX284" s="202">
        <v>0.916631289015438</v>
      </c>
      <c r="CY284" s="202">
        <v>1128</v>
      </c>
      <c r="CZ284" s="202">
        <v>83228.2</v>
      </c>
      <c r="DA284" s="202">
        <v>0.91654226597176502</v>
      </c>
      <c r="DB284" s="202">
        <v>1127</v>
      </c>
      <c r="DC284" s="202" t="s">
        <v>470</v>
      </c>
      <c r="DD284" s="202" t="s">
        <v>470</v>
      </c>
      <c r="DE284" s="202" t="s">
        <v>470</v>
      </c>
      <c r="DF284" s="202" t="s">
        <v>291</v>
      </c>
      <c r="DG284" s="202" t="s">
        <v>471</v>
      </c>
    </row>
    <row r="285" spans="2:111" hidden="1" x14ac:dyDescent="0.3">
      <c r="B285" s="124" t="str">
        <f t="shared" si="4"/>
        <v>iBoxx USD High Yield Corporates Developed Markets SRI Screened45688</v>
      </c>
      <c r="D285" s="124" t="s">
        <v>551</v>
      </c>
      <c r="E285" s="183" t="s">
        <v>290</v>
      </c>
      <c r="F285" s="196">
        <v>45688</v>
      </c>
      <c r="G285" s="202">
        <v>1233</v>
      </c>
      <c r="H285" s="202">
        <v>0</v>
      </c>
      <c r="I285" s="202">
        <v>1233</v>
      </c>
      <c r="J285" s="203">
        <v>0</v>
      </c>
      <c r="K285" s="203">
        <v>1</v>
      </c>
      <c r="L285" s="202" t="s">
        <v>476</v>
      </c>
      <c r="M285" s="204">
        <v>23.407079297430901</v>
      </c>
      <c r="N285" s="203">
        <v>0.96496350941400899</v>
      </c>
      <c r="O285" s="205">
        <v>1193</v>
      </c>
      <c r="P285" s="204">
        <v>6.6240967790056704</v>
      </c>
      <c r="Q285" s="202">
        <v>0.52917231860454494</v>
      </c>
      <c r="R285" s="202">
        <v>597</v>
      </c>
      <c r="S285" s="202">
        <v>9.7367773812514091</v>
      </c>
      <c r="T285" s="202">
        <v>0.52917231860454494</v>
      </c>
      <c r="U285" s="202">
        <v>597</v>
      </c>
      <c r="V285" s="202">
        <v>5.4651510463070201</v>
      </c>
      <c r="W285" s="202">
        <v>0.52917231860454494</v>
      </c>
      <c r="X285" s="202">
        <v>597</v>
      </c>
      <c r="Y285" s="206" t="s">
        <v>470</v>
      </c>
      <c r="Z285" s="202" t="s">
        <v>470</v>
      </c>
      <c r="AA285" s="202" t="s">
        <v>470</v>
      </c>
      <c r="AB285" s="202" t="s">
        <v>470</v>
      </c>
      <c r="AC285" s="202" t="s">
        <v>470</v>
      </c>
      <c r="AD285" s="202" t="s">
        <v>470</v>
      </c>
      <c r="AE285" s="202">
        <v>0.12972544119815599</v>
      </c>
      <c r="AF285" s="202">
        <v>3.6343444763996999E-3</v>
      </c>
      <c r="AG285" s="202">
        <v>6</v>
      </c>
      <c r="AH285" s="206">
        <v>0.59492602819408702</v>
      </c>
      <c r="AI285" s="202">
        <v>6.8471683223754701E-2</v>
      </c>
      <c r="AJ285" s="202">
        <v>91</v>
      </c>
      <c r="AK285" s="202" t="s">
        <v>470</v>
      </c>
      <c r="AL285" s="202" t="s">
        <v>470</v>
      </c>
      <c r="AM285" s="202" t="s">
        <v>470</v>
      </c>
      <c r="AN285" s="202" t="s">
        <v>470</v>
      </c>
      <c r="AO285" s="202" t="s">
        <v>470</v>
      </c>
      <c r="AP285" s="202" t="s">
        <v>470</v>
      </c>
      <c r="AQ285" s="202" t="s">
        <v>470</v>
      </c>
      <c r="AR285" s="202" t="s">
        <v>470</v>
      </c>
      <c r="AS285" s="202" t="s">
        <v>470</v>
      </c>
      <c r="AT285" s="202">
        <v>2.0534630572844201E-2</v>
      </c>
      <c r="AU285" s="202">
        <v>0.342627756248292</v>
      </c>
      <c r="AV285" s="202">
        <v>0.40444372205172702</v>
      </c>
      <c r="AW285" s="202">
        <v>0.17761081352350899</v>
      </c>
      <c r="AX285" s="202">
        <v>4.2147429558601401E-2</v>
      </c>
      <c r="AY285" s="202">
        <v>1.2635648044966599E-2</v>
      </c>
      <c r="AZ285" s="202" t="s">
        <v>470</v>
      </c>
      <c r="BA285" s="202" t="s">
        <v>470</v>
      </c>
      <c r="BB285" s="202" t="s">
        <v>470</v>
      </c>
      <c r="BC285" s="202" t="s">
        <v>470</v>
      </c>
      <c r="BD285" s="202" t="s">
        <v>470</v>
      </c>
      <c r="BE285" s="202" t="s">
        <v>470</v>
      </c>
      <c r="BF285" s="202" t="s">
        <v>470</v>
      </c>
      <c r="BG285" s="202" t="s">
        <v>470</v>
      </c>
      <c r="BH285" s="202" t="s">
        <v>470</v>
      </c>
      <c r="BI285" s="202" t="s">
        <v>470</v>
      </c>
      <c r="BJ285" s="202" t="s">
        <v>470</v>
      </c>
      <c r="BK285" s="202" t="s">
        <v>470</v>
      </c>
      <c r="BL285" s="202">
        <v>0.55792943965184705</v>
      </c>
      <c r="BM285" s="202">
        <v>0.99999999999994105</v>
      </c>
      <c r="BN285" s="202">
        <v>1233</v>
      </c>
      <c r="BO285" s="202">
        <v>124.19721100319801</v>
      </c>
      <c r="BP285" s="202">
        <v>0.91677325504024099</v>
      </c>
      <c r="BQ285" s="202">
        <v>1141</v>
      </c>
      <c r="BR285" s="202">
        <v>0.405643458396586</v>
      </c>
      <c r="BS285" s="202">
        <v>8.4116339665636197E-2</v>
      </c>
      <c r="BT285" s="202">
        <v>0.99999999999994105</v>
      </c>
      <c r="BU285" s="202">
        <v>1233</v>
      </c>
      <c r="BV285" s="202">
        <v>1.0246670918909399E-2</v>
      </c>
      <c r="BW285" s="202">
        <v>1.0246670918909399E-2</v>
      </c>
      <c r="BX285" s="202">
        <v>16</v>
      </c>
      <c r="BY285" s="202">
        <v>0</v>
      </c>
      <c r="BZ285" s="202">
        <v>0.99999999999994105</v>
      </c>
      <c r="CA285" s="202">
        <v>1233</v>
      </c>
      <c r="CB285" s="202">
        <v>0</v>
      </c>
      <c r="CC285" s="202">
        <v>0.99999999999994105</v>
      </c>
      <c r="CD285" s="202">
        <v>1233</v>
      </c>
      <c r="CE285" s="202">
        <v>0</v>
      </c>
      <c r="CF285" s="202">
        <v>0.97040667027189798</v>
      </c>
      <c r="CG285" s="202">
        <v>1202</v>
      </c>
      <c r="CH285" s="202" t="s">
        <v>470</v>
      </c>
      <c r="CI285" s="202" t="s">
        <v>470</v>
      </c>
      <c r="CJ285" s="202" t="s">
        <v>470</v>
      </c>
      <c r="CK285" s="202" t="s">
        <v>470</v>
      </c>
      <c r="CL285" s="202" t="s">
        <v>470</v>
      </c>
      <c r="CM285" s="202" t="s">
        <v>470</v>
      </c>
      <c r="CN285" s="202">
        <v>0.57084944745099198</v>
      </c>
      <c r="CO285" s="202">
        <v>0.96763053359365603</v>
      </c>
      <c r="CP285" s="202">
        <v>1197</v>
      </c>
      <c r="CQ285" s="202">
        <v>1</v>
      </c>
      <c r="CR285" s="202">
        <v>0.97040667027189798</v>
      </c>
      <c r="CS285" s="202">
        <v>1202</v>
      </c>
      <c r="CT285" s="202">
        <v>24120315</v>
      </c>
      <c r="CU285" s="202">
        <v>0.97040667027189798</v>
      </c>
      <c r="CV285" s="202">
        <v>1202</v>
      </c>
      <c r="CW285" s="202">
        <v>0.41881282971482298</v>
      </c>
      <c r="CX285" s="202">
        <v>0.91492630938125097</v>
      </c>
      <c r="CY285" s="202">
        <v>1138</v>
      </c>
      <c r="CZ285" s="202">
        <v>83432</v>
      </c>
      <c r="DA285" s="202">
        <v>0.91488092127574305</v>
      </c>
      <c r="DB285" s="202">
        <v>1137</v>
      </c>
      <c r="DC285" s="202" t="s">
        <v>470</v>
      </c>
      <c r="DD285" s="202" t="s">
        <v>470</v>
      </c>
      <c r="DE285" s="202" t="s">
        <v>470</v>
      </c>
      <c r="DF285" s="202" t="s">
        <v>291</v>
      </c>
      <c r="DG285" s="202" t="s">
        <v>471</v>
      </c>
    </row>
    <row r="286" spans="2:111" hidden="1" x14ac:dyDescent="0.3">
      <c r="B286" s="124" t="str">
        <f t="shared" si="4"/>
        <v>Markit iBoxx Euro Sustainable Corporate Bond Custom Index45596</v>
      </c>
      <c r="C286">
        <v>0</v>
      </c>
      <c r="D286" t="s">
        <v>552</v>
      </c>
      <c r="E286" t="s">
        <v>292</v>
      </c>
      <c r="F286" s="198">
        <v>45596</v>
      </c>
      <c r="G286" s="202">
        <v>3206</v>
      </c>
      <c r="H286" s="202">
        <v>0</v>
      </c>
      <c r="I286" s="202">
        <v>3206</v>
      </c>
      <c r="J286" s="203">
        <v>0</v>
      </c>
      <c r="K286" s="203">
        <v>1</v>
      </c>
      <c r="L286" s="202" t="s">
        <v>476</v>
      </c>
      <c r="M286" s="204">
        <v>17.80592467</v>
      </c>
      <c r="N286" s="203">
        <v>0.98286463300000004</v>
      </c>
      <c r="O286" s="205">
        <v>3143</v>
      </c>
      <c r="P286" s="204">
        <v>3.6953680310000001</v>
      </c>
      <c r="Q286" s="202">
        <v>0.98115516199999997</v>
      </c>
      <c r="R286" s="202">
        <v>3136</v>
      </c>
      <c r="S286" s="202">
        <v>8.6131039380000001</v>
      </c>
      <c r="T286" s="202">
        <v>0.98115516199999997</v>
      </c>
      <c r="U286" s="202">
        <v>3136</v>
      </c>
      <c r="V286" s="202">
        <v>5.4910645819999999</v>
      </c>
      <c r="W286" s="202">
        <v>0.98115516199999997</v>
      </c>
      <c r="X286" s="202">
        <v>3136</v>
      </c>
      <c r="Y286" s="206" t="s">
        <v>470</v>
      </c>
      <c r="Z286" s="202" t="s">
        <v>470</v>
      </c>
      <c r="AA286" s="202" t="s">
        <v>470</v>
      </c>
      <c r="AB286" s="202" t="s">
        <v>470</v>
      </c>
      <c r="AC286" s="202" t="s">
        <v>470</v>
      </c>
      <c r="AD286" s="202" t="s">
        <v>470</v>
      </c>
      <c r="AE286" s="206">
        <v>0.20655247939999999</v>
      </c>
      <c r="AF286" s="202">
        <v>3.4079423999999997E-2</v>
      </c>
      <c r="AG286" s="202">
        <v>109</v>
      </c>
      <c r="AH286" s="206">
        <v>0.39339348699999999</v>
      </c>
      <c r="AI286" s="202">
        <v>0.116339834</v>
      </c>
      <c r="AJ286" s="202">
        <v>389</v>
      </c>
      <c r="AK286" s="202" t="s">
        <v>470</v>
      </c>
      <c r="AL286" s="202" t="s">
        <v>470</v>
      </c>
      <c r="AM286" s="202" t="s">
        <v>470</v>
      </c>
      <c r="AN286" s="202" t="s">
        <v>470</v>
      </c>
      <c r="AO286" s="202" t="s">
        <v>470</v>
      </c>
      <c r="AP286" s="202" t="s">
        <v>470</v>
      </c>
      <c r="AQ286" s="202" t="s">
        <v>470</v>
      </c>
      <c r="AR286" s="202" t="s">
        <v>470</v>
      </c>
      <c r="AS286" s="202" t="s">
        <v>470</v>
      </c>
      <c r="AT286" s="202">
        <v>0.108456278</v>
      </c>
      <c r="AU286" s="202">
        <v>0.47767344900000003</v>
      </c>
      <c r="AV286" s="202">
        <v>0.37958852900000001</v>
      </c>
      <c r="AW286" s="202">
        <v>1.9141035000000001E-2</v>
      </c>
      <c r="AX286" s="202">
        <v>3.9994599999999998E-4</v>
      </c>
      <c r="AY286" s="202">
        <v>1.4740763E-2</v>
      </c>
      <c r="AZ286" s="202"/>
      <c r="BA286" s="202"/>
      <c r="BB286" s="202"/>
      <c r="BC286" s="202"/>
      <c r="BD286" s="202"/>
      <c r="BE286" s="202"/>
      <c r="BF286" s="202"/>
      <c r="BG286" s="202"/>
      <c r="BH286" s="202"/>
      <c r="BI286" s="202"/>
      <c r="BJ286" s="202"/>
      <c r="BK286" s="202"/>
      <c r="BL286" s="202">
        <v>0.43174228399999998</v>
      </c>
      <c r="BM286" s="202">
        <v>1</v>
      </c>
      <c r="BN286" s="202">
        <v>3206</v>
      </c>
      <c r="BO286" s="202">
        <v>66.40848896</v>
      </c>
      <c r="BP286" s="202">
        <v>0.78503737699999998</v>
      </c>
      <c r="BQ286" s="202">
        <v>2445</v>
      </c>
      <c r="BR286" s="202">
        <v>2.3297389000000002E-2</v>
      </c>
      <c r="BS286" s="202">
        <v>5.3083904000000001E-2</v>
      </c>
      <c r="BT286" s="202">
        <v>1</v>
      </c>
      <c r="BU286" s="202">
        <v>3206</v>
      </c>
      <c r="BV286" s="202">
        <v>0.16216866299999999</v>
      </c>
      <c r="BW286" s="202">
        <v>0.16216866299999999</v>
      </c>
      <c r="BX286" s="202">
        <v>570</v>
      </c>
      <c r="BY286" s="202">
        <v>0</v>
      </c>
      <c r="BZ286" s="202">
        <v>0.99999999999984102</v>
      </c>
      <c r="CA286" s="202">
        <v>3206</v>
      </c>
      <c r="CB286" s="202">
        <v>9.0457544007889999E-4</v>
      </c>
      <c r="CC286" s="202">
        <v>0.99999999999984102</v>
      </c>
      <c r="CD286" s="202">
        <v>3206</v>
      </c>
      <c r="CE286" s="202">
        <v>0</v>
      </c>
      <c r="CF286" s="202">
        <v>0.98474463995599504</v>
      </c>
      <c r="CG286" s="202">
        <v>3151</v>
      </c>
      <c r="CH286" s="202" t="s">
        <v>470</v>
      </c>
      <c r="CI286" s="202" t="s">
        <v>470</v>
      </c>
      <c r="CJ286" s="202" t="s">
        <v>470</v>
      </c>
      <c r="CK286" s="202" t="s">
        <v>470</v>
      </c>
      <c r="CL286" s="202" t="s">
        <v>470</v>
      </c>
      <c r="CM286" s="202" t="s">
        <v>470</v>
      </c>
      <c r="CN286" s="202">
        <v>0.13702877399999999</v>
      </c>
      <c r="CO286" s="202">
        <v>0.98356073200000005</v>
      </c>
      <c r="CP286" s="202">
        <v>3146</v>
      </c>
      <c r="CQ286" s="202">
        <v>1</v>
      </c>
      <c r="CR286" s="202">
        <v>0.98474463999999995</v>
      </c>
      <c r="CS286" s="202">
        <v>3151</v>
      </c>
      <c r="CT286" s="202">
        <v>461.8801163</v>
      </c>
      <c r="CU286" s="202">
        <v>0.98474463999999995</v>
      </c>
      <c r="CV286" s="202">
        <v>3151</v>
      </c>
      <c r="CW286" s="202">
        <v>0.57823989399999998</v>
      </c>
      <c r="CX286" s="202">
        <v>0.77896235700000005</v>
      </c>
      <c r="CY286" s="202">
        <v>2427</v>
      </c>
      <c r="CZ286" s="202">
        <v>161282.1</v>
      </c>
      <c r="DA286" s="202">
        <v>0.786338184</v>
      </c>
      <c r="DB286" s="202">
        <v>2450</v>
      </c>
      <c r="DC286" s="202" t="s">
        <v>470</v>
      </c>
      <c r="DD286" s="202" t="s">
        <v>470</v>
      </c>
      <c r="DE286" s="202" t="s">
        <v>470</v>
      </c>
      <c r="DF286" s="202" t="s">
        <v>293</v>
      </c>
      <c r="DG286" s="202" t="s">
        <v>471</v>
      </c>
    </row>
    <row r="287" spans="2:111" hidden="1" x14ac:dyDescent="0.3">
      <c r="B287" s="124" t="str">
        <f t="shared" si="4"/>
        <v>Markit iBoxx Euro Sustainable Corporate Bond Custom Index45626</v>
      </c>
      <c r="C287">
        <v>1</v>
      </c>
      <c r="D287" t="s">
        <v>552</v>
      </c>
      <c r="E287" t="s">
        <v>292</v>
      </c>
      <c r="F287" s="198">
        <v>45626</v>
      </c>
      <c r="G287" s="202">
        <v>3228</v>
      </c>
      <c r="H287" s="202">
        <v>0</v>
      </c>
      <c r="I287" s="202">
        <v>3228</v>
      </c>
      <c r="J287" s="203">
        <v>0</v>
      </c>
      <c r="K287" s="203">
        <v>1</v>
      </c>
      <c r="L287" s="202" t="s">
        <v>476</v>
      </c>
      <c r="M287" s="204">
        <v>17.78111234</v>
      </c>
      <c r="N287" s="203">
        <v>0.979858848</v>
      </c>
      <c r="O287" s="205">
        <v>3154</v>
      </c>
      <c r="P287" s="204">
        <v>3.7140845210000002</v>
      </c>
      <c r="Q287" s="202">
        <v>0.978150191</v>
      </c>
      <c r="R287" s="202">
        <v>3147</v>
      </c>
      <c r="S287" s="202">
        <v>8.5890511939999996</v>
      </c>
      <c r="T287" s="202">
        <v>0.978150191</v>
      </c>
      <c r="U287" s="202">
        <v>3147</v>
      </c>
      <c r="V287" s="202">
        <v>5.4715577089999998</v>
      </c>
      <c r="W287" s="202">
        <v>0.978150191</v>
      </c>
      <c r="X287" s="202">
        <v>3147</v>
      </c>
      <c r="Y287" s="206" t="s">
        <v>470</v>
      </c>
      <c r="Z287" s="202" t="s">
        <v>470</v>
      </c>
      <c r="AA287" s="202" t="s">
        <v>470</v>
      </c>
      <c r="AB287" s="202" t="s">
        <v>470</v>
      </c>
      <c r="AC287" s="202" t="s">
        <v>470</v>
      </c>
      <c r="AD287" s="202" t="s">
        <v>470</v>
      </c>
      <c r="AE287" s="206">
        <v>0.2105050272</v>
      </c>
      <c r="AF287" s="202">
        <v>3.4352175999999998E-2</v>
      </c>
      <c r="AG287" s="202">
        <v>110</v>
      </c>
      <c r="AH287" s="206">
        <v>0.39375811500000002</v>
      </c>
      <c r="AI287" s="202">
        <v>0.11612051900000001</v>
      </c>
      <c r="AJ287" s="202">
        <v>391</v>
      </c>
      <c r="AK287" s="202" t="s">
        <v>470</v>
      </c>
      <c r="AL287" s="202" t="s">
        <v>470</v>
      </c>
      <c r="AM287" s="202" t="s">
        <v>470</v>
      </c>
      <c r="AN287" s="202" t="s">
        <v>470</v>
      </c>
      <c r="AO287" s="202" t="s">
        <v>470</v>
      </c>
      <c r="AP287" s="202" t="s">
        <v>470</v>
      </c>
      <c r="AQ287" s="202" t="s">
        <v>470</v>
      </c>
      <c r="AR287" s="202" t="s">
        <v>470</v>
      </c>
      <c r="AS287" s="202" t="s">
        <v>470</v>
      </c>
      <c r="AT287" s="202">
        <v>0.104382115</v>
      </c>
      <c r="AU287" s="202">
        <v>0.48689215400000002</v>
      </c>
      <c r="AV287" s="202">
        <v>0.37245296</v>
      </c>
      <c r="AW287" s="202">
        <v>1.8148277000000001E-2</v>
      </c>
      <c r="AX287" s="202">
        <v>0</v>
      </c>
      <c r="AY287" s="202">
        <v>1.8124492999999998E-2</v>
      </c>
      <c r="AZ287" s="202"/>
      <c r="BA287" s="202"/>
      <c r="BB287" s="202"/>
      <c r="BC287" s="202"/>
      <c r="BD287" s="202"/>
      <c r="BE287" s="202"/>
      <c r="BF287" s="202"/>
      <c r="BG287" s="202"/>
      <c r="BH287" s="202"/>
      <c r="BI287" s="202"/>
      <c r="BJ287" s="202"/>
      <c r="BK287" s="202"/>
      <c r="BL287" s="202">
        <v>0.43509829900000002</v>
      </c>
      <c r="BM287" s="202">
        <v>1</v>
      </c>
      <c r="BN287" s="202">
        <v>3228</v>
      </c>
      <c r="BO287" s="202">
        <v>65.914711209999993</v>
      </c>
      <c r="BP287" s="202">
        <v>0.78250099200000001</v>
      </c>
      <c r="BQ287" s="202">
        <v>2452</v>
      </c>
      <c r="BR287" s="202">
        <v>2.3097381E-2</v>
      </c>
      <c r="BS287" s="202">
        <v>5.3437775999999999E-2</v>
      </c>
      <c r="BT287" s="202">
        <v>1</v>
      </c>
      <c r="BU287" s="202">
        <v>3228</v>
      </c>
      <c r="BV287" s="202">
        <v>0.16450060799999999</v>
      </c>
      <c r="BW287" s="202">
        <v>0.16450060799999999</v>
      </c>
      <c r="BX287" s="202">
        <v>583</v>
      </c>
      <c r="BY287" s="202">
        <v>0</v>
      </c>
      <c r="BZ287" s="202">
        <v>0.99999999999983902</v>
      </c>
      <c r="CA287" s="202">
        <v>3228</v>
      </c>
      <c r="CB287" s="202">
        <v>9.0939966983849996E-4</v>
      </c>
      <c r="CC287" s="202">
        <v>0.99999999999983902</v>
      </c>
      <c r="CD287" s="202">
        <v>3228</v>
      </c>
      <c r="CE287" s="202">
        <v>0</v>
      </c>
      <c r="CF287" s="202">
        <v>0.98173285015942402</v>
      </c>
      <c r="CG287" s="202">
        <v>3162</v>
      </c>
      <c r="CH287" s="202" t="s">
        <v>470</v>
      </c>
      <c r="CI287" s="202" t="s">
        <v>470</v>
      </c>
      <c r="CJ287" s="202" t="s">
        <v>470</v>
      </c>
      <c r="CK287" s="202" t="s">
        <v>470</v>
      </c>
      <c r="CL287" s="202" t="s">
        <v>470</v>
      </c>
      <c r="CM287" s="202" t="s">
        <v>470</v>
      </c>
      <c r="CN287" s="202">
        <v>0.13503399499999999</v>
      </c>
      <c r="CO287" s="202">
        <v>0.98055207600000005</v>
      </c>
      <c r="CP287" s="202">
        <v>3157</v>
      </c>
      <c r="CQ287" s="202">
        <v>1</v>
      </c>
      <c r="CR287" s="202">
        <v>0.98173284999999999</v>
      </c>
      <c r="CS287" s="202">
        <v>3162</v>
      </c>
      <c r="CT287" s="202">
        <v>461.8801163</v>
      </c>
      <c r="CU287" s="202">
        <v>0.98173284999999999</v>
      </c>
      <c r="CV287" s="202">
        <v>3162</v>
      </c>
      <c r="CW287" s="202">
        <v>0.57592124300000003</v>
      </c>
      <c r="CX287" s="202">
        <v>0.77644895800000002</v>
      </c>
      <c r="CY287" s="202">
        <v>2434</v>
      </c>
      <c r="CZ287" s="202">
        <v>161838.70000000001</v>
      </c>
      <c r="DA287" s="202">
        <v>0.78381238099999995</v>
      </c>
      <c r="DB287" s="202">
        <v>2457</v>
      </c>
      <c r="DC287" s="202" t="s">
        <v>470</v>
      </c>
      <c r="DD287" s="202" t="s">
        <v>470</v>
      </c>
      <c r="DE287" s="202" t="s">
        <v>470</v>
      </c>
      <c r="DF287" s="202" t="s">
        <v>293</v>
      </c>
      <c r="DG287" s="202" t="s">
        <v>471</v>
      </c>
    </row>
    <row r="288" spans="2:111" hidden="1" x14ac:dyDescent="0.3">
      <c r="B288" s="124" t="str">
        <f t="shared" si="4"/>
        <v>Markit iBoxx Euro Sustainable Corporate Bond Custom Index45657</v>
      </c>
      <c r="D288" s="124" t="s">
        <v>552</v>
      </c>
      <c r="E288" t="s">
        <v>292</v>
      </c>
      <c r="F288" s="196">
        <v>45657</v>
      </c>
      <c r="G288" s="202">
        <v>3211</v>
      </c>
      <c r="H288" s="202">
        <v>0</v>
      </c>
      <c r="I288" s="202">
        <v>3211</v>
      </c>
      <c r="J288" s="203">
        <v>0</v>
      </c>
      <c r="K288" s="203">
        <v>1</v>
      </c>
      <c r="L288" s="202" t="s">
        <v>476</v>
      </c>
      <c r="M288" s="204">
        <v>17.787678464619699</v>
      </c>
      <c r="N288" s="203">
        <v>0.98328214907441702</v>
      </c>
      <c r="O288" s="205">
        <v>3149</v>
      </c>
      <c r="P288" s="204">
        <v>3.76723630071983</v>
      </c>
      <c r="Q288" s="202">
        <v>0.98046605955997901</v>
      </c>
      <c r="R288" s="202">
        <v>3139</v>
      </c>
      <c r="S288" s="202">
        <v>8.5953720159824805</v>
      </c>
      <c r="T288" s="202">
        <v>0.98046605955997901</v>
      </c>
      <c r="U288" s="202">
        <v>3139</v>
      </c>
      <c r="V288" s="202">
        <v>5.40278219836883</v>
      </c>
      <c r="W288" s="202">
        <v>0.98046605955997901</v>
      </c>
      <c r="X288" s="202">
        <v>3139</v>
      </c>
      <c r="Y288" s="206" t="s">
        <v>470</v>
      </c>
      <c r="Z288" s="202" t="s">
        <v>470</v>
      </c>
      <c r="AA288" s="202" t="s">
        <v>470</v>
      </c>
      <c r="AB288" s="202" t="s">
        <v>470</v>
      </c>
      <c r="AC288" s="202" t="s">
        <v>470</v>
      </c>
      <c r="AD288" s="202" t="s">
        <v>470</v>
      </c>
      <c r="AE288" s="206">
        <v>0.18976752165600599</v>
      </c>
      <c r="AF288" s="202">
        <v>3.8931537071644602E-2</v>
      </c>
      <c r="AG288" s="202">
        <v>125</v>
      </c>
      <c r="AH288" s="206">
        <v>0.396334091289132</v>
      </c>
      <c r="AI288" s="202">
        <v>0.10994361192482</v>
      </c>
      <c r="AJ288" s="202">
        <v>368</v>
      </c>
      <c r="AK288" s="202" t="s">
        <v>470</v>
      </c>
      <c r="AL288" s="202" t="s">
        <v>470</v>
      </c>
      <c r="AM288" s="202" t="s">
        <v>470</v>
      </c>
      <c r="AN288" s="202" t="s">
        <v>470</v>
      </c>
      <c r="AO288" s="202" t="s">
        <v>470</v>
      </c>
      <c r="AP288" s="202" t="s">
        <v>470</v>
      </c>
      <c r="AQ288" s="202" t="s">
        <v>470</v>
      </c>
      <c r="AR288" s="202" t="s">
        <v>470</v>
      </c>
      <c r="AS288" s="202" t="s">
        <v>470</v>
      </c>
      <c r="AT288" s="202">
        <v>9.7641363227673E-2</v>
      </c>
      <c r="AU288" s="202">
        <v>0.50968318497127196</v>
      </c>
      <c r="AV288" s="202">
        <v>0.35788281073552097</v>
      </c>
      <c r="AW288" s="202">
        <v>1.8734313059771399E-2</v>
      </c>
      <c r="AX288" s="202">
        <v>0</v>
      </c>
      <c r="AY288" s="202">
        <v>1.6058328005603601E-2</v>
      </c>
      <c r="AZ288" s="202" t="s">
        <v>470</v>
      </c>
      <c r="BA288" s="202" t="s">
        <v>470</v>
      </c>
      <c r="BB288" s="202" t="s">
        <v>470</v>
      </c>
      <c r="BC288" s="202" t="s">
        <v>470</v>
      </c>
      <c r="BD288" s="202" t="s">
        <v>470</v>
      </c>
      <c r="BE288" s="202" t="s">
        <v>470</v>
      </c>
      <c r="BF288" s="202" t="s">
        <v>470</v>
      </c>
      <c r="BG288" s="202" t="s">
        <v>470</v>
      </c>
      <c r="BH288" s="202" t="s">
        <v>470</v>
      </c>
      <c r="BI288" s="202" t="s">
        <v>470</v>
      </c>
      <c r="BJ288" s="202" t="s">
        <v>470</v>
      </c>
      <c r="BK288" s="202" t="s">
        <v>470</v>
      </c>
      <c r="BL288" s="202">
        <v>0.435618821986062</v>
      </c>
      <c r="BM288" s="202">
        <v>0.99999999999984202</v>
      </c>
      <c r="BN288" s="202">
        <v>3211</v>
      </c>
      <c r="BO288" s="202">
        <v>66.317418360810706</v>
      </c>
      <c r="BP288" s="202">
        <v>0.78413618285410902</v>
      </c>
      <c r="BQ288" s="202">
        <v>2444</v>
      </c>
      <c r="BR288" s="202">
        <v>3.5502465472956699E-2</v>
      </c>
      <c r="BS288" s="202">
        <v>5.2879434934370702E-2</v>
      </c>
      <c r="BT288" s="202">
        <v>0.99999999999984202</v>
      </c>
      <c r="BU288" s="202">
        <v>3211</v>
      </c>
      <c r="BV288" s="202">
        <v>0.16540454857308001</v>
      </c>
      <c r="BW288" s="202">
        <v>0.16540454857308001</v>
      </c>
      <c r="BX288" s="202">
        <v>582</v>
      </c>
      <c r="BY288" s="202">
        <v>0</v>
      </c>
      <c r="BZ288" s="202">
        <v>0.99999999999984202</v>
      </c>
      <c r="CA288" s="202">
        <v>3211</v>
      </c>
      <c r="CB288" s="202">
        <v>9.147095439258E-4</v>
      </c>
      <c r="CC288" s="202">
        <v>0.99999999999984202</v>
      </c>
      <c r="CD288" s="202">
        <v>3211</v>
      </c>
      <c r="CE288" s="202">
        <v>0</v>
      </c>
      <c r="CF288" s="202">
        <v>0.98597514608897496</v>
      </c>
      <c r="CG288" s="202">
        <v>3160</v>
      </c>
      <c r="CH288" s="202" t="s">
        <v>470</v>
      </c>
      <c r="CI288" s="202" t="s">
        <v>470</v>
      </c>
      <c r="CJ288" s="206" t="s">
        <v>470</v>
      </c>
      <c r="CK288" s="202" t="s">
        <v>470</v>
      </c>
      <c r="CL288" s="202" t="s">
        <v>470</v>
      </c>
      <c r="CM288" s="202" t="s">
        <v>470</v>
      </c>
      <c r="CN288" s="202">
        <v>0.13490780007623901</v>
      </c>
      <c r="CO288" s="202">
        <v>0.98328214907441702</v>
      </c>
      <c r="CP288" s="202">
        <v>3149</v>
      </c>
      <c r="CQ288" s="202">
        <v>1</v>
      </c>
      <c r="CR288" s="202">
        <v>0.98597514608897496</v>
      </c>
      <c r="CS288" s="202">
        <v>3160</v>
      </c>
      <c r="CT288" s="202">
        <v>461.8801163</v>
      </c>
      <c r="CU288" s="202">
        <v>0.98597514608897496</v>
      </c>
      <c r="CV288" s="202">
        <v>3160</v>
      </c>
      <c r="CW288" s="202">
        <v>0.58193887539897304</v>
      </c>
      <c r="CX288" s="202">
        <v>0.78157629708976295</v>
      </c>
      <c r="CY288" s="202">
        <v>2436</v>
      </c>
      <c r="CZ288" s="202">
        <v>160030.6</v>
      </c>
      <c r="DA288" s="202">
        <v>0.78545734295886704</v>
      </c>
      <c r="DB288" s="202">
        <v>2449</v>
      </c>
      <c r="DC288" s="202" t="s">
        <v>470</v>
      </c>
      <c r="DD288" s="202" t="s">
        <v>470</v>
      </c>
      <c r="DE288" s="202" t="s">
        <v>470</v>
      </c>
      <c r="DF288" s="202" t="s">
        <v>293</v>
      </c>
      <c r="DG288" s="202" t="s">
        <v>471</v>
      </c>
    </row>
    <row r="289" spans="2:111" hidden="1" x14ac:dyDescent="0.3">
      <c r="B289" s="124" t="str">
        <f t="shared" si="4"/>
        <v>Markit iBoxx Euro Sustainable Corporate Bond Custom Index45688</v>
      </c>
      <c r="D289" s="124" t="s">
        <v>552</v>
      </c>
      <c r="E289" s="183" t="s">
        <v>292</v>
      </c>
      <c r="F289" s="196">
        <v>45688</v>
      </c>
      <c r="G289" s="202">
        <v>3238</v>
      </c>
      <c r="H289" s="202">
        <v>0</v>
      </c>
      <c r="I289" s="202">
        <v>3238</v>
      </c>
      <c r="J289" s="203">
        <v>0</v>
      </c>
      <c r="K289" s="203">
        <v>1</v>
      </c>
      <c r="L289" s="202" t="s">
        <v>476</v>
      </c>
      <c r="M289" s="204">
        <v>17.8552710228455</v>
      </c>
      <c r="N289" s="203">
        <v>0.98459374376221398</v>
      </c>
      <c r="O289" s="205">
        <v>3181</v>
      </c>
      <c r="P289" s="204">
        <v>3.76960300411133</v>
      </c>
      <c r="Q289" s="202">
        <v>0.98178936836340602</v>
      </c>
      <c r="R289" s="202">
        <v>3171</v>
      </c>
      <c r="S289" s="202">
        <v>8.6452588983328997</v>
      </c>
      <c r="T289" s="202">
        <v>0.98178936836340602</v>
      </c>
      <c r="U289" s="202">
        <v>3171</v>
      </c>
      <c r="V289" s="202">
        <v>5.4184280881029503</v>
      </c>
      <c r="W289" s="202">
        <v>0.98178936836340602</v>
      </c>
      <c r="X289" s="202">
        <v>3171</v>
      </c>
      <c r="Y289" s="206" t="s">
        <v>470</v>
      </c>
      <c r="Z289" s="202" t="s">
        <v>470</v>
      </c>
      <c r="AA289" s="202" t="s">
        <v>470</v>
      </c>
      <c r="AB289" s="202" t="s">
        <v>470</v>
      </c>
      <c r="AC289" s="202" t="s">
        <v>470</v>
      </c>
      <c r="AD289" s="202" t="s">
        <v>470</v>
      </c>
      <c r="AE289" s="202">
        <v>0.186603406482374</v>
      </c>
      <c r="AF289" s="202">
        <v>3.9413766282742999E-2</v>
      </c>
      <c r="AG289" s="202">
        <v>127</v>
      </c>
      <c r="AH289" s="206">
        <v>0.39703341059070202</v>
      </c>
      <c r="AI289" s="202">
        <v>0.110517467765824</v>
      </c>
      <c r="AJ289" s="202">
        <v>373</v>
      </c>
      <c r="AK289" s="202" t="s">
        <v>470</v>
      </c>
      <c r="AL289" s="202" t="s">
        <v>470</v>
      </c>
      <c r="AM289" s="202" t="s">
        <v>470</v>
      </c>
      <c r="AN289" s="202" t="s">
        <v>470</v>
      </c>
      <c r="AO289" s="202" t="s">
        <v>470</v>
      </c>
      <c r="AP289" s="202" t="s">
        <v>470</v>
      </c>
      <c r="AQ289" s="202" t="s">
        <v>470</v>
      </c>
      <c r="AR289" s="202" t="s">
        <v>470</v>
      </c>
      <c r="AS289" s="202" t="s">
        <v>470</v>
      </c>
      <c r="AT289" s="202">
        <v>9.2321104649962904E-2</v>
      </c>
      <c r="AU289" s="202">
        <v>0.49663653143588599</v>
      </c>
      <c r="AV289" s="202">
        <v>0.36843852618165202</v>
      </c>
      <c r="AW289" s="202">
        <v>2.7848352312549202E-2</v>
      </c>
      <c r="AX289" s="202">
        <v>0</v>
      </c>
      <c r="AY289" s="202">
        <v>1.4755485419787899E-2</v>
      </c>
      <c r="AZ289" s="202" t="s">
        <v>470</v>
      </c>
      <c r="BA289" s="202" t="s">
        <v>470</v>
      </c>
      <c r="BB289" s="202" t="s">
        <v>470</v>
      </c>
      <c r="BC289" s="202" t="s">
        <v>470</v>
      </c>
      <c r="BD289" s="202" t="s">
        <v>470</v>
      </c>
      <c r="BE289" s="202" t="s">
        <v>470</v>
      </c>
      <c r="BF289" s="202" t="s">
        <v>470</v>
      </c>
      <c r="BG289" s="202" t="s">
        <v>470</v>
      </c>
      <c r="BH289" s="202" t="s">
        <v>470</v>
      </c>
      <c r="BI289" s="202" t="s">
        <v>470</v>
      </c>
      <c r="BJ289" s="202" t="s">
        <v>470</v>
      </c>
      <c r="BK289" s="202" t="s">
        <v>470</v>
      </c>
      <c r="BL289" s="202">
        <v>0.43312065115890702</v>
      </c>
      <c r="BM289" s="202">
        <v>0.99999999999983902</v>
      </c>
      <c r="BN289" s="202">
        <v>3238</v>
      </c>
      <c r="BO289" s="202">
        <v>65.814949746218204</v>
      </c>
      <c r="BP289" s="202">
        <v>0.78347984394080805</v>
      </c>
      <c r="BQ289" s="202">
        <v>2464</v>
      </c>
      <c r="BR289" s="202">
        <v>2.4034421276678802E-2</v>
      </c>
      <c r="BS289" s="202">
        <v>5.2732401701781E-2</v>
      </c>
      <c r="BT289" s="202">
        <v>0.99999999999983902</v>
      </c>
      <c r="BU289" s="202">
        <v>3238</v>
      </c>
      <c r="BV289" s="202">
        <v>0.16687181223530501</v>
      </c>
      <c r="BW289" s="202">
        <v>0.16687181223530501</v>
      </c>
      <c r="BX289" s="202">
        <v>593</v>
      </c>
      <c r="BY289" s="202">
        <v>0</v>
      </c>
      <c r="BZ289" s="202">
        <v>0.99999999999983902</v>
      </c>
      <c r="CA289" s="202">
        <v>3238</v>
      </c>
      <c r="CB289" s="202">
        <v>9.127699019792E-4</v>
      </c>
      <c r="CC289" s="202">
        <v>0.99999999999983902</v>
      </c>
      <c r="CD289" s="202">
        <v>3238</v>
      </c>
      <c r="CE289" s="202">
        <v>0</v>
      </c>
      <c r="CF289" s="202">
        <v>0.990207051213706</v>
      </c>
      <c r="CG289" s="202">
        <v>3201</v>
      </c>
      <c r="CH289" s="202" t="s">
        <v>470</v>
      </c>
      <c r="CI289" s="202" t="s">
        <v>470</v>
      </c>
      <c r="CJ289" s="202" t="s">
        <v>470</v>
      </c>
      <c r="CK289" s="202" t="s">
        <v>470</v>
      </c>
      <c r="CL289" s="202" t="s">
        <v>470</v>
      </c>
      <c r="CM289" s="202" t="s">
        <v>470</v>
      </c>
      <c r="CN289" s="202">
        <v>0.14308731760759699</v>
      </c>
      <c r="CO289" s="202">
        <v>0.98459374376221398</v>
      </c>
      <c r="CP289" s="202">
        <v>3181</v>
      </c>
      <c r="CQ289" s="202">
        <v>1</v>
      </c>
      <c r="CR289" s="202">
        <v>0.990207051213706</v>
      </c>
      <c r="CS289" s="202">
        <v>3201</v>
      </c>
      <c r="CT289" s="202">
        <v>461880116.30000001</v>
      </c>
      <c r="CU289" s="202">
        <v>0.990207051213706</v>
      </c>
      <c r="CV289" s="202">
        <v>3201</v>
      </c>
      <c r="CW289" s="202">
        <v>0.58171684732693796</v>
      </c>
      <c r="CX289" s="202">
        <v>0.78093827565491403</v>
      </c>
      <c r="CY289" s="202">
        <v>2456</v>
      </c>
      <c r="CZ289" s="202">
        <v>161255.1</v>
      </c>
      <c r="DA289" s="202">
        <v>0.78480107298237101</v>
      </c>
      <c r="DB289" s="202">
        <v>2469</v>
      </c>
      <c r="DC289" s="202" t="s">
        <v>470</v>
      </c>
      <c r="DD289" s="202" t="s">
        <v>470</v>
      </c>
      <c r="DE289" s="202" t="s">
        <v>470</v>
      </c>
      <c r="DF289" s="202" t="s">
        <v>293</v>
      </c>
      <c r="DG289" s="202" t="s">
        <v>471</v>
      </c>
    </row>
    <row r="290" spans="2:111" hidden="1" x14ac:dyDescent="0.3">
      <c r="B290" s="124" t="str">
        <f t="shared" si="4"/>
        <v>Markit iBoxx Global Corporates Liquid 150 Capped45596</v>
      </c>
      <c r="C290">
        <v>1061</v>
      </c>
      <c r="D290" t="s">
        <v>553</v>
      </c>
      <c r="E290" t="s">
        <v>294</v>
      </c>
      <c r="F290" s="198">
        <v>45596</v>
      </c>
      <c r="G290" s="202">
        <v>145</v>
      </c>
      <c r="H290" s="202">
        <v>0</v>
      </c>
      <c r="I290" s="202">
        <v>145</v>
      </c>
      <c r="J290" s="203">
        <v>0</v>
      </c>
      <c r="K290" s="203">
        <v>1</v>
      </c>
      <c r="L290" s="202" t="s">
        <v>476</v>
      </c>
      <c r="M290" s="204">
        <v>20.515791719999999</v>
      </c>
      <c r="N290" s="203">
        <v>0.95026791700000002</v>
      </c>
      <c r="O290" s="205">
        <v>138</v>
      </c>
      <c r="P290" s="204">
        <v>3.1579574479999999</v>
      </c>
      <c r="Q290" s="202">
        <v>0.95026791700000002</v>
      </c>
      <c r="R290" s="202">
        <v>138</v>
      </c>
      <c r="S290" s="202">
        <v>9.8196031329999993</v>
      </c>
      <c r="T290" s="202">
        <v>0.95026791700000002</v>
      </c>
      <c r="U290" s="202">
        <v>138</v>
      </c>
      <c r="V290" s="202">
        <v>7.538231143</v>
      </c>
      <c r="W290" s="202">
        <v>0.95026791700000002</v>
      </c>
      <c r="X290" s="202">
        <v>138</v>
      </c>
      <c r="Y290" s="206" t="s">
        <v>470</v>
      </c>
      <c r="Z290" s="202" t="s">
        <v>470</v>
      </c>
      <c r="AA290" s="202" t="s">
        <v>470</v>
      </c>
      <c r="AB290" s="202" t="s">
        <v>470</v>
      </c>
      <c r="AC290" s="202" t="s">
        <v>470</v>
      </c>
      <c r="AD290" s="202" t="s">
        <v>470</v>
      </c>
      <c r="AE290" s="206">
        <v>0.3</v>
      </c>
      <c r="AF290" s="202">
        <v>7.5469710000000004E-3</v>
      </c>
      <c r="AG290" s="202">
        <v>1</v>
      </c>
      <c r="AH290" s="206">
        <v>0.13772041300000001</v>
      </c>
      <c r="AI290" s="202">
        <v>4.6894123000000003E-2</v>
      </c>
      <c r="AJ290" s="202">
        <v>6</v>
      </c>
      <c r="AK290" s="202" t="s">
        <v>470</v>
      </c>
      <c r="AL290" s="202" t="s">
        <v>470</v>
      </c>
      <c r="AM290" s="202" t="s">
        <v>470</v>
      </c>
      <c r="AN290" s="202" t="s">
        <v>470</v>
      </c>
      <c r="AO290" s="202" t="s">
        <v>470</v>
      </c>
      <c r="AP290" s="202" t="s">
        <v>470</v>
      </c>
      <c r="AQ290" s="202" t="s">
        <v>470</v>
      </c>
      <c r="AR290" s="202" t="s">
        <v>470</v>
      </c>
      <c r="AS290" s="202" t="s">
        <v>470</v>
      </c>
      <c r="AT290" s="202">
        <v>4.1372517999999997E-2</v>
      </c>
      <c r="AU290" s="202">
        <v>0.35484310000000002</v>
      </c>
      <c r="AV290" s="202">
        <v>0.496751045</v>
      </c>
      <c r="AW290" s="202">
        <v>5.7301253000000003E-2</v>
      </c>
      <c r="AX290" s="202">
        <v>0</v>
      </c>
      <c r="AY290" s="202">
        <v>4.9732083000000003E-2</v>
      </c>
      <c r="AZ290" s="202"/>
      <c r="BA290" s="202"/>
      <c r="BB290" s="202"/>
      <c r="BC290" s="202"/>
      <c r="BD290" s="202"/>
      <c r="BE290" s="202"/>
      <c r="BF290" s="202"/>
      <c r="BG290" s="202"/>
      <c r="BH290" s="202"/>
      <c r="BI290" s="202"/>
      <c r="BJ290" s="202"/>
      <c r="BK290" s="202"/>
      <c r="BL290" s="202">
        <v>0.181917462</v>
      </c>
      <c r="BM290" s="202">
        <v>1</v>
      </c>
      <c r="BN290" s="202">
        <v>145</v>
      </c>
      <c r="BO290" s="202">
        <v>76.000697729999999</v>
      </c>
      <c r="BP290" s="202">
        <v>0.79776250000000004</v>
      </c>
      <c r="BQ290" s="202">
        <v>116</v>
      </c>
      <c r="BR290" s="202">
        <v>0</v>
      </c>
      <c r="BS290" s="202">
        <v>5.1775295999999998E-2</v>
      </c>
      <c r="BT290" s="202">
        <v>1</v>
      </c>
      <c r="BU290" s="202">
        <v>145</v>
      </c>
      <c r="BV290" s="202">
        <v>3.1603383999999998E-2</v>
      </c>
      <c r="BW290" s="202">
        <v>3.1603383999999998E-2</v>
      </c>
      <c r="BX290" s="202">
        <v>5</v>
      </c>
      <c r="BY290" s="202">
        <v>0</v>
      </c>
      <c r="BZ290" s="202">
        <v>0.999999999999994</v>
      </c>
      <c r="CA290" s="202">
        <v>145</v>
      </c>
      <c r="CB290" s="202">
        <v>0</v>
      </c>
      <c r="CC290" s="202">
        <v>0.999999999999994</v>
      </c>
      <c r="CD290" s="202">
        <v>145</v>
      </c>
      <c r="CE290" s="202">
        <v>0</v>
      </c>
      <c r="CF290" s="202">
        <v>0.95026791695372803</v>
      </c>
      <c r="CG290" s="202">
        <v>138</v>
      </c>
      <c r="CH290" s="202" t="s">
        <v>470</v>
      </c>
      <c r="CI290" s="206" t="s">
        <v>470</v>
      </c>
      <c r="CJ290" s="202" t="s">
        <v>470</v>
      </c>
      <c r="CK290" s="202" t="s">
        <v>470</v>
      </c>
      <c r="CL290" s="202" t="s">
        <v>470</v>
      </c>
      <c r="CM290" s="202" t="s">
        <v>470</v>
      </c>
      <c r="CN290" s="202">
        <v>0.18957504999999999</v>
      </c>
      <c r="CO290" s="202">
        <v>0.95026791700000002</v>
      </c>
      <c r="CP290" s="202">
        <v>138</v>
      </c>
      <c r="CQ290" s="202">
        <v>1</v>
      </c>
      <c r="CR290" s="202">
        <v>0.95026791700000002</v>
      </c>
      <c r="CS290" s="202">
        <v>138</v>
      </c>
      <c r="CT290" s="202">
        <v>0.20516129999999999</v>
      </c>
      <c r="CU290" s="202">
        <v>0.95026791700000002</v>
      </c>
      <c r="CV290" s="202">
        <v>138</v>
      </c>
      <c r="CW290" s="202">
        <v>0.50713445199999996</v>
      </c>
      <c r="CX290" s="202">
        <v>0.77651848499999998</v>
      </c>
      <c r="CY290" s="202">
        <v>112</v>
      </c>
      <c r="CZ290" s="202">
        <v>7957.6</v>
      </c>
      <c r="DA290" s="202">
        <v>0.79776250000000004</v>
      </c>
      <c r="DB290" s="202">
        <v>116</v>
      </c>
      <c r="DC290" s="202" t="s">
        <v>470</v>
      </c>
      <c r="DD290" s="202" t="s">
        <v>470</v>
      </c>
      <c r="DE290" s="202" t="s">
        <v>470</v>
      </c>
      <c r="DF290" s="202" t="s">
        <v>294</v>
      </c>
      <c r="DG290" s="202" t="s">
        <v>471</v>
      </c>
    </row>
    <row r="291" spans="2:111" hidden="1" x14ac:dyDescent="0.3">
      <c r="B291" s="124" t="str">
        <f t="shared" si="4"/>
        <v>Markit iBoxx Global Corporates Liquid 150 Capped45626</v>
      </c>
      <c r="C291">
        <v>1063</v>
      </c>
      <c r="D291" t="s">
        <v>553</v>
      </c>
      <c r="E291" t="s">
        <v>294</v>
      </c>
      <c r="F291" s="198">
        <v>45626</v>
      </c>
      <c r="G291" s="202">
        <v>145</v>
      </c>
      <c r="H291" s="202">
        <v>0</v>
      </c>
      <c r="I291" s="202">
        <v>145</v>
      </c>
      <c r="J291" s="203">
        <v>0</v>
      </c>
      <c r="K291" s="203">
        <v>1</v>
      </c>
      <c r="L291" s="202" t="s">
        <v>476</v>
      </c>
      <c r="M291" s="204">
        <v>20.53490832</v>
      </c>
      <c r="N291" s="203">
        <v>0.95011887500000003</v>
      </c>
      <c r="O291" s="205">
        <v>138</v>
      </c>
      <c r="P291" s="204">
        <v>3.1690989850000002</v>
      </c>
      <c r="Q291" s="202">
        <v>0.95011887500000003</v>
      </c>
      <c r="R291" s="202">
        <v>138</v>
      </c>
      <c r="S291" s="202">
        <v>9.8251677849999997</v>
      </c>
      <c r="T291" s="202">
        <v>0.95011887500000003</v>
      </c>
      <c r="U291" s="202">
        <v>138</v>
      </c>
      <c r="V291" s="202">
        <v>7.5406415490000001</v>
      </c>
      <c r="W291" s="202">
        <v>0.95011887500000003</v>
      </c>
      <c r="X291" s="202">
        <v>138</v>
      </c>
      <c r="Y291" s="206" t="s">
        <v>470</v>
      </c>
      <c r="Z291" s="202" t="s">
        <v>470</v>
      </c>
      <c r="AA291" s="202" t="s">
        <v>470</v>
      </c>
      <c r="AB291" s="202" t="s">
        <v>470</v>
      </c>
      <c r="AC291" s="202" t="s">
        <v>470</v>
      </c>
      <c r="AD291" s="202" t="s">
        <v>470</v>
      </c>
      <c r="AE291" s="206">
        <v>0.3</v>
      </c>
      <c r="AF291" s="202">
        <v>7.0913520000000004E-3</v>
      </c>
      <c r="AG291" s="202">
        <v>1</v>
      </c>
      <c r="AH291" s="206">
        <v>0.13709323500000001</v>
      </c>
      <c r="AI291" s="202">
        <v>4.6987358999999999E-2</v>
      </c>
      <c r="AJ291" s="202">
        <v>6</v>
      </c>
      <c r="AK291" s="202" t="s">
        <v>470</v>
      </c>
      <c r="AL291" s="202" t="s">
        <v>470</v>
      </c>
      <c r="AM291" s="202" t="s">
        <v>470</v>
      </c>
      <c r="AN291" s="202" t="s">
        <v>470</v>
      </c>
      <c r="AO291" s="202" t="s">
        <v>470</v>
      </c>
      <c r="AP291" s="202" t="s">
        <v>470</v>
      </c>
      <c r="AQ291" s="202" t="s">
        <v>470</v>
      </c>
      <c r="AR291" s="202" t="s">
        <v>470</v>
      </c>
      <c r="AS291" s="202" t="s">
        <v>470</v>
      </c>
      <c r="AT291" s="202">
        <v>4.0442128000000001E-2</v>
      </c>
      <c r="AU291" s="202">
        <v>0.43468168000000001</v>
      </c>
      <c r="AV291" s="202">
        <v>0.41731522300000001</v>
      </c>
      <c r="AW291" s="202">
        <v>5.7679843000000001E-2</v>
      </c>
      <c r="AX291" s="202">
        <v>0</v>
      </c>
      <c r="AY291" s="202">
        <v>4.9881124999999998E-2</v>
      </c>
      <c r="AZ291" s="202"/>
      <c r="BA291" s="202"/>
      <c r="BB291" s="202"/>
      <c r="BC291" s="202"/>
      <c r="BD291" s="202"/>
      <c r="BE291" s="202"/>
      <c r="BF291" s="202"/>
      <c r="BG291" s="202"/>
      <c r="BH291" s="202"/>
      <c r="BI291" s="202"/>
      <c r="BJ291" s="202"/>
      <c r="BK291" s="202"/>
      <c r="BL291" s="202">
        <v>0.182813117</v>
      </c>
      <c r="BM291" s="202">
        <v>1</v>
      </c>
      <c r="BN291" s="202">
        <v>145</v>
      </c>
      <c r="BO291" s="202">
        <v>76.904712579999995</v>
      </c>
      <c r="BP291" s="202">
        <v>0.79863598000000002</v>
      </c>
      <c r="BQ291" s="202">
        <v>116</v>
      </c>
      <c r="BR291" s="202">
        <v>0</v>
      </c>
      <c r="BS291" s="202">
        <v>5.2014446999999998E-2</v>
      </c>
      <c r="BT291" s="202">
        <v>1</v>
      </c>
      <c r="BU291" s="202">
        <v>145</v>
      </c>
      <c r="BV291" s="202">
        <v>3.1357035999999998E-2</v>
      </c>
      <c r="BW291" s="202">
        <v>3.1357035999999998E-2</v>
      </c>
      <c r="BX291" s="202">
        <v>5</v>
      </c>
      <c r="BY291" s="202">
        <v>0</v>
      </c>
      <c r="BZ291" s="202">
        <v>0.99999999999999301</v>
      </c>
      <c r="CA291" s="202">
        <v>145</v>
      </c>
      <c r="CB291" s="202">
        <v>0</v>
      </c>
      <c r="CC291" s="202">
        <v>0.99999999999999301</v>
      </c>
      <c r="CD291" s="202">
        <v>145</v>
      </c>
      <c r="CE291" s="202">
        <v>0</v>
      </c>
      <c r="CF291" s="202">
        <v>0.95011887500896297</v>
      </c>
      <c r="CG291" s="202">
        <v>138</v>
      </c>
      <c r="CH291" s="202" t="s">
        <v>470</v>
      </c>
      <c r="CI291" s="202" t="s">
        <v>470</v>
      </c>
      <c r="CJ291" s="202" t="s">
        <v>470</v>
      </c>
      <c r="CK291" s="202" t="s">
        <v>470</v>
      </c>
      <c r="CL291" s="202" t="s">
        <v>470</v>
      </c>
      <c r="CM291" s="202" t="s">
        <v>470</v>
      </c>
      <c r="CN291" s="202">
        <v>0.18998314699999999</v>
      </c>
      <c r="CO291" s="202">
        <v>0.95011887500000003</v>
      </c>
      <c r="CP291" s="202">
        <v>138</v>
      </c>
      <c r="CQ291" s="202">
        <v>1</v>
      </c>
      <c r="CR291" s="202">
        <v>0.95011887500000003</v>
      </c>
      <c r="CS291" s="202">
        <v>138</v>
      </c>
      <c r="CT291" s="202">
        <v>0.20516129999999999</v>
      </c>
      <c r="CU291" s="202">
        <v>0.95011887500000003</v>
      </c>
      <c r="CV291" s="202">
        <v>138</v>
      </c>
      <c r="CW291" s="202">
        <v>0.50687676000000004</v>
      </c>
      <c r="CX291" s="202">
        <v>0.77720544300000005</v>
      </c>
      <c r="CY291" s="202">
        <v>112</v>
      </c>
      <c r="CZ291" s="202">
        <v>7957.6</v>
      </c>
      <c r="DA291" s="202">
        <v>0.79863598000000002</v>
      </c>
      <c r="DB291" s="202">
        <v>116</v>
      </c>
      <c r="DC291" s="202" t="s">
        <v>470</v>
      </c>
      <c r="DD291" s="202" t="s">
        <v>470</v>
      </c>
      <c r="DE291" s="202" t="s">
        <v>470</v>
      </c>
      <c r="DF291" s="202" t="s">
        <v>294</v>
      </c>
      <c r="DG291" s="202" t="s">
        <v>471</v>
      </c>
    </row>
    <row r="292" spans="2:111" hidden="1" x14ac:dyDescent="0.3">
      <c r="B292" s="124" t="str">
        <f t="shared" si="4"/>
        <v>Markit iBoxx Global Corporates Liquid 150 Capped45657</v>
      </c>
      <c r="D292" s="124" t="s">
        <v>553</v>
      </c>
      <c r="E292" t="s">
        <v>294</v>
      </c>
      <c r="F292" s="196">
        <v>45657</v>
      </c>
      <c r="G292" s="202">
        <v>145</v>
      </c>
      <c r="H292" s="202">
        <v>0</v>
      </c>
      <c r="I292" s="202">
        <v>145</v>
      </c>
      <c r="J292" s="203">
        <v>0</v>
      </c>
      <c r="K292" s="203">
        <v>1</v>
      </c>
      <c r="L292" s="202" t="s">
        <v>476</v>
      </c>
      <c r="M292" s="204">
        <v>20.391322409908401</v>
      </c>
      <c r="N292" s="203">
        <v>0.94967858303127906</v>
      </c>
      <c r="O292" s="205">
        <v>138</v>
      </c>
      <c r="P292" s="204">
        <v>3.1303031000537498</v>
      </c>
      <c r="Q292" s="202">
        <v>0.94967858303127906</v>
      </c>
      <c r="R292" s="202">
        <v>138</v>
      </c>
      <c r="S292" s="202">
        <v>9.7907115722392604</v>
      </c>
      <c r="T292" s="202">
        <v>0.94967858303127906</v>
      </c>
      <c r="U292" s="202">
        <v>138</v>
      </c>
      <c r="V292" s="202">
        <v>7.4703077376161398</v>
      </c>
      <c r="W292" s="202">
        <v>0.94967858303127906</v>
      </c>
      <c r="X292" s="202">
        <v>138</v>
      </c>
      <c r="Y292" s="206" t="s">
        <v>470</v>
      </c>
      <c r="Z292" s="202" t="s">
        <v>470</v>
      </c>
      <c r="AA292" s="202" t="s">
        <v>470</v>
      </c>
      <c r="AB292" s="202" t="s">
        <v>470</v>
      </c>
      <c r="AC292" s="202" t="s">
        <v>470</v>
      </c>
      <c r="AD292" s="202" t="s">
        <v>470</v>
      </c>
      <c r="AE292" s="206">
        <v>0.3</v>
      </c>
      <c r="AF292" s="202">
        <v>7.0764678218947002E-3</v>
      </c>
      <c r="AG292" s="202">
        <v>1</v>
      </c>
      <c r="AH292" s="206">
        <v>0.15074039924178001</v>
      </c>
      <c r="AI292" s="202">
        <v>4.6188689319932003E-2</v>
      </c>
      <c r="AJ292" s="202">
        <v>6</v>
      </c>
      <c r="AK292" s="202" t="s">
        <v>470</v>
      </c>
      <c r="AL292" s="202" t="s">
        <v>470</v>
      </c>
      <c r="AM292" s="202" t="s">
        <v>470</v>
      </c>
      <c r="AN292" s="202" t="s">
        <v>470</v>
      </c>
      <c r="AO292" s="202" t="s">
        <v>470</v>
      </c>
      <c r="AP292" s="202" t="s">
        <v>470</v>
      </c>
      <c r="AQ292" s="202" t="s">
        <v>470</v>
      </c>
      <c r="AR292" s="202" t="s">
        <v>470</v>
      </c>
      <c r="AS292" s="202" t="s">
        <v>470</v>
      </c>
      <c r="AT292" s="202">
        <v>3.3033032443496799E-2</v>
      </c>
      <c r="AU292" s="202">
        <v>0.442692220524804</v>
      </c>
      <c r="AV292" s="202">
        <v>0.41723046372363098</v>
      </c>
      <c r="AW292" s="202">
        <v>5.6722866339346298E-2</v>
      </c>
      <c r="AX292" s="202">
        <v>0</v>
      </c>
      <c r="AY292" s="202">
        <v>5.0321416968715102E-2</v>
      </c>
      <c r="AZ292" s="202" t="s">
        <v>470</v>
      </c>
      <c r="BA292" s="202" t="s">
        <v>470</v>
      </c>
      <c r="BB292" s="202" t="s">
        <v>470</v>
      </c>
      <c r="BC292" s="202" t="s">
        <v>470</v>
      </c>
      <c r="BD292" s="202" t="s">
        <v>470</v>
      </c>
      <c r="BE292" s="202" t="s">
        <v>470</v>
      </c>
      <c r="BF292" s="202" t="s">
        <v>470</v>
      </c>
      <c r="BG292" s="202" t="s">
        <v>470</v>
      </c>
      <c r="BH292" s="202" t="s">
        <v>470</v>
      </c>
      <c r="BI292" s="202" t="s">
        <v>470</v>
      </c>
      <c r="BJ292" s="202" t="s">
        <v>470</v>
      </c>
      <c r="BK292" s="202" t="s">
        <v>470</v>
      </c>
      <c r="BL292" s="202">
        <v>0.18222806084635201</v>
      </c>
      <c r="BM292" s="202">
        <v>0.999999999999994</v>
      </c>
      <c r="BN292" s="202">
        <v>145</v>
      </c>
      <c r="BO292" s="202">
        <v>76.644099981526907</v>
      </c>
      <c r="BP292" s="202">
        <v>0.79746523931633595</v>
      </c>
      <c r="BQ292" s="202">
        <v>116</v>
      </c>
      <c r="BR292" s="202">
        <v>0</v>
      </c>
      <c r="BS292" s="202">
        <v>5.1098549005764098E-2</v>
      </c>
      <c r="BT292" s="202">
        <v>0.999999999999994</v>
      </c>
      <c r="BU292" s="202">
        <v>145</v>
      </c>
      <c r="BV292" s="202">
        <v>3.1301009437300999E-2</v>
      </c>
      <c r="BW292" s="202">
        <v>3.1301009437300999E-2</v>
      </c>
      <c r="BX292" s="202">
        <v>5</v>
      </c>
      <c r="BY292" s="202">
        <v>0</v>
      </c>
      <c r="BZ292" s="202">
        <v>0.999999999999994</v>
      </c>
      <c r="CA292" s="202">
        <v>145</v>
      </c>
      <c r="CB292" s="202">
        <v>0</v>
      </c>
      <c r="CC292" s="202">
        <v>0.999999999999994</v>
      </c>
      <c r="CD292" s="202">
        <v>145</v>
      </c>
      <c r="CE292" s="202">
        <v>0</v>
      </c>
      <c r="CF292" s="202">
        <v>0.94967858303127906</v>
      </c>
      <c r="CG292" s="202">
        <v>138</v>
      </c>
      <c r="CH292" s="202" t="s">
        <v>470</v>
      </c>
      <c r="CI292" s="202" t="s">
        <v>470</v>
      </c>
      <c r="CJ292" s="202" t="s">
        <v>470</v>
      </c>
      <c r="CK292" s="202" t="s">
        <v>470</v>
      </c>
      <c r="CL292" s="202" t="s">
        <v>470</v>
      </c>
      <c r="CM292" s="202" t="s">
        <v>470</v>
      </c>
      <c r="CN292" s="202">
        <v>0.190883656386134</v>
      </c>
      <c r="CO292" s="202">
        <v>0.94967858303127906</v>
      </c>
      <c r="CP292" s="202">
        <v>138</v>
      </c>
      <c r="CQ292" s="202">
        <v>1</v>
      </c>
      <c r="CR292" s="202">
        <v>0.94967858303127906</v>
      </c>
      <c r="CS292" s="202">
        <v>138</v>
      </c>
      <c r="CT292" s="202">
        <v>0.20516129999999999</v>
      </c>
      <c r="CU292" s="202">
        <v>0.94967858303127906</v>
      </c>
      <c r="CV292" s="202">
        <v>138</v>
      </c>
      <c r="CW292" s="202">
        <v>0.53931943936568705</v>
      </c>
      <c r="CX292" s="202">
        <v>0.79746523931633595</v>
      </c>
      <c r="CY292" s="202">
        <v>116</v>
      </c>
      <c r="CZ292" s="202">
        <v>7969.4</v>
      </c>
      <c r="DA292" s="202">
        <v>0.79746523931633595</v>
      </c>
      <c r="DB292" s="202">
        <v>116</v>
      </c>
      <c r="DC292" s="202" t="s">
        <v>470</v>
      </c>
      <c r="DD292" s="202" t="s">
        <v>470</v>
      </c>
      <c r="DE292" s="202" t="s">
        <v>470</v>
      </c>
      <c r="DF292" s="202" t="s">
        <v>294</v>
      </c>
      <c r="DG292" s="202" t="s">
        <v>471</v>
      </c>
    </row>
    <row r="293" spans="2:111" hidden="1" x14ac:dyDescent="0.3">
      <c r="B293" s="124" t="str">
        <f t="shared" si="4"/>
        <v>Markit iBoxx Global Corporates Liquid 150 Capped45688</v>
      </c>
      <c r="D293" s="124" t="s">
        <v>553</v>
      </c>
      <c r="E293" s="183" t="s">
        <v>294</v>
      </c>
      <c r="F293" s="196">
        <v>45688</v>
      </c>
      <c r="G293" s="202">
        <v>141</v>
      </c>
      <c r="H293" s="202">
        <v>0</v>
      </c>
      <c r="I293" s="202">
        <v>141</v>
      </c>
      <c r="J293" s="203">
        <v>0</v>
      </c>
      <c r="K293" s="203">
        <v>1</v>
      </c>
      <c r="L293" s="202" t="s">
        <v>476</v>
      </c>
      <c r="M293" s="204">
        <v>20.467119242518098</v>
      </c>
      <c r="N293" s="203">
        <v>0.94774701750781098</v>
      </c>
      <c r="O293" s="205">
        <v>134</v>
      </c>
      <c r="P293" s="204">
        <v>3.1780275108217202</v>
      </c>
      <c r="Q293" s="202">
        <v>0.94774701750781098</v>
      </c>
      <c r="R293" s="202">
        <v>134</v>
      </c>
      <c r="S293" s="202">
        <v>9.8848217027336602</v>
      </c>
      <c r="T293" s="202">
        <v>0.94774701750781098</v>
      </c>
      <c r="U293" s="202">
        <v>134</v>
      </c>
      <c r="V293" s="202">
        <v>7.4042700289627303</v>
      </c>
      <c r="W293" s="202">
        <v>0.94774701750781098</v>
      </c>
      <c r="X293" s="202">
        <v>134</v>
      </c>
      <c r="Y293" s="206" t="s">
        <v>470</v>
      </c>
      <c r="Z293" s="202" t="s">
        <v>470</v>
      </c>
      <c r="AA293" s="202" t="s">
        <v>470</v>
      </c>
      <c r="AB293" s="202" t="s">
        <v>470</v>
      </c>
      <c r="AC293" s="202" t="s">
        <v>470</v>
      </c>
      <c r="AD293" s="202" t="s">
        <v>470</v>
      </c>
      <c r="AE293" s="202">
        <v>0.3</v>
      </c>
      <c r="AF293" s="202">
        <v>7.3867324481564998E-3</v>
      </c>
      <c r="AG293" s="202">
        <v>1</v>
      </c>
      <c r="AH293" s="206">
        <v>0.15112511552664001</v>
      </c>
      <c r="AI293" s="202">
        <v>4.80589890161605E-2</v>
      </c>
      <c r="AJ293" s="202">
        <v>6</v>
      </c>
      <c r="AK293" s="202" t="s">
        <v>470</v>
      </c>
      <c r="AL293" s="202" t="s">
        <v>470</v>
      </c>
      <c r="AM293" s="202" t="s">
        <v>470</v>
      </c>
      <c r="AN293" s="202" t="s">
        <v>470</v>
      </c>
      <c r="AO293" s="202" t="s">
        <v>470</v>
      </c>
      <c r="AP293" s="202" t="s">
        <v>470</v>
      </c>
      <c r="AQ293" s="202" t="s">
        <v>470</v>
      </c>
      <c r="AR293" s="202" t="s">
        <v>470</v>
      </c>
      <c r="AS293" s="202" t="s">
        <v>470</v>
      </c>
      <c r="AT293" s="202">
        <v>3.6043680542163101E-2</v>
      </c>
      <c r="AU293" s="202">
        <v>0.42959303447799402</v>
      </c>
      <c r="AV293" s="202">
        <v>0.423604600025133</v>
      </c>
      <c r="AW293" s="202">
        <v>5.8505702462520397E-2</v>
      </c>
      <c r="AX293" s="202">
        <v>0</v>
      </c>
      <c r="AY293" s="202">
        <v>5.2252982492183297E-2</v>
      </c>
      <c r="AZ293" s="202" t="s">
        <v>470</v>
      </c>
      <c r="BA293" s="202" t="s">
        <v>470</v>
      </c>
      <c r="BB293" s="202" t="s">
        <v>470</v>
      </c>
      <c r="BC293" s="202" t="s">
        <v>470</v>
      </c>
      <c r="BD293" s="202" t="s">
        <v>470</v>
      </c>
      <c r="BE293" s="202" t="s">
        <v>470</v>
      </c>
      <c r="BF293" s="202" t="s">
        <v>470</v>
      </c>
      <c r="BG293" s="202" t="s">
        <v>470</v>
      </c>
      <c r="BH293" s="202" t="s">
        <v>470</v>
      </c>
      <c r="BI293" s="202" t="s">
        <v>470</v>
      </c>
      <c r="BJ293" s="202" t="s">
        <v>470</v>
      </c>
      <c r="BK293" s="202" t="s">
        <v>470</v>
      </c>
      <c r="BL293" s="202">
        <v>0.183864076359982</v>
      </c>
      <c r="BM293" s="202">
        <v>0.999999999999994</v>
      </c>
      <c r="BN293" s="202">
        <v>141</v>
      </c>
      <c r="BO293" s="202">
        <v>79.655974340412797</v>
      </c>
      <c r="BP293" s="202">
        <v>0.79009655119537603</v>
      </c>
      <c r="BQ293" s="202">
        <v>111</v>
      </c>
      <c r="BR293" s="202">
        <v>0</v>
      </c>
      <c r="BS293" s="202">
        <v>5.2941509424425798E-2</v>
      </c>
      <c r="BT293" s="202">
        <v>0.999999999999994</v>
      </c>
      <c r="BU293" s="202">
        <v>141</v>
      </c>
      <c r="BV293" s="202">
        <v>4.8398616725006498E-2</v>
      </c>
      <c r="BW293" s="202">
        <v>4.8398616725006498E-2</v>
      </c>
      <c r="BX293" s="202">
        <v>7</v>
      </c>
      <c r="BY293" s="202">
        <v>0</v>
      </c>
      <c r="BZ293" s="202">
        <v>0.999999999999994</v>
      </c>
      <c r="CA293" s="202">
        <v>141</v>
      </c>
      <c r="CB293" s="202">
        <v>0</v>
      </c>
      <c r="CC293" s="202">
        <v>0.999999999999994</v>
      </c>
      <c r="CD293" s="202">
        <v>141</v>
      </c>
      <c r="CE293" s="202">
        <v>0</v>
      </c>
      <c r="CF293" s="202">
        <v>0.94774701750781098</v>
      </c>
      <c r="CG293" s="202">
        <v>134</v>
      </c>
      <c r="CH293" s="202" t="s">
        <v>470</v>
      </c>
      <c r="CI293" s="202" t="s">
        <v>470</v>
      </c>
      <c r="CJ293" s="202" t="s">
        <v>470</v>
      </c>
      <c r="CK293" s="202" t="s">
        <v>470</v>
      </c>
      <c r="CL293" s="202" t="s">
        <v>470</v>
      </c>
      <c r="CM293" s="202" t="s">
        <v>470</v>
      </c>
      <c r="CN293" s="202">
        <v>0.21956243373381401</v>
      </c>
      <c r="CO293" s="202">
        <v>0.94774701750781098</v>
      </c>
      <c r="CP293" s="202">
        <v>134</v>
      </c>
      <c r="CQ293" s="202">
        <v>1</v>
      </c>
      <c r="CR293" s="202">
        <v>0.94774701750781098</v>
      </c>
      <c r="CS293" s="202">
        <v>134</v>
      </c>
      <c r="CT293" s="202">
        <v>205161.3</v>
      </c>
      <c r="CU293" s="202">
        <v>0.94774701750781098</v>
      </c>
      <c r="CV293" s="202">
        <v>134</v>
      </c>
      <c r="CW293" s="202">
        <v>0.53375549388896004</v>
      </c>
      <c r="CX293" s="202">
        <v>0.79009655119537603</v>
      </c>
      <c r="CY293" s="202">
        <v>111</v>
      </c>
      <c r="CZ293" s="202">
        <v>7676</v>
      </c>
      <c r="DA293" s="202">
        <v>0.79009655119537603</v>
      </c>
      <c r="DB293" s="202">
        <v>111</v>
      </c>
      <c r="DC293" s="202" t="s">
        <v>470</v>
      </c>
      <c r="DD293" s="202" t="s">
        <v>470</v>
      </c>
      <c r="DE293" s="202" t="s">
        <v>470</v>
      </c>
      <c r="DF293" s="202" t="s">
        <v>294</v>
      </c>
      <c r="DG293" s="202" t="s">
        <v>471</v>
      </c>
    </row>
    <row r="294" spans="2:111" hidden="1" x14ac:dyDescent="0.3">
      <c r="B294" s="124" t="str">
        <f t="shared" si="4"/>
        <v>iBoxx Global Core Corporates ESG45716</v>
      </c>
      <c r="D294" s="124" t="s">
        <v>505</v>
      </c>
      <c r="E294" s="124" t="s">
        <v>203</v>
      </c>
      <c r="F294" s="196">
        <v>45716</v>
      </c>
      <c r="G294" s="124">
        <v>10455</v>
      </c>
      <c r="H294" s="124">
        <v>0</v>
      </c>
      <c r="I294" s="124">
        <v>10455</v>
      </c>
      <c r="J294" s="124">
        <v>0</v>
      </c>
      <c r="K294" s="124">
        <v>1</v>
      </c>
      <c r="L294" s="265" t="s">
        <v>476</v>
      </c>
      <c r="M294" s="124">
        <v>19.698917980308099</v>
      </c>
      <c r="N294" s="124">
        <v>0.97108750488364903</v>
      </c>
      <c r="O294" s="124">
        <v>10040</v>
      </c>
      <c r="P294" s="124">
        <v>3.62520038473262</v>
      </c>
      <c r="Q294" s="124">
        <v>0.95519431875782501</v>
      </c>
      <c r="R294" s="124">
        <v>9809</v>
      </c>
      <c r="S294" s="124">
        <v>9.6094986631452599</v>
      </c>
      <c r="T294" s="124">
        <v>0.95519431875782501</v>
      </c>
      <c r="U294" s="124">
        <v>9809</v>
      </c>
      <c r="V294" s="124">
        <v>6.42851720389673</v>
      </c>
      <c r="W294" s="124">
        <v>0.95519431875782501</v>
      </c>
      <c r="X294" s="124">
        <v>9809</v>
      </c>
      <c r="Y294" s="124" t="s">
        <v>470</v>
      </c>
      <c r="Z294" s="124" t="s">
        <v>470</v>
      </c>
      <c r="AA294" s="124" t="s">
        <v>470</v>
      </c>
      <c r="AB294" s="124" t="s">
        <v>470</v>
      </c>
      <c r="AC294" s="124" t="s">
        <v>470</v>
      </c>
      <c r="AD294" s="124" t="s">
        <v>470</v>
      </c>
      <c r="AE294" s="124">
        <v>0.20576525573901699</v>
      </c>
      <c r="AF294" s="124">
        <v>3.3859311869648197E-2</v>
      </c>
      <c r="AG294" s="124">
        <v>387</v>
      </c>
      <c r="AH294" s="124">
        <v>0.36190425128524001</v>
      </c>
      <c r="AI294" s="124">
        <v>7.6481585657878298E-2</v>
      </c>
      <c r="AJ294" s="124">
        <v>883</v>
      </c>
      <c r="AK294" s="124" t="s">
        <v>470</v>
      </c>
      <c r="AL294" s="124" t="s">
        <v>470</v>
      </c>
      <c r="AM294" s="124" t="s">
        <v>470</v>
      </c>
      <c r="AN294" s="124" t="s">
        <v>470</v>
      </c>
      <c r="AO294" s="124" t="s">
        <v>470</v>
      </c>
      <c r="AP294" s="124" t="s">
        <v>470</v>
      </c>
      <c r="AQ294" s="124" t="s">
        <v>470</v>
      </c>
      <c r="AR294" s="124" t="s">
        <v>470</v>
      </c>
      <c r="AS294" s="124" t="s">
        <v>470</v>
      </c>
      <c r="AT294" s="124">
        <v>3.7476420414939898E-2</v>
      </c>
      <c r="AU294" s="124">
        <v>0.44635674106306</v>
      </c>
      <c r="AV294" s="124">
        <v>0.51616683852147505</v>
      </c>
      <c r="AW294" s="124">
        <v>0</v>
      </c>
      <c r="AX294" s="124">
        <v>0</v>
      </c>
      <c r="AY294" s="124">
        <v>0</v>
      </c>
      <c r="AZ294" s="124" t="s">
        <v>470</v>
      </c>
      <c r="BA294" s="124" t="s">
        <v>470</v>
      </c>
      <c r="BB294" s="124" t="s">
        <v>470</v>
      </c>
      <c r="BC294" s="124" t="s">
        <v>470</v>
      </c>
      <c r="BD294" s="124" t="s">
        <v>470</v>
      </c>
      <c r="BE294" s="124" t="s">
        <v>470</v>
      </c>
      <c r="BF294" s="124" t="s">
        <v>470</v>
      </c>
      <c r="BG294" s="124" t="s">
        <v>470</v>
      </c>
      <c r="BH294" s="124" t="s">
        <v>470</v>
      </c>
      <c r="BI294" s="124" t="s">
        <v>470</v>
      </c>
      <c r="BJ294" s="124" t="s">
        <v>470</v>
      </c>
      <c r="BK294" s="124" t="s">
        <v>470</v>
      </c>
      <c r="BL294" s="124">
        <v>0.384649620266453</v>
      </c>
      <c r="BM294" s="124">
        <v>0.99999999999947597</v>
      </c>
      <c r="BN294" s="124">
        <v>10455</v>
      </c>
      <c r="BO294" s="124">
        <v>36.881479459313901</v>
      </c>
      <c r="BP294" s="124">
        <v>0.87566763008615001</v>
      </c>
      <c r="BQ294" s="124">
        <v>8802</v>
      </c>
      <c r="BR294" s="124">
        <v>6.5131925332815505E-2</v>
      </c>
      <c r="BS294" s="124">
        <v>3.5126150928435802E-2</v>
      </c>
      <c r="BT294" s="124">
        <v>0.99999999999947597</v>
      </c>
      <c r="BU294" s="124">
        <v>10455</v>
      </c>
      <c r="BV294" s="124">
        <v>6.1659163263934599E-2</v>
      </c>
      <c r="BW294" s="124">
        <v>6.1659163263934599E-2</v>
      </c>
      <c r="BX294" s="124">
        <v>814</v>
      </c>
      <c r="BY294" s="124">
        <v>0</v>
      </c>
      <c r="BZ294" s="124">
        <v>0.99999999999947597</v>
      </c>
      <c r="CA294" s="124">
        <v>10455</v>
      </c>
      <c r="CB294" s="124">
        <v>0</v>
      </c>
      <c r="CC294" s="124">
        <v>0.99999999999947597</v>
      </c>
      <c r="CD294" s="124">
        <v>10455</v>
      </c>
      <c r="CE294" s="124" t="s">
        <v>470</v>
      </c>
      <c r="CF294" s="124">
        <v>0.97108750488364903</v>
      </c>
      <c r="CG294" s="124">
        <v>10040</v>
      </c>
      <c r="CH294" s="124" t="s">
        <v>470</v>
      </c>
      <c r="CI294" s="124" t="s">
        <v>470</v>
      </c>
      <c r="CJ294" s="124" t="s">
        <v>470</v>
      </c>
      <c r="CK294" s="124" t="s">
        <v>470</v>
      </c>
      <c r="CL294" s="124" t="s">
        <v>470</v>
      </c>
      <c r="CM294" s="124" t="s">
        <v>470</v>
      </c>
      <c r="CN294" s="124">
        <v>0.22803523991660299</v>
      </c>
      <c r="CO294" s="124">
        <v>0.97108750488364903</v>
      </c>
      <c r="CP294" s="124">
        <v>10040</v>
      </c>
      <c r="CQ294" s="124">
        <v>2</v>
      </c>
      <c r="CR294" s="124">
        <v>0.97108750488364903</v>
      </c>
      <c r="CS294" s="124">
        <v>10040</v>
      </c>
      <c r="CT294" s="124">
        <v>441163538.54000002</v>
      </c>
      <c r="CU294" s="124">
        <v>0.97108750488364903</v>
      </c>
      <c r="CV294" s="124">
        <v>10040</v>
      </c>
      <c r="CW294" s="124">
        <v>0.544340077819922</v>
      </c>
      <c r="CX294" s="124">
        <v>0.85870474282210996</v>
      </c>
      <c r="CY294" s="124">
        <v>8657</v>
      </c>
      <c r="CZ294" s="124">
        <v>619400.4</v>
      </c>
      <c r="DA294" s="124">
        <v>0.87294865947450495</v>
      </c>
      <c r="DB294" s="124">
        <v>8775</v>
      </c>
      <c r="DC294" s="124" t="s">
        <v>470</v>
      </c>
      <c r="DD294" s="124" t="s">
        <v>470</v>
      </c>
      <c r="DE294" s="124" t="s">
        <v>470</v>
      </c>
      <c r="DF294" s="124" t="s">
        <v>161</v>
      </c>
      <c r="DG294" s="124" t="s">
        <v>471</v>
      </c>
    </row>
    <row r="295" spans="2:111" hidden="1" x14ac:dyDescent="0.3">
      <c r="B295" s="124" t="str">
        <f t="shared" si="4"/>
        <v>iBoxx SD-KPI USD Corporates45716</v>
      </c>
      <c r="D295" s="124" t="s">
        <v>543</v>
      </c>
      <c r="E295" s="124" t="s">
        <v>274</v>
      </c>
      <c r="F295" s="196">
        <v>45716</v>
      </c>
      <c r="G295" s="124">
        <v>8368</v>
      </c>
      <c r="H295" s="124">
        <v>0</v>
      </c>
      <c r="I295" s="124">
        <v>8368</v>
      </c>
      <c r="J295" s="124">
        <v>0</v>
      </c>
      <c r="K295" s="124">
        <v>1</v>
      </c>
      <c r="L295" s="265" t="s">
        <v>476</v>
      </c>
      <c r="M295" s="124">
        <v>22.1767748073005</v>
      </c>
      <c r="N295" s="124">
        <v>0.92930101317559999</v>
      </c>
      <c r="O295" s="124">
        <v>7509</v>
      </c>
      <c r="P295" s="124">
        <v>4.6040205016112701</v>
      </c>
      <c r="Q295" s="124">
        <v>0.89917507137564101</v>
      </c>
      <c r="R295" s="124">
        <v>7085</v>
      </c>
      <c r="S295" s="124">
        <v>10.4412294902912</v>
      </c>
      <c r="T295" s="124">
        <v>0.89917507137564101</v>
      </c>
      <c r="U295" s="124">
        <v>7085</v>
      </c>
      <c r="V295" s="124">
        <v>6.8815119866174204</v>
      </c>
      <c r="W295" s="124">
        <v>0.89917507137564101</v>
      </c>
      <c r="X295" s="124">
        <v>7085</v>
      </c>
      <c r="Y295" s="124" t="s">
        <v>470</v>
      </c>
      <c r="Z295" s="124" t="s">
        <v>470</v>
      </c>
      <c r="AA295" s="124" t="s">
        <v>470</v>
      </c>
      <c r="AB295" s="124" t="s">
        <v>470</v>
      </c>
      <c r="AC295" s="124" t="s">
        <v>470</v>
      </c>
      <c r="AD295" s="124" t="s">
        <v>470</v>
      </c>
      <c r="AE295" s="124">
        <v>0.232012233252606</v>
      </c>
      <c r="AF295" s="124">
        <v>2.3262063082779501E-2</v>
      </c>
      <c r="AG295" s="124">
        <v>154</v>
      </c>
      <c r="AH295" s="124">
        <v>0.43019113456375702</v>
      </c>
      <c r="AI295" s="124">
        <v>0.106560973100378</v>
      </c>
      <c r="AJ295" s="124">
        <v>963</v>
      </c>
      <c r="AK295" s="124" t="s">
        <v>470</v>
      </c>
      <c r="AL295" s="124" t="s">
        <v>470</v>
      </c>
      <c r="AM295" s="124" t="s">
        <v>470</v>
      </c>
      <c r="AN295" s="124" t="s">
        <v>470</v>
      </c>
      <c r="AO295" s="124" t="s">
        <v>470</v>
      </c>
      <c r="AP295" s="124" t="s">
        <v>470</v>
      </c>
      <c r="AQ295" s="124" t="s">
        <v>470</v>
      </c>
      <c r="AR295" s="124" t="s">
        <v>470</v>
      </c>
      <c r="AS295" s="124" t="s">
        <v>470</v>
      </c>
      <c r="AT295" s="124">
        <v>1.3431126282958301E-2</v>
      </c>
      <c r="AU295" s="124">
        <v>0.36849808458437</v>
      </c>
      <c r="AV295" s="124">
        <v>0.47537828047033198</v>
      </c>
      <c r="AW295" s="124">
        <v>0.10275103976833599</v>
      </c>
      <c r="AX295" s="124">
        <v>1.5912452388512199E-2</v>
      </c>
      <c r="AY295" s="124">
        <v>2.4029016505072501E-2</v>
      </c>
      <c r="AZ295" s="124" t="s">
        <v>470</v>
      </c>
      <c r="BA295" s="124" t="s">
        <v>470</v>
      </c>
      <c r="BB295" s="124" t="s">
        <v>470</v>
      </c>
      <c r="BC295" s="124" t="s">
        <v>470</v>
      </c>
      <c r="BD295" s="124" t="s">
        <v>470</v>
      </c>
      <c r="BE295" s="124" t="s">
        <v>470</v>
      </c>
      <c r="BF295" s="124" t="s">
        <v>470</v>
      </c>
      <c r="BG295" s="124" t="s">
        <v>470</v>
      </c>
      <c r="BH295" s="124" t="s">
        <v>470</v>
      </c>
      <c r="BI295" s="124" t="s">
        <v>470</v>
      </c>
      <c r="BJ295" s="124" t="s">
        <v>470</v>
      </c>
      <c r="BK295" s="124" t="s">
        <v>470</v>
      </c>
      <c r="BL295" s="124">
        <v>0.43311634466881699</v>
      </c>
      <c r="BM295" s="124">
        <v>0.999999999999582</v>
      </c>
      <c r="BN295" s="124">
        <v>8368</v>
      </c>
      <c r="BO295" s="124">
        <v>50.957064053136598</v>
      </c>
      <c r="BP295" s="124">
        <v>0.88293335272502005</v>
      </c>
      <c r="BQ295" s="124">
        <v>6964</v>
      </c>
      <c r="BR295" s="124">
        <v>8.1445024340667305E-2</v>
      </c>
      <c r="BS295" s="124">
        <v>6.6259903676995802E-2</v>
      </c>
      <c r="BT295" s="124">
        <v>0.999999999999582</v>
      </c>
      <c r="BU295" s="124">
        <v>8368</v>
      </c>
      <c r="BV295" s="124">
        <v>1.8945290331772498E-2</v>
      </c>
      <c r="BW295" s="124">
        <v>1.8945290331772498E-2</v>
      </c>
      <c r="BX295" s="124">
        <v>233</v>
      </c>
      <c r="BY295" s="124">
        <v>1.9047532593515201E-2</v>
      </c>
      <c r="BZ295" s="124">
        <v>0.999999999999582</v>
      </c>
      <c r="CA295" s="124">
        <v>8368</v>
      </c>
      <c r="CB295" s="124">
        <v>1.4054425984421E-2</v>
      </c>
      <c r="CC295" s="124">
        <v>0.999999999999582</v>
      </c>
      <c r="CD295" s="124">
        <v>8368</v>
      </c>
      <c r="CE295" s="124" t="s">
        <v>470</v>
      </c>
      <c r="CF295" s="124">
        <v>0.93259549228466099</v>
      </c>
      <c r="CG295" s="124">
        <v>7546</v>
      </c>
      <c r="CH295" s="124" t="s">
        <v>470</v>
      </c>
      <c r="CI295" s="124" t="s">
        <v>470</v>
      </c>
      <c r="CJ295" s="124" t="s">
        <v>470</v>
      </c>
      <c r="CK295" s="124" t="s">
        <v>470</v>
      </c>
      <c r="CL295" s="124" t="s">
        <v>470</v>
      </c>
      <c r="CM295" s="124" t="s">
        <v>470</v>
      </c>
      <c r="CN295" s="124">
        <v>0.25902193911740401</v>
      </c>
      <c r="CO295" s="124">
        <v>0.93122739681688504</v>
      </c>
      <c r="CP295" s="124">
        <v>7530</v>
      </c>
      <c r="CQ295" s="124">
        <v>8</v>
      </c>
      <c r="CR295" s="124">
        <v>0.93259549228466099</v>
      </c>
      <c r="CS295" s="124">
        <v>7546</v>
      </c>
      <c r="CT295" s="124">
        <v>490573933.30000001</v>
      </c>
      <c r="CU295" s="124">
        <v>0.93259549228466099</v>
      </c>
      <c r="CV295" s="124">
        <v>7546</v>
      </c>
      <c r="CW295" s="124">
        <v>0.51280268830196996</v>
      </c>
      <c r="CX295" s="124">
        <v>0.86770219271682403</v>
      </c>
      <c r="CY295" s="124">
        <v>6843</v>
      </c>
      <c r="CZ295" s="124">
        <v>510562.7</v>
      </c>
      <c r="DA295" s="124">
        <v>0.88329665515741296</v>
      </c>
      <c r="DB295" s="124">
        <v>6954</v>
      </c>
      <c r="DC295" s="124" t="s">
        <v>470</v>
      </c>
      <c r="DD295" s="124" t="s">
        <v>470</v>
      </c>
      <c r="DE295" s="124" t="s">
        <v>470</v>
      </c>
      <c r="DF295" s="124" t="s">
        <v>162</v>
      </c>
      <c r="DG295" s="124" t="s">
        <v>471</v>
      </c>
    </row>
    <row r="296" spans="2:111" hidden="1" x14ac:dyDescent="0.3">
      <c r="B296" s="124" t="str">
        <f t="shared" si="4"/>
        <v>iBoxx USD Corporates ESG45716</v>
      </c>
      <c r="D296" s="124" t="s">
        <v>547</v>
      </c>
      <c r="E296" s="124" t="s">
        <v>282</v>
      </c>
      <c r="F296" s="196">
        <v>45716</v>
      </c>
      <c r="G296" s="124">
        <v>6240</v>
      </c>
      <c r="H296" s="124">
        <v>0</v>
      </c>
      <c r="I296" s="124">
        <v>6240</v>
      </c>
      <c r="J296" s="124">
        <v>0</v>
      </c>
      <c r="K296" s="124">
        <v>1</v>
      </c>
      <c r="L296" s="265" t="s">
        <v>476</v>
      </c>
      <c r="M296" s="124">
        <v>20.427572377436402</v>
      </c>
      <c r="N296" s="124">
        <v>0.96306456336706703</v>
      </c>
      <c r="O296" s="124">
        <v>5918</v>
      </c>
      <c r="P296" s="124">
        <v>3.61131365723632</v>
      </c>
      <c r="Q296" s="124">
        <v>0.94078470950691595</v>
      </c>
      <c r="R296" s="124">
        <v>5704</v>
      </c>
      <c r="S296" s="124">
        <v>10.001381955364399</v>
      </c>
      <c r="T296" s="124">
        <v>0.94078470950691595</v>
      </c>
      <c r="U296" s="124">
        <v>5704</v>
      </c>
      <c r="V296" s="124">
        <v>6.7839795492304198</v>
      </c>
      <c r="W296" s="124">
        <v>0.94078470950691595</v>
      </c>
      <c r="X296" s="124">
        <v>5704</v>
      </c>
      <c r="Y296" s="124" t="s">
        <v>470</v>
      </c>
      <c r="Z296" s="124" t="s">
        <v>470</v>
      </c>
      <c r="AA296" s="124" t="s">
        <v>470</v>
      </c>
      <c r="AB296" s="124" t="s">
        <v>470</v>
      </c>
      <c r="AC296" s="124" t="s">
        <v>470</v>
      </c>
      <c r="AD296" s="124" t="s">
        <v>470</v>
      </c>
      <c r="AE296" s="124">
        <v>0.22978052839871199</v>
      </c>
      <c r="AF296" s="124">
        <v>2.2462340829607901E-2</v>
      </c>
      <c r="AG296" s="124">
        <v>121</v>
      </c>
      <c r="AH296" s="124">
        <v>0.34040640142887402</v>
      </c>
      <c r="AI296" s="124">
        <v>6.3704140748871999E-2</v>
      </c>
      <c r="AJ296" s="124">
        <v>454</v>
      </c>
      <c r="AK296" s="124" t="s">
        <v>470</v>
      </c>
      <c r="AL296" s="124" t="s">
        <v>470</v>
      </c>
      <c r="AM296" s="124" t="s">
        <v>470</v>
      </c>
      <c r="AN296" s="124" t="s">
        <v>470</v>
      </c>
      <c r="AO296" s="124" t="s">
        <v>470</v>
      </c>
      <c r="AP296" s="124" t="s">
        <v>470</v>
      </c>
      <c r="AQ296" s="124" t="s">
        <v>470</v>
      </c>
      <c r="AR296" s="124" t="s">
        <v>470</v>
      </c>
      <c r="AS296" s="124" t="s">
        <v>470</v>
      </c>
      <c r="AT296" s="124">
        <v>1.50576853896526E-2</v>
      </c>
      <c r="AU296" s="124">
        <v>0.42904866774424399</v>
      </c>
      <c r="AV296" s="124">
        <v>0.55589364686579601</v>
      </c>
      <c r="AW296" s="124">
        <v>0</v>
      </c>
      <c r="AX296" s="124">
        <v>0</v>
      </c>
      <c r="AY296" s="124">
        <v>0</v>
      </c>
      <c r="AZ296" s="124" t="s">
        <v>470</v>
      </c>
      <c r="BA296" s="124" t="s">
        <v>470</v>
      </c>
      <c r="BB296" s="124" t="s">
        <v>470</v>
      </c>
      <c r="BC296" s="124" t="s">
        <v>470</v>
      </c>
      <c r="BD296" s="124" t="s">
        <v>470</v>
      </c>
      <c r="BE296" s="124" t="s">
        <v>470</v>
      </c>
      <c r="BF296" s="124" t="s">
        <v>470</v>
      </c>
      <c r="BG296" s="124" t="s">
        <v>470</v>
      </c>
      <c r="BH296" s="124" t="s">
        <v>470</v>
      </c>
      <c r="BI296" s="124" t="s">
        <v>470</v>
      </c>
      <c r="BJ296" s="124" t="s">
        <v>470</v>
      </c>
      <c r="BK296" s="124" t="s">
        <v>470</v>
      </c>
      <c r="BL296" s="124">
        <v>0.36780650882085802</v>
      </c>
      <c r="BM296" s="124">
        <v>0.99999999999969302</v>
      </c>
      <c r="BN296" s="124">
        <v>6240</v>
      </c>
      <c r="BO296" s="124">
        <v>28.5002339645525</v>
      </c>
      <c r="BP296" s="124">
        <v>0.91493060449821095</v>
      </c>
      <c r="BQ296" s="124">
        <v>5544</v>
      </c>
      <c r="BR296" s="124">
        <v>8.5677265958903695E-2</v>
      </c>
      <c r="BS296" s="124">
        <v>3.2979840891402198E-2</v>
      </c>
      <c r="BT296" s="124">
        <v>0.99999999999969302</v>
      </c>
      <c r="BU296" s="124">
        <v>6240</v>
      </c>
      <c r="BV296" s="124">
        <v>1.86622041534481E-2</v>
      </c>
      <c r="BW296" s="124">
        <v>1.86622041534481E-2</v>
      </c>
      <c r="BX296" s="124">
        <v>156</v>
      </c>
      <c r="BY296" s="124">
        <v>0</v>
      </c>
      <c r="BZ296" s="124">
        <v>0.99999999999969302</v>
      </c>
      <c r="CA296" s="124">
        <v>6240</v>
      </c>
      <c r="CB296" s="124">
        <v>0</v>
      </c>
      <c r="CC296" s="124">
        <v>0.99999999999969302</v>
      </c>
      <c r="CD296" s="124">
        <v>6240</v>
      </c>
      <c r="CE296" s="124" t="s">
        <v>470</v>
      </c>
      <c r="CF296" s="124">
        <v>0.96306456336706703</v>
      </c>
      <c r="CG296" s="124">
        <v>5918</v>
      </c>
      <c r="CH296" s="124" t="s">
        <v>470</v>
      </c>
      <c r="CI296" s="124" t="s">
        <v>470</v>
      </c>
      <c r="CJ296" s="124" t="s">
        <v>470</v>
      </c>
      <c r="CK296" s="124" t="s">
        <v>470</v>
      </c>
      <c r="CL296" s="124" t="s">
        <v>470</v>
      </c>
      <c r="CM296" s="124" t="s">
        <v>470</v>
      </c>
      <c r="CN296" s="124">
        <v>0.26612293704793999</v>
      </c>
      <c r="CO296" s="124">
        <v>0.96306456336706703</v>
      </c>
      <c r="CP296" s="124">
        <v>5918</v>
      </c>
      <c r="CQ296" s="124">
        <v>1</v>
      </c>
      <c r="CR296" s="124">
        <v>0.96306456336706703</v>
      </c>
      <c r="CS296" s="124">
        <v>5918</v>
      </c>
      <c r="CT296" s="124">
        <v>175455321.80000001</v>
      </c>
      <c r="CU296" s="124">
        <v>0.96306456336706703</v>
      </c>
      <c r="CV296" s="124">
        <v>5918</v>
      </c>
      <c r="CW296" s="124">
        <v>0.53149279660348403</v>
      </c>
      <c r="CX296" s="124">
        <v>0.89002687517580903</v>
      </c>
      <c r="CY296" s="124">
        <v>5404</v>
      </c>
      <c r="CZ296" s="124">
        <v>409233.1</v>
      </c>
      <c r="DA296" s="124">
        <v>0.91024513851920696</v>
      </c>
      <c r="DB296" s="124">
        <v>5512</v>
      </c>
      <c r="DC296" s="124" t="s">
        <v>470</v>
      </c>
      <c r="DD296" s="124" t="s">
        <v>470</v>
      </c>
      <c r="DE296" s="124" t="s">
        <v>470</v>
      </c>
      <c r="DF296" s="124" t="s">
        <v>162</v>
      </c>
      <c r="DG296" s="124" t="s">
        <v>471</v>
      </c>
    </row>
    <row r="297" spans="2:111" hidden="1" x14ac:dyDescent="0.3">
      <c r="B297" s="124" t="str">
        <f t="shared" si="4"/>
        <v>iBoxx Global Core Corporates SRI Screened45716</v>
      </c>
      <c r="D297" s="124" t="s">
        <v>506</v>
      </c>
      <c r="E297" s="124" t="s">
        <v>205</v>
      </c>
      <c r="F297" s="196">
        <v>45716</v>
      </c>
      <c r="G297" s="124">
        <v>11339</v>
      </c>
      <c r="H297" s="124">
        <v>0</v>
      </c>
      <c r="I297" s="124">
        <v>11339</v>
      </c>
      <c r="J297" s="124">
        <v>0</v>
      </c>
      <c r="K297" s="124">
        <v>1</v>
      </c>
      <c r="L297" s="265" t="s">
        <v>476</v>
      </c>
      <c r="M297" s="124">
        <v>20.5855553385619</v>
      </c>
      <c r="N297" s="124">
        <v>0.957610780041662</v>
      </c>
      <c r="O297" s="124">
        <v>10690</v>
      </c>
      <c r="P297" s="124">
        <v>4.1744575920165499</v>
      </c>
      <c r="Q297" s="124">
        <v>0.93207076965569102</v>
      </c>
      <c r="R297" s="124">
        <v>10316</v>
      </c>
      <c r="S297" s="124">
        <v>9.7555757514844199</v>
      </c>
      <c r="T297" s="124">
        <v>0.93207076965569102</v>
      </c>
      <c r="U297" s="124">
        <v>10316</v>
      </c>
      <c r="V297" s="124">
        <v>6.4546660200742103</v>
      </c>
      <c r="W297" s="124">
        <v>0.93207076965569102</v>
      </c>
      <c r="X297" s="124">
        <v>10316</v>
      </c>
      <c r="Y297" s="124" t="s">
        <v>470</v>
      </c>
      <c r="Z297" s="124" t="s">
        <v>470</v>
      </c>
      <c r="AA297" s="124" t="s">
        <v>470</v>
      </c>
      <c r="AB297" s="124" t="s">
        <v>470</v>
      </c>
      <c r="AC297" s="124" t="s">
        <v>470</v>
      </c>
      <c r="AD297" s="124" t="s">
        <v>470</v>
      </c>
      <c r="AE297" s="124">
        <v>0.205912978755873</v>
      </c>
      <c r="AF297" s="124">
        <v>3.1734571018756597E-2</v>
      </c>
      <c r="AG297" s="124">
        <v>391</v>
      </c>
      <c r="AH297" s="124">
        <v>0.36275884414221399</v>
      </c>
      <c r="AI297" s="124">
        <v>9.5488238952865498E-2</v>
      </c>
      <c r="AJ297" s="124">
        <v>1137</v>
      </c>
      <c r="AK297" s="124" t="s">
        <v>470</v>
      </c>
      <c r="AL297" s="124" t="s">
        <v>470</v>
      </c>
      <c r="AM297" s="124" t="s">
        <v>470</v>
      </c>
      <c r="AN297" s="124" t="s">
        <v>470</v>
      </c>
      <c r="AO297" s="124" t="s">
        <v>470</v>
      </c>
      <c r="AP297" s="124" t="s">
        <v>470</v>
      </c>
      <c r="AQ297" s="124" t="s">
        <v>470</v>
      </c>
      <c r="AR297" s="124" t="s">
        <v>470</v>
      </c>
      <c r="AS297" s="124" t="s">
        <v>470</v>
      </c>
      <c r="AT297" s="124">
        <v>3.4854546962447802E-2</v>
      </c>
      <c r="AU297" s="124">
        <v>0.415128978812636</v>
      </c>
      <c r="AV297" s="124">
        <v>0.48004006712966502</v>
      </c>
      <c r="AW297" s="124">
        <v>5.6769496334752298E-2</v>
      </c>
      <c r="AX297" s="124">
        <v>7.7415054604641001E-3</v>
      </c>
      <c r="AY297" s="124">
        <v>5.4654052994601004E-3</v>
      </c>
      <c r="AZ297" s="124" t="s">
        <v>470</v>
      </c>
      <c r="BA297" s="124" t="s">
        <v>470</v>
      </c>
      <c r="BB297" s="124" t="s">
        <v>470</v>
      </c>
      <c r="BC297" s="124" t="s">
        <v>470</v>
      </c>
      <c r="BD297" s="124" t="s">
        <v>470</v>
      </c>
      <c r="BE297" s="124" t="s">
        <v>470</v>
      </c>
      <c r="BF297" s="124" t="s">
        <v>470</v>
      </c>
      <c r="BG297" s="124" t="s">
        <v>470</v>
      </c>
      <c r="BH297" s="124" t="s">
        <v>470</v>
      </c>
      <c r="BI297" s="124" t="s">
        <v>470</v>
      </c>
      <c r="BJ297" s="124" t="s">
        <v>470</v>
      </c>
      <c r="BK297" s="124" t="s">
        <v>470</v>
      </c>
      <c r="BL297" s="124">
        <v>0.41164176594965002</v>
      </c>
      <c r="BM297" s="124">
        <v>0.99999999999942502</v>
      </c>
      <c r="BN297" s="124">
        <v>11339</v>
      </c>
      <c r="BO297" s="124">
        <v>50.829088195782298</v>
      </c>
      <c r="BP297" s="124">
        <v>0.86243069647344395</v>
      </c>
      <c r="BQ297" s="124">
        <v>9360</v>
      </c>
      <c r="BR297" s="124">
        <v>6.8606545449243606E-2</v>
      </c>
      <c r="BS297" s="124">
        <v>5.4752052565894403E-2</v>
      </c>
      <c r="BT297" s="124">
        <v>0.99999999999942502</v>
      </c>
      <c r="BU297" s="124">
        <v>11339</v>
      </c>
      <c r="BV297" s="124">
        <v>6.2783253255178098E-2</v>
      </c>
      <c r="BW297" s="124">
        <v>6.2783253255178098E-2</v>
      </c>
      <c r="BX297" s="124">
        <v>889</v>
      </c>
      <c r="BY297" s="124">
        <v>0</v>
      </c>
      <c r="BZ297" s="124">
        <v>0.99999999999942502</v>
      </c>
      <c r="CA297" s="124">
        <v>11339</v>
      </c>
      <c r="CB297" s="124">
        <v>0</v>
      </c>
      <c r="CC297" s="124">
        <v>0.99999999999942502</v>
      </c>
      <c r="CD297" s="124">
        <v>11339</v>
      </c>
      <c r="CE297" s="124" t="s">
        <v>470</v>
      </c>
      <c r="CF297" s="124">
        <v>0.96140766350861795</v>
      </c>
      <c r="CG297" s="124">
        <v>10742</v>
      </c>
      <c r="CH297" s="124" t="s">
        <v>470</v>
      </c>
      <c r="CI297" s="124" t="s">
        <v>470</v>
      </c>
      <c r="CJ297" s="124" t="s">
        <v>470</v>
      </c>
      <c r="CK297" s="124" t="s">
        <v>470</v>
      </c>
      <c r="CL297" s="124" t="s">
        <v>470</v>
      </c>
      <c r="CM297" s="124" t="s">
        <v>470</v>
      </c>
      <c r="CN297" s="124">
        <v>0.23244529867029201</v>
      </c>
      <c r="CO297" s="124">
        <v>0.95923812096521699</v>
      </c>
      <c r="CP297" s="124">
        <v>10711</v>
      </c>
      <c r="CQ297" s="124">
        <v>2</v>
      </c>
      <c r="CR297" s="124">
        <v>0.96140766350861795</v>
      </c>
      <c r="CS297" s="124">
        <v>10742</v>
      </c>
      <c r="CT297" s="124">
        <v>441163538.54000002</v>
      </c>
      <c r="CU297" s="124">
        <v>0.96140766350861795</v>
      </c>
      <c r="CV297" s="124">
        <v>10742</v>
      </c>
      <c r="CW297" s="124">
        <v>0.533459786794374</v>
      </c>
      <c r="CX297" s="124">
        <v>0.84688986938798905</v>
      </c>
      <c r="CY297" s="124">
        <v>9219</v>
      </c>
      <c r="CZ297" s="124">
        <v>653099.1</v>
      </c>
      <c r="DA297" s="124">
        <v>0.86007369099841902</v>
      </c>
      <c r="DB297" s="124">
        <v>9336</v>
      </c>
      <c r="DC297" s="124" t="s">
        <v>470</v>
      </c>
      <c r="DD297" s="124" t="s">
        <v>470</v>
      </c>
      <c r="DE297" s="124" t="s">
        <v>470</v>
      </c>
      <c r="DF297" s="124" t="s">
        <v>164</v>
      </c>
      <c r="DG297" s="124" t="s">
        <v>471</v>
      </c>
    </row>
    <row r="298" spans="2:111" hidden="1" x14ac:dyDescent="0.3">
      <c r="B298" s="124" t="str">
        <f t="shared" si="4"/>
        <v>iBoxx USD Corporates Investment Grade &amp; Fallen Angels FWPL45716</v>
      </c>
      <c r="D298" s="124" t="s">
        <v>548</v>
      </c>
      <c r="E298" s="124" t="s">
        <v>284</v>
      </c>
      <c r="F298" s="196">
        <v>45716</v>
      </c>
      <c r="G298" s="124">
        <v>8065</v>
      </c>
      <c r="H298" s="124">
        <v>0</v>
      </c>
      <c r="I298" s="124">
        <v>8065</v>
      </c>
      <c r="J298" s="124">
        <v>0</v>
      </c>
      <c r="K298" s="124">
        <v>1</v>
      </c>
      <c r="L298" s="265" t="s">
        <v>476</v>
      </c>
      <c r="M298" s="124">
        <v>22.261380380164798</v>
      </c>
      <c r="N298" s="124">
        <v>0.92511936214597101</v>
      </c>
      <c r="O298" s="124">
        <v>7291</v>
      </c>
      <c r="P298" s="124">
        <v>4.9014790727814201</v>
      </c>
      <c r="Q298" s="124">
        <v>0.88780465945402898</v>
      </c>
      <c r="R298" s="124">
        <v>6884</v>
      </c>
      <c r="S298" s="124">
        <v>10.387247834739799</v>
      </c>
      <c r="T298" s="124">
        <v>0.88780465945402898</v>
      </c>
      <c r="U298" s="124">
        <v>6884</v>
      </c>
      <c r="V298" s="124">
        <v>6.6772525077204596</v>
      </c>
      <c r="W298" s="124">
        <v>0.88780465945402898</v>
      </c>
      <c r="X298" s="124">
        <v>6884</v>
      </c>
      <c r="Y298" s="124" t="s">
        <v>470</v>
      </c>
      <c r="Z298" s="124" t="s">
        <v>470</v>
      </c>
      <c r="AA298" s="124" t="s">
        <v>470</v>
      </c>
      <c r="AB298" s="124" t="s">
        <v>470</v>
      </c>
      <c r="AC298" s="124" t="s">
        <v>470</v>
      </c>
      <c r="AD298" s="124" t="s">
        <v>470</v>
      </c>
      <c r="AE298" s="124">
        <v>0.23922294302859401</v>
      </c>
      <c r="AF298" s="124">
        <v>2.2130352647528401E-2</v>
      </c>
      <c r="AG298" s="124">
        <v>154</v>
      </c>
      <c r="AH298" s="124">
        <v>0.44021544931670598</v>
      </c>
      <c r="AI298" s="124">
        <v>0.105603600692365</v>
      </c>
      <c r="AJ298" s="124">
        <v>895</v>
      </c>
      <c r="AK298" s="124" t="s">
        <v>470</v>
      </c>
      <c r="AL298" s="124" t="s">
        <v>470</v>
      </c>
      <c r="AM298" s="124" t="s">
        <v>470</v>
      </c>
      <c r="AN298" s="124" t="s">
        <v>470</v>
      </c>
      <c r="AO298" s="124" t="s">
        <v>470</v>
      </c>
      <c r="AP298" s="124" t="s">
        <v>470</v>
      </c>
      <c r="AQ298" s="124" t="s">
        <v>470</v>
      </c>
      <c r="AR298" s="124" t="s">
        <v>470</v>
      </c>
      <c r="AS298" s="124" t="s">
        <v>470</v>
      </c>
      <c r="AT298" s="124">
        <v>1.19723841572175E-2</v>
      </c>
      <c r="AU298" s="124">
        <v>0.36241847387412801</v>
      </c>
      <c r="AV298" s="124">
        <v>0.48926774986737298</v>
      </c>
      <c r="AW298" s="124">
        <v>9.4184650543849696E-2</v>
      </c>
      <c r="AX298" s="124">
        <v>1.5413651246188501E-2</v>
      </c>
      <c r="AY298" s="124">
        <v>2.6743090310837901E-2</v>
      </c>
      <c r="AZ298" s="124" t="s">
        <v>470</v>
      </c>
      <c r="BA298" s="124" t="s">
        <v>470</v>
      </c>
      <c r="BB298" s="124" t="s">
        <v>470</v>
      </c>
      <c r="BC298" s="124" t="s">
        <v>470</v>
      </c>
      <c r="BD298" s="124" t="s">
        <v>470</v>
      </c>
      <c r="BE298" s="124" t="s">
        <v>470</v>
      </c>
      <c r="BF298" s="124" t="s">
        <v>470</v>
      </c>
      <c r="BG298" s="124" t="s">
        <v>470</v>
      </c>
      <c r="BH298" s="124" t="s">
        <v>470</v>
      </c>
      <c r="BI298" s="124" t="s">
        <v>470</v>
      </c>
      <c r="BJ298" s="124" t="s">
        <v>470</v>
      </c>
      <c r="BK298" s="124" t="s">
        <v>470</v>
      </c>
      <c r="BL298" s="124">
        <v>0.44668214608317602</v>
      </c>
      <c r="BM298" s="124">
        <v>0.99999999999959499</v>
      </c>
      <c r="BN298" s="124">
        <v>8065</v>
      </c>
      <c r="BO298" s="124">
        <v>62.8968566360887</v>
      </c>
      <c r="BP298" s="124">
        <v>0.87508450725542897</v>
      </c>
      <c r="BQ298" s="124">
        <v>6798</v>
      </c>
      <c r="BR298" s="124">
        <v>8.5948640326005493E-2</v>
      </c>
      <c r="BS298" s="124">
        <v>6.9660875935563693E-2</v>
      </c>
      <c r="BT298" s="124">
        <v>0.99999999999959499</v>
      </c>
      <c r="BU298" s="124">
        <v>8065</v>
      </c>
      <c r="BV298" s="124">
        <v>1.9465316893462901E-2</v>
      </c>
      <c r="BW298" s="124">
        <v>1.9465316893462901E-2</v>
      </c>
      <c r="BX298" s="124">
        <v>208</v>
      </c>
      <c r="BY298" s="124">
        <v>1.97797988116423E-2</v>
      </c>
      <c r="BZ298" s="124">
        <v>0.99999999999959499</v>
      </c>
      <c r="CA298" s="124">
        <v>8065</v>
      </c>
      <c r="CB298" s="124">
        <v>1.34165777848529E-2</v>
      </c>
      <c r="CC298" s="124">
        <v>0.99999999999959499</v>
      </c>
      <c r="CD298" s="124">
        <v>8065</v>
      </c>
      <c r="CE298" s="124" t="s">
        <v>470</v>
      </c>
      <c r="CF298" s="124">
        <v>0.928830381995431</v>
      </c>
      <c r="CG298" s="124">
        <v>7328</v>
      </c>
      <c r="CH298" s="124" t="s">
        <v>470</v>
      </c>
      <c r="CI298" s="124" t="s">
        <v>470</v>
      </c>
      <c r="CJ298" s="124" t="s">
        <v>470</v>
      </c>
      <c r="CK298" s="124" t="s">
        <v>470</v>
      </c>
      <c r="CL298" s="124" t="s">
        <v>470</v>
      </c>
      <c r="CM298" s="124" t="s">
        <v>470</v>
      </c>
      <c r="CN298" s="124">
        <v>0.25496611174363598</v>
      </c>
      <c r="CO298" s="124">
        <v>0.927223028136265</v>
      </c>
      <c r="CP298" s="124">
        <v>7312</v>
      </c>
      <c r="CQ298" s="124">
        <v>6</v>
      </c>
      <c r="CR298" s="124">
        <v>0.928830381995431</v>
      </c>
      <c r="CS298" s="124">
        <v>7328</v>
      </c>
      <c r="CT298" s="124">
        <v>568223450.84000003</v>
      </c>
      <c r="CU298" s="124">
        <v>0.928830381995431</v>
      </c>
      <c r="CV298" s="124">
        <v>7328</v>
      </c>
      <c r="CW298" s="124">
        <v>0.50022649858563495</v>
      </c>
      <c r="CX298" s="124">
        <v>0.85823846619294797</v>
      </c>
      <c r="CY298" s="124">
        <v>6678</v>
      </c>
      <c r="CZ298" s="124">
        <v>496576.9</v>
      </c>
      <c r="DA298" s="124">
        <v>0.87477731280423199</v>
      </c>
      <c r="DB298" s="124">
        <v>6791</v>
      </c>
      <c r="DC298" s="124" t="s">
        <v>470</v>
      </c>
      <c r="DD298" s="124" t="s">
        <v>470</v>
      </c>
      <c r="DE298" s="124" t="s">
        <v>470</v>
      </c>
      <c r="DF298" s="124" t="s">
        <v>164</v>
      </c>
      <c r="DG298" s="124" t="s">
        <v>471</v>
      </c>
    </row>
    <row r="299" spans="2:111" hidden="1" x14ac:dyDescent="0.3">
      <c r="B299" s="124" t="str">
        <f t="shared" si="4"/>
        <v>iBoxx USD Corporates SRI Screened45716</v>
      </c>
      <c r="D299" s="124" t="s">
        <v>549</v>
      </c>
      <c r="E299" s="124" t="s">
        <v>286</v>
      </c>
      <c r="F299" s="196">
        <v>45716</v>
      </c>
      <c r="G299" s="124">
        <v>6898</v>
      </c>
      <c r="H299" s="124">
        <v>0</v>
      </c>
      <c r="I299" s="124">
        <v>6898</v>
      </c>
      <c r="J299" s="124">
        <v>0</v>
      </c>
      <c r="K299" s="124">
        <v>1</v>
      </c>
      <c r="L299" s="265" t="s">
        <v>476</v>
      </c>
      <c r="M299" s="124">
        <v>21.461500959117799</v>
      </c>
      <c r="N299" s="124">
        <v>0.94791997068534695</v>
      </c>
      <c r="O299" s="124">
        <v>6411</v>
      </c>
      <c r="P299" s="124">
        <v>4.2351748032896497</v>
      </c>
      <c r="Q299" s="124">
        <v>0.91190865947759003</v>
      </c>
      <c r="R299" s="124">
        <v>6062</v>
      </c>
      <c r="S299" s="124">
        <v>10.158007318863699</v>
      </c>
      <c r="T299" s="124">
        <v>0.91190865947759003</v>
      </c>
      <c r="U299" s="124">
        <v>6062</v>
      </c>
      <c r="V299" s="124">
        <v>6.8136801342956099</v>
      </c>
      <c r="W299" s="124">
        <v>0.91190865947759003</v>
      </c>
      <c r="X299" s="124">
        <v>6062</v>
      </c>
      <c r="Y299" s="124" t="s">
        <v>470</v>
      </c>
      <c r="Z299" s="124" t="s">
        <v>470</v>
      </c>
      <c r="AA299" s="124" t="s">
        <v>470</v>
      </c>
      <c r="AB299" s="124" t="s">
        <v>470</v>
      </c>
      <c r="AC299" s="124" t="s">
        <v>470</v>
      </c>
      <c r="AD299" s="124" t="s">
        <v>470</v>
      </c>
      <c r="AE299" s="124">
        <v>0.230624379219213</v>
      </c>
      <c r="AF299" s="124">
        <v>2.0700075659481301E-2</v>
      </c>
      <c r="AG299" s="124">
        <v>122</v>
      </c>
      <c r="AH299" s="124">
        <v>0.34985345904668402</v>
      </c>
      <c r="AI299" s="124">
        <v>8.6755887520485603E-2</v>
      </c>
      <c r="AJ299" s="124">
        <v>642</v>
      </c>
      <c r="AK299" s="124" t="s">
        <v>470</v>
      </c>
      <c r="AL299" s="124" t="s">
        <v>470</v>
      </c>
      <c r="AM299" s="124" t="s">
        <v>470</v>
      </c>
      <c r="AN299" s="124" t="s">
        <v>470</v>
      </c>
      <c r="AO299" s="124" t="s">
        <v>470</v>
      </c>
      <c r="AP299" s="124" t="s">
        <v>470</v>
      </c>
      <c r="AQ299" s="124" t="s">
        <v>470</v>
      </c>
      <c r="AR299" s="124" t="s">
        <v>470</v>
      </c>
      <c r="AS299" s="124" t="s">
        <v>470</v>
      </c>
      <c r="AT299" s="124">
        <v>1.3825038242549201E-2</v>
      </c>
      <c r="AU299" s="124">
        <v>0.39392603085963901</v>
      </c>
      <c r="AV299" s="124">
        <v>0.51037844201197902</v>
      </c>
      <c r="AW299" s="124">
        <v>6.6034054783359095E-2</v>
      </c>
      <c r="AX299" s="124">
        <v>1.09390736586162E-2</v>
      </c>
      <c r="AY299" s="124">
        <v>4.8973604435115E-3</v>
      </c>
      <c r="AZ299" s="124" t="s">
        <v>470</v>
      </c>
      <c r="BA299" s="124" t="s">
        <v>470</v>
      </c>
      <c r="BB299" s="124" t="s">
        <v>470</v>
      </c>
      <c r="BC299" s="124" t="s">
        <v>470</v>
      </c>
      <c r="BD299" s="124" t="s">
        <v>470</v>
      </c>
      <c r="BE299" s="124" t="s">
        <v>470</v>
      </c>
      <c r="BF299" s="124" t="s">
        <v>470</v>
      </c>
      <c r="BG299" s="124" t="s">
        <v>470</v>
      </c>
      <c r="BH299" s="124" t="s">
        <v>470</v>
      </c>
      <c r="BI299" s="124" t="s">
        <v>470</v>
      </c>
      <c r="BJ299" s="124" t="s">
        <v>470</v>
      </c>
      <c r="BK299" s="124" t="s">
        <v>470</v>
      </c>
      <c r="BL299" s="124">
        <v>0.39940042440922802</v>
      </c>
      <c r="BM299" s="124">
        <v>0.99999999999965505</v>
      </c>
      <c r="BN299" s="124">
        <v>6898</v>
      </c>
      <c r="BO299" s="124">
        <v>46.008678994515499</v>
      </c>
      <c r="BP299" s="124">
        <v>0.89574617662140599</v>
      </c>
      <c r="BQ299" s="124">
        <v>5963</v>
      </c>
      <c r="BR299" s="124">
        <v>9.0114851489872402E-2</v>
      </c>
      <c r="BS299" s="124">
        <v>5.6963261673768903E-2</v>
      </c>
      <c r="BT299" s="124">
        <v>0.99999999999965505</v>
      </c>
      <c r="BU299" s="124">
        <v>6898</v>
      </c>
      <c r="BV299" s="124">
        <v>1.9963146663953601E-2</v>
      </c>
      <c r="BW299" s="124">
        <v>1.9963146663953601E-2</v>
      </c>
      <c r="BX299" s="124">
        <v>180</v>
      </c>
      <c r="BY299" s="124">
        <v>0</v>
      </c>
      <c r="BZ299" s="124">
        <v>0.99999999999965505</v>
      </c>
      <c r="CA299" s="124">
        <v>6898</v>
      </c>
      <c r="CB299" s="124">
        <v>0</v>
      </c>
      <c r="CC299" s="124">
        <v>0.99999999999965505</v>
      </c>
      <c r="CD299" s="124">
        <v>6898</v>
      </c>
      <c r="CE299" s="124" t="s">
        <v>470</v>
      </c>
      <c r="CF299" s="124">
        <v>0.95141293639420299</v>
      </c>
      <c r="CG299" s="124">
        <v>6442</v>
      </c>
      <c r="CH299" s="124" t="s">
        <v>470</v>
      </c>
      <c r="CI299" s="124" t="s">
        <v>470</v>
      </c>
      <c r="CJ299" s="124" t="s">
        <v>470</v>
      </c>
      <c r="CK299" s="124" t="s">
        <v>470</v>
      </c>
      <c r="CL299" s="124" t="s">
        <v>470</v>
      </c>
      <c r="CM299" s="124" t="s">
        <v>470</v>
      </c>
      <c r="CN299" s="124">
        <v>0.27117826054371502</v>
      </c>
      <c r="CO299" s="124">
        <v>0.95034916627274602</v>
      </c>
      <c r="CP299" s="124">
        <v>6432</v>
      </c>
      <c r="CQ299" s="124">
        <v>1</v>
      </c>
      <c r="CR299" s="124">
        <v>0.95141293639420299</v>
      </c>
      <c r="CS299" s="124">
        <v>6442</v>
      </c>
      <c r="CT299" s="124">
        <v>175455321.80000001</v>
      </c>
      <c r="CU299" s="124">
        <v>0.95141293639420299</v>
      </c>
      <c r="CV299" s="124">
        <v>6442</v>
      </c>
      <c r="CW299" s="124">
        <v>0.51428816631366303</v>
      </c>
      <c r="CX299" s="124">
        <v>0.873232388515508</v>
      </c>
      <c r="CY299" s="124">
        <v>5827</v>
      </c>
      <c r="CZ299" s="124">
        <v>435065.8</v>
      </c>
      <c r="DA299" s="124">
        <v>0.89159322828708998</v>
      </c>
      <c r="DB299" s="124">
        <v>5933</v>
      </c>
      <c r="DC299" s="124" t="s">
        <v>470</v>
      </c>
      <c r="DD299" s="124" t="s">
        <v>470</v>
      </c>
      <c r="DE299" s="124" t="s">
        <v>470</v>
      </c>
      <c r="DF299" s="124" t="s">
        <v>166</v>
      </c>
      <c r="DG299" s="124" t="s">
        <v>471</v>
      </c>
    </row>
    <row r="300" spans="2:111" hidden="1" x14ac:dyDescent="0.3">
      <c r="B300" s="124" t="str">
        <f t="shared" si="4"/>
        <v>iBoxx USD Asia ex-Japan Corporates Investment Grade ESG Screened45716</v>
      </c>
      <c r="D300" s="124" t="s">
        <v>545</v>
      </c>
      <c r="E300" s="124" t="s">
        <v>278</v>
      </c>
      <c r="F300" s="196">
        <v>45716</v>
      </c>
      <c r="G300" s="124">
        <v>598</v>
      </c>
      <c r="H300" s="124">
        <v>0</v>
      </c>
      <c r="I300" s="124">
        <v>598</v>
      </c>
      <c r="J300" s="124">
        <v>0</v>
      </c>
      <c r="K300" s="124">
        <v>1</v>
      </c>
      <c r="L300" s="265" t="s">
        <v>476</v>
      </c>
      <c r="M300" s="124">
        <v>26.120266881578999</v>
      </c>
      <c r="N300" s="124">
        <v>0.97001079706995796</v>
      </c>
      <c r="O300" s="124">
        <v>579</v>
      </c>
      <c r="P300" s="124">
        <v>6.8349819256579396</v>
      </c>
      <c r="Q300" s="124">
        <v>0.768662009334799</v>
      </c>
      <c r="R300" s="124">
        <v>444</v>
      </c>
      <c r="S300" s="124">
        <v>10.085232245593801</v>
      </c>
      <c r="T300" s="124">
        <v>0.768662009334799</v>
      </c>
      <c r="U300" s="124">
        <v>444</v>
      </c>
      <c r="V300" s="124">
        <v>8.1831792831361199</v>
      </c>
      <c r="W300" s="124">
        <v>0.768662009334799</v>
      </c>
      <c r="X300" s="124">
        <v>444</v>
      </c>
      <c r="Y300" s="124" t="s">
        <v>470</v>
      </c>
      <c r="Z300" s="124" t="s">
        <v>470</v>
      </c>
      <c r="AA300" s="124" t="s">
        <v>470</v>
      </c>
      <c r="AB300" s="124" t="s">
        <v>470</v>
      </c>
      <c r="AC300" s="124" t="s">
        <v>470</v>
      </c>
      <c r="AD300" s="124" t="s">
        <v>470</v>
      </c>
      <c r="AE300" s="124">
        <v>0</v>
      </c>
      <c r="AF300" s="124" t="s">
        <v>470</v>
      </c>
      <c r="AG300" s="124" t="s">
        <v>470</v>
      </c>
      <c r="AH300" s="124">
        <v>0.101545332871111</v>
      </c>
      <c r="AI300" s="124">
        <v>4.8443762773086201E-2</v>
      </c>
      <c r="AJ300" s="124">
        <v>32</v>
      </c>
      <c r="AK300" s="124" t="s">
        <v>470</v>
      </c>
      <c r="AL300" s="124" t="s">
        <v>470</v>
      </c>
      <c r="AM300" s="124" t="s">
        <v>470</v>
      </c>
      <c r="AN300" s="124" t="s">
        <v>470</v>
      </c>
      <c r="AO300" s="124" t="s">
        <v>470</v>
      </c>
      <c r="AP300" s="124" t="s">
        <v>470</v>
      </c>
      <c r="AQ300" s="124" t="s">
        <v>470</v>
      </c>
      <c r="AR300" s="124" t="s">
        <v>470</v>
      </c>
      <c r="AS300" s="124" t="s">
        <v>470</v>
      </c>
      <c r="AT300" s="124">
        <v>4.7042736495816898E-3</v>
      </c>
      <c r="AU300" s="124">
        <v>0.30168178922001998</v>
      </c>
      <c r="AV300" s="124">
        <v>0.38293232998096199</v>
      </c>
      <c r="AW300" s="124">
        <v>0.22417506173169299</v>
      </c>
      <c r="AX300" s="124">
        <v>8.0376648867435202E-2</v>
      </c>
      <c r="AY300" s="124">
        <v>6.1298965502805999E-3</v>
      </c>
      <c r="AZ300" s="124" t="s">
        <v>470</v>
      </c>
      <c r="BA300" s="124" t="s">
        <v>470</v>
      </c>
      <c r="BB300" s="124" t="s">
        <v>470</v>
      </c>
      <c r="BC300" s="124" t="s">
        <v>470</v>
      </c>
      <c r="BD300" s="124" t="s">
        <v>470</v>
      </c>
      <c r="BE300" s="124" t="s">
        <v>470</v>
      </c>
      <c r="BF300" s="124" t="s">
        <v>470</v>
      </c>
      <c r="BG300" s="124" t="s">
        <v>470</v>
      </c>
      <c r="BH300" s="124" t="s">
        <v>470</v>
      </c>
      <c r="BI300" s="124" t="s">
        <v>470</v>
      </c>
      <c r="BJ300" s="124" t="s">
        <v>470</v>
      </c>
      <c r="BK300" s="124" t="s">
        <v>470</v>
      </c>
      <c r="BL300" s="124">
        <v>0.48211533893722602</v>
      </c>
      <c r="BM300" s="124">
        <v>0.99999999999997302</v>
      </c>
      <c r="BN300" s="124">
        <v>598</v>
      </c>
      <c r="BO300" s="124">
        <v>116.432772515096</v>
      </c>
      <c r="BP300" s="124">
        <v>0.82137860404665397</v>
      </c>
      <c r="BQ300" s="124">
        <v>490</v>
      </c>
      <c r="BR300" s="124">
        <v>6.5975736584933303E-2</v>
      </c>
      <c r="BS300" s="124">
        <v>9.8401679051331098E-2</v>
      </c>
      <c r="BT300" s="124">
        <v>0.99999999999997302</v>
      </c>
      <c r="BU300" s="124">
        <v>598</v>
      </c>
      <c r="BV300" s="124">
        <v>8.5191671822756998E-2</v>
      </c>
      <c r="BW300" s="124">
        <v>8.5191671822756998E-2</v>
      </c>
      <c r="BX300" s="124">
        <v>54</v>
      </c>
      <c r="BY300" s="124">
        <v>0</v>
      </c>
      <c r="BZ300" s="124">
        <v>0.99999999999997302</v>
      </c>
      <c r="CA300" s="124">
        <v>598</v>
      </c>
      <c r="CB300" s="124">
        <v>0</v>
      </c>
      <c r="CC300" s="124">
        <v>0.99999999999997302</v>
      </c>
      <c r="CD300" s="124">
        <v>598</v>
      </c>
      <c r="CE300" s="124" t="s">
        <v>470</v>
      </c>
      <c r="CF300" s="124">
        <v>0.97158227897400895</v>
      </c>
      <c r="CG300" s="124">
        <v>580</v>
      </c>
      <c r="CH300" s="124" t="s">
        <v>470</v>
      </c>
      <c r="CI300" s="124" t="s">
        <v>470</v>
      </c>
      <c r="CJ300" s="124" t="s">
        <v>470</v>
      </c>
      <c r="CK300" s="124" t="s">
        <v>470</v>
      </c>
      <c r="CL300" s="124" t="s">
        <v>470</v>
      </c>
      <c r="CM300" s="124" t="s">
        <v>470</v>
      </c>
      <c r="CN300" s="124">
        <v>0.50507904566763095</v>
      </c>
      <c r="CO300" s="124">
        <v>0.97001079706995796</v>
      </c>
      <c r="CP300" s="124">
        <v>579</v>
      </c>
      <c r="CQ300" s="124">
        <v>2</v>
      </c>
      <c r="CR300" s="124">
        <v>0.97158227897400895</v>
      </c>
      <c r="CS300" s="124">
        <v>580</v>
      </c>
      <c r="CT300" s="124">
        <v>29089.05</v>
      </c>
      <c r="CU300" s="124">
        <v>0.97158227897400895</v>
      </c>
      <c r="CV300" s="124">
        <v>580</v>
      </c>
      <c r="CW300" s="124">
        <v>0.19143332976368199</v>
      </c>
      <c r="CX300" s="124">
        <v>0.74212850740369096</v>
      </c>
      <c r="CY300" s="124">
        <v>462</v>
      </c>
      <c r="CZ300" s="124">
        <v>24203.599999999999</v>
      </c>
      <c r="DA300" s="124">
        <v>0.82433622355736103</v>
      </c>
      <c r="DB300" s="124">
        <v>492</v>
      </c>
      <c r="DC300" s="124" t="s">
        <v>470</v>
      </c>
      <c r="DD300" s="124" t="s">
        <v>470</v>
      </c>
      <c r="DE300" s="124" t="s">
        <v>470</v>
      </c>
      <c r="DF300" s="124" t="s">
        <v>166</v>
      </c>
      <c r="DG300" s="124" t="s">
        <v>471</v>
      </c>
    </row>
    <row r="301" spans="2:111" hidden="1" x14ac:dyDescent="0.3">
      <c r="B301" s="124" t="str">
        <f t="shared" si="4"/>
        <v>iBoxx JUST Capital USD Investment Grade Benchmark45716</v>
      </c>
      <c r="D301" s="124" t="s">
        <v>514</v>
      </c>
      <c r="E301" s="124" t="s">
        <v>220</v>
      </c>
      <c r="F301" s="196">
        <v>45716</v>
      </c>
      <c r="G301" s="124">
        <v>3932</v>
      </c>
      <c r="H301" s="124">
        <v>0</v>
      </c>
      <c r="I301" s="124">
        <v>3932</v>
      </c>
      <c r="J301" s="124">
        <v>0</v>
      </c>
      <c r="K301" s="124">
        <v>1</v>
      </c>
      <c r="L301" s="265" t="s">
        <v>476</v>
      </c>
      <c r="M301" s="124">
        <v>22.1770031480306</v>
      </c>
      <c r="N301" s="124">
        <v>0.95993843626752895</v>
      </c>
      <c r="O301" s="124">
        <v>3671</v>
      </c>
      <c r="P301" s="124">
        <v>4.6180217069131704</v>
      </c>
      <c r="Q301" s="124">
        <v>0.95747218059853001</v>
      </c>
      <c r="R301" s="124">
        <v>3664</v>
      </c>
      <c r="S301" s="124">
        <v>10.6961928120097</v>
      </c>
      <c r="T301" s="124">
        <v>0.95747218059853001</v>
      </c>
      <c r="U301" s="124">
        <v>3664</v>
      </c>
      <c r="V301" s="124">
        <v>6.8424954870048698</v>
      </c>
      <c r="W301" s="124">
        <v>0.95747218059853001</v>
      </c>
      <c r="X301" s="124">
        <v>3664</v>
      </c>
      <c r="Y301" s="124" t="s">
        <v>470</v>
      </c>
      <c r="Z301" s="124" t="s">
        <v>470</v>
      </c>
      <c r="AA301" s="124" t="s">
        <v>470</v>
      </c>
      <c r="AB301" s="124" t="s">
        <v>470</v>
      </c>
      <c r="AC301" s="124" t="s">
        <v>470</v>
      </c>
      <c r="AD301" s="124" t="s">
        <v>470</v>
      </c>
      <c r="AE301" s="124">
        <v>9.6037585102804093E-2</v>
      </c>
      <c r="AF301" s="124">
        <v>5.2967609576837996E-3</v>
      </c>
      <c r="AG301" s="124">
        <v>23</v>
      </c>
      <c r="AH301" s="124">
        <v>0.29080617728399599</v>
      </c>
      <c r="AI301" s="124">
        <v>8.1895409985174999E-2</v>
      </c>
      <c r="AJ301" s="124">
        <v>415</v>
      </c>
      <c r="AK301" s="124" t="s">
        <v>470</v>
      </c>
      <c r="AL301" s="124" t="s">
        <v>470</v>
      </c>
      <c r="AM301" s="124" t="s">
        <v>470</v>
      </c>
      <c r="AN301" s="124" t="s">
        <v>470</v>
      </c>
      <c r="AO301" s="124" t="s">
        <v>470</v>
      </c>
      <c r="AP301" s="124" t="s">
        <v>470</v>
      </c>
      <c r="AQ301" s="124" t="s">
        <v>470</v>
      </c>
      <c r="AR301" s="124" t="s">
        <v>470</v>
      </c>
      <c r="AS301" s="124" t="s">
        <v>470</v>
      </c>
      <c r="AT301" s="124">
        <v>1.09510880592209E-2</v>
      </c>
      <c r="AU301" s="124">
        <v>0.37696189604841301</v>
      </c>
      <c r="AV301" s="124">
        <v>0.50420105771216095</v>
      </c>
      <c r="AW301" s="124">
        <v>9.3733423071769004E-2</v>
      </c>
      <c r="AX301" s="124">
        <v>8.5051797168344007E-3</v>
      </c>
      <c r="AY301" s="124">
        <v>5.6473553914053003E-3</v>
      </c>
      <c r="AZ301" s="124" t="s">
        <v>470</v>
      </c>
      <c r="BA301" s="124" t="s">
        <v>470</v>
      </c>
      <c r="BB301" s="124" t="s">
        <v>470</v>
      </c>
      <c r="BC301" s="124" t="s">
        <v>470</v>
      </c>
      <c r="BD301" s="124" t="s">
        <v>470</v>
      </c>
      <c r="BE301" s="124" t="s">
        <v>470</v>
      </c>
      <c r="BF301" s="124" t="s">
        <v>470</v>
      </c>
      <c r="BG301" s="124" t="s">
        <v>470</v>
      </c>
      <c r="BH301" s="124" t="s">
        <v>470</v>
      </c>
      <c r="BI301" s="124" t="s">
        <v>470</v>
      </c>
      <c r="BJ301" s="124" t="s">
        <v>470</v>
      </c>
      <c r="BK301" s="124" t="s">
        <v>470</v>
      </c>
      <c r="BL301" s="124">
        <v>0.48944721951603898</v>
      </c>
      <c r="BM301" s="124">
        <v>0.99999999999980405</v>
      </c>
      <c r="BN301" s="124">
        <v>3932</v>
      </c>
      <c r="BO301" s="124">
        <v>54.225968078017402</v>
      </c>
      <c r="BP301" s="124">
        <v>0.94742571475634496</v>
      </c>
      <c r="BQ301" s="124">
        <v>3623</v>
      </c>
      <c r="BR301" s="124">
        <v>8.6613543691031303E-2</v>
      </c>
      <c r="BS301" s="124">
        <v>5.6576156939363798E-2</v>
      </c>
      <c r="BT301" s="124">
        <v>0.99999999999980405</v>
      </c>
      <c r="BU301" s="124">
        <v>3932</v>
      </c>
      <c r="BV301" s="124">
        <v>1.33020379849987E-2</v>
      </c>
      <c r="BW301" s="124">
        <v>1.33020379849987E-2</v>
      </c>
      <c r="BX301" s="124">
        <v>75</v>
      </c>
      <c r="BY301" s="124">
        <v>3.1328194683691801E-2</v>
      </c>
      <c r="BZ301" s="124">
        <v>0.99999999999980405</v>
      </c>
      <c r="CA301" s="124">
        <v>3932</v>
      </c>
      <c r="CB301" s="124">
        <v>6.0405732013153E-3</v>
      </c>
      <c r="CC301" s="124">
        <v>0.99999999999980405</v>
      </c>
      <c r="CD301" s="124">
        <v>3932</v>
      </c>
      <c r="CE301" s="124" t="s">
        <v>470</v>
      </c>
      <c r="CF301" s="124">
        <v>0.96120218114034595</v>
      </c>
      <c r="CG301" s="124">
        <v>3677</v>
      </c>
      <c r="CH301" s="124" t="s">
        <v>470</v>
      </c>
      <c r="CI301" s="124" t="s">
        <v>470</v>
      </c>
      <c r="CJ301" s="124" t="s">
        <v>470</v>
      </c>
      <c r="CK301" s="124" t="s">
        <v>470</v>
      </c>
      <c r="CL301" s="124" t="s">
        <v>470</v>
      </c>
      <c r="CM301" s="124" t="s">
        <v>470</v>
      </c>
      <c r="CN301" s="124">
        <v>0.23359686624689299</v>
      </c>
      <c r="CO301" s="124">
        <v>0.95993843626752895</v>
      </c>
      <c r="CP301" s="124">
        <v>3671</v>
      </c>
      <c r="CQ301" s="124">
        <v>4</v>
      </c>
      <c r="CR301" s="124">
        <v>0.96120218114034595</v>
      </c>
      <c r="CS301" s="124">
        <v>3677</v>
      </c>
      <c r="CT301" s="124">
        <v>240144421.80000001</v>
      </c>
      <c r="CU301" s="124">
        <v>0.96120218114034595</v>
      </c>
      <c r="CV301" s="124">
        <v>3677</v>
      </c>
      <c r="CW301" s="124">
        <v>0.53632566604727105</v>
      </c>
      <c r="CX301" s="124">
        <v>0.92050100463998297</v>
      </c>
      <c r="CY301" s="124">
        <v>3518</v>
      </c>
      <c r="CZ301" s="124">
        <v>289592.5</v>
      </c>
      <c r="DA301" s="124">
        <v>0.94742571475634496</v>
      </c>
      <c r="DB301" s="124">
        <v>3623</v>
      </c>
      <c r="DC301" s="124" t="s">
        <v>470</v>
      </c>
      <c r="DD301" s="124" t="s">
        <v>470</v>
      </c>
      <c r="DE301" s="124" t="s">
        <v>470</v>
      </c>
      <c r="DF301" s="124" t="s">
        <v>168</v>
      </c>
      <c r="DG301" s="124" t="s">
        <v>471</v>
      </c>
    </row>
    <row r="302" spans="2:111" hidden="1" x14ac:dyDescent="0.3">
      <c r="B302" s="124" t="str">
        <f t="shared" si="4"/>
        <v>iBoxx USD High Yield Corporates Developed Markets ESG45716</v>
      </c>
      <c r="D302" s="124" t="s">
        <v>550</v>
      </c>
      <c r="E302" s="124" t="s">
        <v>288</v>
      </c>
      <c r="F302" s="196">
        <v>45716</v>
      </c>
      <c r="G302" s="124">
        <v>959</v>
      </c>
      <c r="H302" s="124">
        <v>0</v>
      </c>
      <c r="I302" s="124">
        <v>959</v>
      </c>
      <c r="J302" s="124">
        <v>0</v>
      </c>
      <c r="K302" s="124">
        <v>1</v>
      </c>
      <c r="L302" s="265" t="s">
        <v>476</v>
      </c>
      <c r="M302" s="124">
        <v>20.185258351280201</v>
      </c>
      <c r="N302" s="124">
        <v>0.97884656370693102</v>
      </c>
      <c r="O302" s="124">
        <v>944</v>
      </c>
      <c r="P302" s="124">
        <v>5.4096120099584297</v>
      </c>
      <c r="Q302" s="124">
        <v>0.587965637061588</v>
      </c>
      <c r="R302" s="124">
        <v>516</v>
      </c>
      <c r="S302" s="124">
        <v>9.0345651907372098</v>
      </c>
      <c r="T302" s="124">
        <v>0.587965637061588</v>
      </c>
      <c r="U302" s="124">
        <v>516</v>
      </c>
      <c r="V302" s="124">
        <v>5.36722014012099</v>
      </c>
      <c r="W302" s="124">
        <v>0.587965637061588</v>
      </c>
      <c r="X302" s="124">
        <v>516</v>
      </c>
      <c r="Y302" s="124" t="s">
        <v>470</v>
      </c>
      <c r="Z302" s="124" t="s">
        <v>470</v>
      </c>
      <c r="AA302" s="124" t="s">
        <v>470</v>
      </c>
      <c r="AB302" s="124" t="s">
        <v>470</v>
      </c>
      <c r="AC302" s="124" t="s">
        <v>470</v>
      </c>
      <c r="AD302" s="124" t="s">
        <v>470</v>
      </c>
      <c r="AE302" s="124">
        <v>0.127450781795095</v>
      </c>
      <c r="AF302" s="124">
        <v>3.8607820537730998E-3</v>
      </c>
      <c r="AG302" s="124">
        <v>5</v>
      </c>
      <c r="AH302" s="124">
        <v>0.57021600640768499</v>
      </c>
      <c r="AI302" s="124">
        <v>5.7409893203759499E-2</v>
      </c>
      <c r="AJ302" s="124">
        <v>61</v>
      </c>
      <c r="AK302" s="124" t="s">
        <v>470</v>
      </c>
      <c r="AL302" s="124" t="s">
        <v>470</v>
      </c>
      <c r="AM302" s="124" t="s">
        <v>470</v>
      </c>
      <c r="AN302" s="124" t="s">
        <v>470</v>
      </c>
      <c r="AO302" s="124" t="s">
        <v>470</v>
      </c>
      <c r="AP302" s="124" t="s">
        <v>470</v>
      </c>
      <c r="AQ302" s="124" t="s">
        <v>470</v>
      </c>
      <c r="AR302" s="124" t="s">
        <v>470</v>
      </c>
      <c r="AS302" s="124" t="s">
        <v>470</v>
      </c>
      <c r="AT302" s="124">
        <v>1.8997366907743E-2</v>
      </c>
      <c r="AU302" s="124">
        <v>0.43671346777301401</v>
      </c>
      <c r="AV302" s="124">
        <v>0.54428916531919602</v>
      </c>
      <c r="AW302" s="124">
        <v>0</v>
      </c>
      <c r="AX302" s="124">
        <v>0</v>
      </c>
      <c r="AY302" s="124">
        <v>0</v>
      </c>
      <c r="AZ302" s="124" t="s">
        <v>470</v>
      </c>
      <c r="BA302" s="124" t="s">
        <v>470</v>
      </c>
      <c r="BB302" s="124" t="s">
        <v>470</v>
      </c>
      <c r="BC302" s="124" t="s">
        <v>470</v>
      </c>
      <c r="BD302" s="124" t="s">
        <v>470</v>
      </c>
      <c r="BE302" s="124" t="s">
        <v>470</v>
      </c>
      <c r="BF302" s="124" t="s">
        <v>470</v>
      </c>
      <c r="BG302" s="124" t="s">
        <v>470</v>
      </c>
      <c r="BH302" s="124" t="s">
        <v>470</v>
      </c>
      <c r="BI302" s="124" t="s">
        <v>470</v>
      </c>
      <c r="BJ302" s="124" t="s">
        <v>470</v>
      </c>
      <c r="BK302" s="124" t="s">
        <v>470</v>
      </c>
      <c r="BL302" s="124">
        <v>0.48772178735025801</v>
      </c>
      <c r="BM302" s="124">
        <v>0.99999999999995304</v>
      </c>
      <c r="BN302" s="124">
        <v>959</v>
      </c>
      <c r="BO302" s="124">
        <v>74.871729654637406</v>
      </c>
      <c r="BP302" s="124">
        <v>0.94114727725540803</v>
      </c>
      <c r="BQ302" s="124">
        <v>909</v>
      </c>
      <c r="BR302" s="124">
        <v>0.36255235340606801</v>
      </c>
      <c r="BS302" s="124">
        <v>5.8929372675293003E-2</v>
      </c>
      <c r="BT302" s="124">
        <v>0.99999999999995304</v>
      </c>
      <c r="BU302" s="124">
        <v>959</v>
      </c>
      <c r="BV302" s="124">
        <v>9.9031724642948005E-3</v>
      </c>
      <c r="BW302" s="124">
        <v>9.9031724642948005E-3</v>
      </c>
      <c r="BX302" s="124">
        <v>13</v>
      </c>
      <c r="BY302" s="124">
        <v>0</v>
      </c>
      <c r="BZ302" s="124">
        <v>0.99999999999995304</v>
      </c>
      <c r="CA302" s="124">
        <v>959</v>
      </c>
      <c r="CB302" s="124">
        <v>0</v>
      </c>
      <c r="CC302" s="124">
        <v>0.99999999999995304</v>
      </c>
      <c r="CD302" s="124">
        <v>959</v>
      </c>
      <c r="CE302" s="124" t="s">
        <v>470</v>
      </c>
      <c r="CF302" s="124">
        <v>0.97884656370693102</v>
      </c>
      <c r="CG302" s="124">
        <v>944</v>
      </c>
      <c r="CH302" s="124" t="s">
        <v>470</v>
      </c>
      <c r="CI302" s="124" t="s">
        <v>470</v>
      </c>
      <c r="CJ302" s="124" t="s">
        <v>470</v>
      </c>
      <c r="CK302" s="124" t="s">
        <v>470</v>
      </c>
      <c r="CL302" s="124" t="s">
        <v>470</v>
      </c>
      <c r="CM302" s="124" t="s">
        <v>470</v>
      </c>
      <c r="CN302" s="124">
        <v>0.49372821032504499</v>
      </c>
      <c r="CO302" s="124">
        <v>0.97884656370693102</v>
      </c>
      <c r="CP302" s="124">
        <v>944</v>
      </c>
      <c r="CQ302" s="124">
        <v>0</v>
      </c>
      <c r="CR302" s="124">
        <v>0.97884656370693102</v>
      </c>
      <c r="CS302" s="124">
        <v>944</v>
      </c>
      <c r="CT302" s="124">
        <v>0</v>
      </c>
      <c r="CU302" s="124">
        <v>0.97884656370693102</v>
      </c>
      <c r="CV302" s="124">
        <v>944</v>
      </c>
      <c r="CW302" s="124">
        <v>0.45248851516383798</v>
      </c>
      <c r="CX302" s="124">
        <v>0.93399522533548895</v>
      </c>
      <c r="CY302" s="124">
        <v>900</v>
      </c>
      <c r="CZ302" s="124">
        <v>65225.5</v>
      </c>
      <c r="DA302" s="124">
        <v>0.93994072005610896</v>
      </c>
      <c r="DB302" s="124">
        <v>907</v>
      </c>
      <c r="DC302" s="124" t="s">
        <v>470</v>
      </c>
      <c r="DD302" s="124" t="s">
        <v>470</v>
      </c>
      <c r="DE302" s="124" t="s">
        <v>470</v>
      </c>
      <c r="DF302" s="124" t="s">
        <v>168</v>
      </c>
      <c r="DG302" s="124" t="s">
        <v>471</v>
      </c>
    </row>
    <row r="303" spans="2:111" hidden="1" x14ac:dyDescent="0.3">
      <c r="B303" s="124" t="str">
        <f t="shared" si="4"/>
        <v>iBoxx USD High Yield Corporates Developed Markets SRI Screened45716</v>
      </c>
      <c r="D303" s="124" t="s">
        <v>551</v>
      </c>
      <c r="E303" s="124" t="s">
        <v>290</v>
      </c>
      <c r="F303" s="196">
        <v>45716</v>
      </c>
      <c r="G303" s="124">
        <v>1248</v>
      </c>
      <c r="H303" s="124">
        <v>0</v>
      </c>
      <c r="I303" s="124">
        <v>1248</v>
      </c>
      <c r="J303" s="124">
        <v>0</v>
      </c>
      <c r="K303" s="124">
        <v>1</v>
      </c>
      <c r="L303" s="265" t="s">
        <v>476</v>
      </c>
      <c r="M303" s="124">
        <v>23.433607582611799</v>
      </c>
      <c r="N303" s="124">
        <v>0.96087657939090199</v>
      </c>
      <c r="O303" s="124">
        <v>1204</v>
      </c>
      <c r="P303" s="124">
        <v>6.6840391158255201</v>
      </c>
      <c r="Q303" s="124">
        <v>0.53814338393594197</v>
      </c>
      <c r="R303" s="124">
        <v>612</v>
      </c>
      <c r="S303" s="124">
        <v>9.77712302895943</v>
      </c>
      <c r="T303" s="124">
        <v>0.53814338393594197</v>
      </c>
      <c r="U303" s="124">
        <v>612</v>
      </c>
      <c r="V303" s="124">
        <v>5.4771766597966298</v>
      </c>
      <c r="W303" s="124">
        <v>0.53814338393594197</v>
      </c>
      <c r="X303" s="124">
        <v>612</v>
      </c>
      <c r="Y303" s="124" t="s">
        <v>470</v>
      </c>
      <c r="Z303" s="124" t="s">
        <v>470</v>
      </c>
      <c r="AA303" s="124" t="s">
        <v>470</v>
      </c>
      <c r="AB303" s="124" t="s">
        <v>470</v>
      </c>
      <c r="AC303" s="124" t="s">
        <v>470</v>
      </c>
      <c r="AD303" s="124" t="s">
        <v>470</v>
      </c>
      <c r="AE303" s="124">
        <v>0.128969448276471</v>
      </c>
      <c r="AF303" s="124">
        <v>3.5901600189249001E-3</v>
      </c>
      <c r="AG303" s="124">
        <v>6</v>
      </c>
      <c r="AH303" s="124">
        <v>0.61786570224896398</v>
      </c>
      <c r="AI303" s="124">
        <v>6.2812129337123199E-2</v>
      </c>
      <c r="AJ303" s="124">
        <v>85</v>
      </c>
      <c r="AK303" s="124" t="s">
        <v>470</v>
      </c>
      <c r="AL303" s="124" t="s">
        <v>470</v>
      </c>
      <c r="AM303" s="124" t="s">
        <v>470</v>
      </c>
      <c r="AN303" s="124" t="s">
        <v>470</v>
      </c>
      <c r="AO303" s="124" t="s">
        <v>470</v>
      </c>
      <c r="AP303" s="124" t="s">
        <v>470</v>
      </c>
      <c r="AQ303" s="124" t="s">
        <v>470</v>
      </c>
      <c r="AR303" s="124" t="s">
        <v>470</v>
      </c>
      <c r="AS303" s="124" t="s">
        <v>470</v>
      </c>
      <c r="AT303" s="124">
        <v>1.4856260201814599E-2</v>
      </c>
      <c r="AU303" s="124">
        <v>0.34151727143976501</v>
      </c>
      <c r="AV303" s="124">
        <v>0.42562313616060798</v>
      </c>
      <c r="AW303" s="124">
        <v>0.16333428944664999</v>
      </c>
      <c r="AX303" s="124">
        <v>4.03192979234153E-2</v>
      </c>
      <c r="AY303" s="124">
        <v>1.4349744827686599E-2</v>
      </c>
      <c r="AZ303" s="124" t="s">
        <v>470</v>
      </c>
      <c r="BA303" s="124" t="s">
        <v>470</v>
      </c>
      <c r="BB303" s="124" t="s">
        <v>470</v>
      </c>
      <c r="BC303" s="124" t="s">
        <v>470</v>
      </c>
      <c r="BD303" s="124" t="s">
        <v>470</v>
      </c>
      <c r="BE303" s="124" t="s">
        <v>470</v>
      </c>
      <c r="BF303" s="124" t="s">
        <v>470</v>
      </c>
      <c r="BG303" s="124" t="s">
        <v>470</v>
      </c>
      <c r="BH303" s="124" t="s">
        <v>470</v>
      </c>
      <c r="BI303" s="124" t="s">
        <v>470</v>
      </c>
      <c r="BJ303" s="124" t="s">
        <v>470</v>
      </c>
      <c r="BK303" s="124" t="s">
        <v>470</v>
      </c>
      <c r="BL303" s="124">
        <v>0.54906961410162503</v>
      </c>
      <c r="BM303" s="124">
        <v>0.99999999999994005</v>
      </c>
      <c r="BN303" s="124">
        <v>1248</v>
      </c>
      <c r="BO303" s="124">
        <v>121.695948068028</v>
      </c>
      <c r="BP303" s="124">
        <v>0.914769867861704</v>
      </c>
      <c r="BQ303" s="124">
        <v>1153</v>
      </c>
      <c r="BR303" s="124">
        <v>0.37757558447676498</v>
      </c>
      <c r="BS303" s="124">
        <v>8.0912221474363694E-2</v>
      </c>
      <c r="BT303" s="124">
        <v>0.99999999999994005</v>
      </c>
      <c r="BU303" s="124">
        <v>1248</v>
      </c>
      <c r="BV303" s="124">
        <v>1.0016405090107299E-2</v>
      </c>
      <c r="BW303" s="124">
        <v>1.0016405090107299E-2</v>
      </c>
      <c r="BX303" s="124">
        <v>16</v>
      </c>
      <c r="BY303" s="124">
        <v>0</v>
      </c>
      <c r="BZ303" s="124">
        <v>0.99999999999994005</v>
      </c>
      <c r="CA303" s="124">
        <v>1248</v>
      </c>
      <c r="CB303" s="124">
        <v>0</v>
      </c>
      <c r="CC303" s="124">
        <v>0.99999999999994005</v>
      </c>
      <c r="CD303" s="124">
        <v>1248</v>
      </c>
      <c r="CE303" s="124" t="s">
        <v>470</v>
      </c>
      <c r="CF303" s="124">
        <v>0.96813669579725103</v>
      </c>
      <c r="CG303" s="124">
        <v>1215</v>
      </c>
      <c r="CH303" s="124" t="s">
        <v>470</v>
      </c>
      <c r="CI303" s="124" t="s">
        <v>470</v>
      </c>
      <c r="CJ303" s="124" t="s">
        <v>470</v>
      </c>
      <c r="CK303" s="124" t="s">
        <v>470</v>
      </c>
      <c r="CL303" s="124" t="s">
        <v>470</v>
      </c>
      <c r="CM303" s="124" t="s">
        <v>470</v>
      </c>
      <c r="CN303" s="124">
        <v>0.54393513422913897</v>
      </c>
      <c r="CO303" s="124">
        <v>0.96538988488764199</v>
      </c>
      <c r="CP303" s="124">
        <v>1210</v>
      </c>
      <c r="CQ303" s="124">
        <v>0</v>
      </c>
      <c r="CR303" s="124">
        <v>0.96813669579725103</v>
      </c>
      <c r="CS303" s="124">
        <v>1215</v>
      </c>
      <c r="CT303" s="124">
        <v>0</v>
      </c>
      <c r="CU303" s="124">
        <v>0.96813669579725103</v>
      </c>
      <c r="CV303" s="124">
        <v>1215</v>
      </c>
      <c r="CW303" s="124">
        <v>0.41859924617907401</v>
      </c>
      <c r="CX303" s="124">
        <v>0.91154687671328605</v>
      </c>
      <c r="CY303" s="124">
        <v>1147</v>
      </c>
      <c r="CZ303" s="124">
        <v>82760.600000000006</v>
      </c>
      <c r="DA303" s="124">
        <v>0.91343237268424504</v>
      </c>
      <c r="DB303" s="124">
        <v>1151</v>
      </c>
      <c r="DC303" s="124" t="s">
        <v>470</v>
      </c>
      <c r="DD303" s="124" t="s">
        <v>470</v>
      </c>
      <c r="DE303" s="124" t="s">
        <v>470</v>
      </c>
      <c r="DF303" s="124" t="s">
        <v>170</v>
      </c>
      <c r="DG303" s="124" t="s">
        <v>471</v>
      </c>
    </row>
    <row r="304" spans="2:111" hidden="1" x14ac:dyDescent="0.3">
      <c r="B304" s="124" t="str">
        <f t="shared" si="4"/>
        <v>iBoxx Global Government Overall ESG Tilted Weight Capped45716</v>
      </c>
      <c r="D304" s="124" t="s">
        <v>508</v>
      </c>
      <c r="E304" s="124" t="s">
        <v>209</v>
      </c>
      <c r="F304" s="196">
        <v>45716</v>
      </c>
      <c r="G304" s="124">
        <v>1875</v>
      </c>
      <c r="H304" s="124">
        <v>1802</v>
      </c>
      <c r="I304" s="124">
        <v>73</v>
      </c>
      <c r="J304" s="124">
        <v>0.98255626484164105</v>
      </c>
      <c r="K304" s="124">
        <v>1.7443735158358901E-2</v>
      </c>
      <c r="L304" s="265" t="s">
        <v>469</v>
      </c>
      <c r="M304" s="124">
        <v>65.3020478511325</v>
      </c>
      <c r="N304" s="124">
        <v>0.99976016957656999</v>
      </c>
      <c r="O304" s="124">
        <v>1867</v>
      </c>
      <c r="P304" s="124">
        <v>59.560454959099602</v>
      </c>
      <c r="Q304" s="124">
        <v>0.99976016957656999</v>
      </c>
      <c r="R304" s="124">
        <v>1867</v>
      </c>
      <c r="S304" s="124">
        <v>66.258106319558394</v>
      </c>
      <c r="T304" s="124">
        <v>0.99976016957656999</v>
      </c>
      <c r="U304" s="124">
        <v>1867</v>
      </c>
      <c r="V304" s="124">
        <v>66.355284790844195</v>
      </c>
      <c r="W304" s="124">
        <v>0.99976016957656999</v>
      </c>
      <c r="X304" s="124">
        <v>1867</v>
      </c>
      <c r="Y304" s="124">
        <v>52.5019904250602</v>
      </c>
      <c r="Z304" s="124">
        <v>0.99255944014152298</v>
      </c>
      <c r="AA304" s="124">
        <v>1795</v>
      </c>
      <c r="AB304" s="124">
        <v>64.147657556380906</v>
      </c>
      <c r="AC304" s="124">
        <v>0.99976016957656999</v>
      </c>
      <c r="AD304" s="124">
        <v>1867</v>
      </c>
      <c r="AE304" s="124">
        <v>0</v>
      </c>
      <c r="AF304" s="124" t="s">
        <v>470</v>
      </c>
      <c r="AG304" s="124" t="s">
        <v>470</v>
      </c>
      <c r="AH304" s="124">
        <v>0</v>
      </c>
      <c r="AI304" s="124" t="s">
        <v>470</v>
      </c>
      <c r="AJ304" s="124" t="s">
        <v>470</v>
      </c>
      <c r="AK304" s="124">
        <v>58.112136951709701</v>
      </c>
      <c r="AL304" s="124">
        <v>0.99976016957656999</v>
      </c>
      <c r="AM304" s="124">
        <v>1867</v>
      </c>
      <c r="AN304" s="124">
        <v>71.766576723248505</v>
      </c>
      <c r="AO304" s="124">
        <v>0.99976016957656999</v>
      </c>
      <c r="AP304" s="124">
        <v>1867</v>
      </c>
      <c r="AQ304" s="124">
        <v>327.07703170279098</v>
      </c>
      <c r="AR304" s="124">
        <v>0.99976016957656999</v>
      </c>
      <c r="AS304" s="124">
        <v>1867</v>
      </c>
      <c r="AT304" s="124">
        <v>2.0559062173833201E-2</v>
      </c>
      <c r="AU304" s="124">
        <v>0.85420839671589499</v>
      </c>
      <c r="AV304" s="124">
        <v>0.107548975528574</v>
      </c>
      <c r="AW304" s="124">
        <v>0</v>
      </c>
      <c r="AX304" s="124">
        <v>0</v>
      </c>
      <c r="AY304" s="124">
        <v>1.76835655816053E-2</v>
      </c>
      <c r="AZ304" s="124">
        <v>0.432964398692115</v>
      </c>
      <c r="BA304" s="124">
        <v>0.99976016957656999</v>
      </c>
      <c r="BB304" s="124">
        <v>1867</v>
      </c>
      <c r="BC304" s="124">
        <v>0.27706024344802899</v>
      </c>
      <c r="BD304" s="124">
        <v>0.99976016957656999</v>
      </c>
      <c r="BE304" s="124">
        <v>1867</v>
      </c>
      <c r="BF304" s="124">
        <v>4.5072854096450104E-3</v>
      </c>
      <c r="BG304" s="124">
        <v>0.99976016957656999</v>
      </c>
      <c r="BH304" s="124">
        <v>1867</v>
      </c>
      <c r="BI304" s="124">
        <v>0.30166938304115198</v>
      </c>
      <c r="BJ304" s="124">
        <v>0.99976016957656999</v>
      </c>
      <c r="BK304" s="124">
        <v>1867</v>
      </c>
      <c r="BL304" s="124" t="s">
        <v>470</v>
      </c>
      <c r="BM304" s="124">
        <v>1.74437351582673E-2</v>
      </c>
      <c r="BN304" s="124">
        <v>73</v>
      </c>
      <c r="BO304" s="124">
        <v>0</v>
      </c>
      <c r="BP304" s="124" t="s">
        <v>470</v>
      </c>
      <c r="BQ304" s="124" t="s">
        <v>470</v>
      </c>
      <c r="BR304" s="124" t="s">
        <v>470</v>
      </c>
      <c r="BS304" s="124" t="s">
        <v>470</v>
      </c>
      <c r="BT304" s="124">
        <v>1.74437351582673E-2</v>
      </c>
      <c r="BU304" s="124">
        <v>73</v>
      </c>
      <c r="BV304" s="124">
        <v>7.7925050321670996E-3</v>
      </c>
      <c r="BW304" s="124">
        <v>7.7925050321670996E-3</v>
      </c>
      <c r="BX304" s="124">
        <v>32</v>
      </c>
      <c r="BY304" s="124">
        <v>0</v>
      </c>
      <c r="BZ304" s="124">
        <v>0.99999999999990796</v>
      </c>
      <c r="CA304" s="124">
        <v>1875</v>
      </c>
      <c r="CB304" s="124">
        <v>0</v>
      </c>
      <c r="CC304" s="124">
        <v>0.99999999999990796</v>
      </c>
      <c r="CD304" s="124">
        <v>1875</v>
      </c>
      <c r="CE304" s="124" t="s">
        <v>470</v>
      </c>
      <c r="CF304" s="124" t="s">
        <v>470</v>
      </c>
      <c r="CG304" s="124" t="s">
        <v>470</v>
      </c>
      <c r="CH304" s="124" t="s">
        <v>470</v>
      </c>
      <c r="CI304" s="124">
        <v>0.99999999999990796</v>
      </c>
      <c r="CJ304" s="124">
        <v>1875</v>
      </c>
      <c r="CK304" s="124">
        <v>55.479657159329399</v>
      </c>
      <c r="CL304" s="124">
        <v>0.94500883772764699</v>
      </c>
      <c r="CM304" s="124">
        <v>1762</v>
      </c>
      <c r="CN304" s="124" t="s">
        <v>470</v>
      </c>
      <c r="CO304" s="124" t="s">
        <v>470</v>
      </c>
      <c r="CP304" s="124" t="s">
        <v>470</v>
      </c>
      <c r="CQ304" s="124">
        <v>0</v>
      </c>
      <c r="CR304" s="124" t="s">
        <v>470</v>
      </c>
      <c r="CS304" s="124" t="s">
        <v>470</v>
      </c>
      <c r="CT304" s="124">
        <v>0</v>
      </c>
      <c r="CU304" s="124" t="s">
        <v>470</v>
      </c>
      <c r="CV304" s="124" t="s">
        <v>470</v>
      </c>
      <c r="CW304" s="124">
        <v>0</v>
      </c>
      <c r="CX304" s="124" t="s">
        <v>470</v>
      </c>
      <c r="CY304" s="124" t="s">
        <v>470</v>
      </c>
      <c r="CZ304" s="124">
        <v>0</v>
      </c>
      <c r="DA304" s="124" t="s">
        <v>470</v>
      </c>
      <c r="DB304" s="124" t="s">
        <v>470</v>
      </c>
      <c r="DC304" s="124">
        <v>69.407273561080999</v>
      </c>
      <c r="DD304" s="124">
        <v>0.99976016957656999</v>
      </c>
      <c r="DE304" s="124">
        <v>1867</v>
      </c>
      <c r="DF304" s="124" t="s">
        <v>170</v>
      </c>
      <c r="DG304" s="124" t="s">
        <v>471</v>
      </c>
    </row>
    <row r="305" spans="2:111" hidden="1" x14ac:dyDescent="0.3">
      <c r="B305" s="124" t="str">
        <f t="shared" si="4"/>
        <v>iBoxx Global Government Developed Markets ESG Tilted Weight Capped45716</v>
      </c>
      <c r="D305" s="124" t="s">
        <v>507</v>
      </c>
      <c r="E305" s="124" t="s">
        <v>207</v>
      </c>
      <c r="F305" s="196">
        <v>45716</v>
      </c>
      <c r="G305" s="124">
        <v>1232</v>
      </c>
      <c r="H305" s="124">
        <v>1160</v>
      </c>
      <c r="I305" s="124">
        <v>72</v>
      </c>
      <c r="J305" s="124">
        <v>0.98422905636836</v>
      </c>
      <c r="K305" s="124">
        <v>1.577094363164E-2</v>
      </c>
      <c r="L305" s="265" t="s">
        <v>469</v>
      </c>
      <c r="M305" s="124">
        <v>68.015088255820501</v>
      </c>
      <c r="N305" s="124">
        <v>0.99999999999994105</v>
      </c>
      <c r="O305" s="124">
        <v>1232</v>
      </c>
      <c r="P305" s="124">
        <v>63.723898837700503</v>
      </c>
      <c r="Q305" s="124">
        <v>0.99999999999994105</v>
      </c>
      <c r="R305" s="124">
        <v>1232</v>
      </c>
      <c r="S305" s="124">
        <v>67.777995934696605</v>
      </c>
      <c r="T305" s="124">
        <v>0.99999999999994105</v>
      </c>
      <c r="U305" s="124">
        <v>1232</v>
      </c>
      <c r="V305" s="124">
        <v>69.468409706043303</v>
      </c>
      <c r="W305" s="124">
        <v>0.99999999999994105</v>
      </c>
      <c r="X305" s="124">
        <v>1232</v>
      </c>
      <c r="Y305" s="124">
        <v>51.671630226425101</v>
      </c>
      <c r="Z305" s="124">
        <v>0.99352963266001104</v>
      </c>
      <c r="AA305" s="124">
        <v>1196</v>
      </c>
      <c r="AB305" s="124">
        <v>68.789551940662406</v>
      </c>
      <c r="AC305" s="124">
        <v>0.99999999999994105</v>
      </c>
      <c r="AD305" s="124">
        <v>1232</v>
      </c>
      <c r="AE305" s="124">
        <v>0</v>
      </c>
      <c r="AF305" s="124" t="s">
        <v>470</v>
      </c>
      <c r="AG305" s="124" t="s">
        <v>470</v>
      </c>
      <c r="AH305" s="124">
        <v>0</v>
      </c>
      <c r="AI305" s="124" t="s">
        <v>470</v>
      </c>
      <c r="AJ305" s="124" t="s">
        <v>470</v>
      </c>
      <c r="AK305" s="124">
        <v>58.442522028845197</v>
      </c>
      <c r="AL305" s="124">
        <v>0.99999999999994105</v>
      </c>
      <c r="AM305" s="124">
        <v>1232</v>
      </c>
      <c r="AN305" s="124">
        <v>74.981351973041697</v>
      </c>
      <c r="AO305" s="124">
        <v>0.99999999999994105</v>
      </c>
      <c r="AP305" s="124">
        <v>1232</v>
      </c>
      <c r="AQ305" s="124">
        <v>237.77665839969401</v>
      </c>
      <c r="AR305" s="124">
        <v>0.99999999999994105</v>
      </c>
      <c r="AS305" s="124">
        <v>1232</v>
      </c>
      <c r="AT305" s="124">
        <v>2.7691369055709202E-2</v>
      </c>
      <c r="AU305" s="124">
        <v>0.95653768731264999</v>
      </c>
      <c r="AV305" s="124">
        <v>0</v>
      </c>
      <c r="AW305" s="124">
        <v>0</v>
      </c>
      <c r="AX305" s="124">
        <v>0</v>
      </c>
      <c r="AY305" s="124">
        <v>1.57709436315812E-2</v>
      </c>
      <c r="AZ305" s="124">
        <v>0.42762722631794198</v>
      </c>
      <c r="BA305" s="124">
        <v>0.99999999999994105</v>
      </c>
      <c r="BB305" s="124">
        <v>1232</v>
      </c>
      <c r="BC305" s="124">
        <v>0.29220846042520199</v>
      </c>
      <c r="BD305" s="124">
        <v>0.99999999999994105</v>
      </c>
      <c r="BE305" s="124">
        <v>1232</v>
      </c>
      <c r="BF305" s="124" t="s">
        <v>470</v>
      </c>
      <c r="BG305" s="124">
        <v>0.99999999999994105</v>
      </c>
      <c r="BH305" s="124">
        <v>1232</v>
      </c>
      <c r="BI305" s="124">
        <v>0.31303405992019401</v>
      </c>
      <c r="BJ305" s="124">
        <v>0.99999999999994105</v>
      </c>
      <c r="BK305" s="124">
        <v>1232</v>
      </c>
      <c r="BL305" s="124" t="s">
        <v>470</v>
      </c>
      <c r="BM305" s="124">
        <v>1.57709436315812E-2</v>
      </c>
      <c r="BN305" s="124">
        <v>72</v>
      </c>
      <c r="BO305" s="124">
        <v>0</v>
      </c>
      <c r="BP305" s="124" t="s">
        <v>470</v>
      </c>
      <c r="BQ305" s="124" t="s">
        <v>470</v>
      </c>
      <c r="BR305" s="124" t="s">
        <v>470</v>
      </c>
      <c r="BS305" s="124" t="s">
        <v>470</v>
      </c>
      <c r="BT305" s="124">
        <v>1.57709436315812E-2</v>
      </c>
      <c r="BU305" s="124">
        <v>72</v>
      </c>
      <c r="BV305" s="124">
        <v>8.8327198451168005E-3</v>
      </c>
      <c r="BW305" s="124">
        <v>8.8327198451168005E-3</v>
      </c>
      <c r="BX305" s="124">
        <v>31</v>
      </c>
      <c r="BY305" s="124">
        <v>0</v>
      </c>
      <c r="BZ305" s="124">
        <v>0.99999999999994105</v>
      </c>
      <c r="CA305" s="124">
        <v>1232</v>
      </c>
      <c r="CB305" s="124">
        <v>0</v>
      </c>
      <c r="CC305" s="124">
        <v>0.99999999999994105</v>
      </c>
      <c r="CD305" s="124">
        <v>1232</v>
      </c>
      <c r="CE305" s="124" t="s">
        <v>470</v>
      </c>
      <c r="CF305" s="124" t="s">
        <v>470</v>
      </c>
      <c r="CG305" s="124" t="s">
        <v>470</v>
      </c>
      <c r="CH305" s="124" t="s">
        <v>470</v>
      </c>
      <c r="CI305" s="124">
        <v>0.99999999999994105</v>
      </c>
      <c r="CJ305" s="124">
        <v>1232</v>
      </c>
      <c r="CK305" s="124">
        <v>57.653389401128798</v>
      </c>
      <c r="CL305" s="124">
        <v>0.94217442077053903</v>
      </c>
      <c r="CM305" s="124">
        <v>1170</v>
      </c>
      <c r="CN305" s="124" t="s">
        <v>470</v>
      </c>
      <c r="CO305" s="124" t="s">
        <v>470</v>
      </c>
      <c r="CP305" s="124" t="s">
        <v>470</v>
      </c>
      <c r="CQ305" s="124">
        <v>0</v>
      </c>
      <c r="CR305" s="124" t="s">
        <v>470</v>
      </c>
      <c r="CS305" s="124" t="s">
        <v>470</v>
      </c>
      <c r="CT305" s="124">
        <v>0</v>
      </c>
      <c r="CU305" s="124" t="s">
        <v>470</v>
      </c>
      <c r="CV305" s="124" t="s">
        <v>470</v>
      </c>
      <c r="CW305" s="124">
        <v>0</v>
      </c>
      <c r="CX305" s="124" t="s">
        <v>470</v>
      </c>
      <c r="CY305" s="124" t="s">
        <v>470</v>
      </c>
      <c r="CZ305" s="124">
        <v>0</v>
      </c>
      <c r="DA305" s="124" t="s">
        <v>470</v>
      </c>
      <c r="DB305" s="124" t="s">
        <v>470</v>
      </c>
      <c r="DC305" s="124">
        <v>72.261439631106299</v>
      </c>
      <c r="DD305" s="124">
        <v>0.99999999999994105</v>
      </c>
      <c r="DE305" s="124">
        <v>1232</v>
      </c>
      <c r="DF305" s="124" t="s">
        <v>172</v>
      </c>
      <c r="DG305" s="124" t="s">
        <v>471</v>
      </c>
    </row>
    <row r="306" spans="2:111" hidden="1" x14ac:dyDescent="0.3">
      <c r="B306" s="124" t="str">
        <f t="shared" si="4"/>
        <v>iBoxx ABF Green Bonds Unconstrained45716</v>
      </c>
      <c r="D306" s="124" t="s">
        <v>472</v>
      </c>
      <c r="E306" s="124" t="s">
        <v>16</v>
      </c>
      <c r="F306" s="196">
        <v>45716</v>
      </c>
      <c r="G306" s="124">
        <v>40</v>
      </c>
      <c r="H306" s="124">
        <v>3</v>
      </c>
      <c r="I306" s="124">
        <v>37</v>
      </c>
      <c r="J306" s="124">
        <v>0.29212300465077201</v>
      </c>
      <c r="K306" s="124">
        <v>0.70787699534922699</v>
      </c>
      <c r="L306" s="265" t="s">
        <v>469</v>
      </c>
      <c r="M306" s="124">
        <v>44.461677689002599</v>
      </c>
      <c r="N306" s="124">
        <v>0.84483200511671896</v>
      </c>
      <c r="O306" s="124">
        <v>31</v>
      </c>
      <c r="P306" s="124">
        <v>41.102216524671803</v>
      </c>
      <c r="Q306" s="124">
        <v>0.52181691574965905</v>
      </c>
      <c r="R306" s="124">
        <v>21</v>
      </c>
      <c r="S306" s="124">
        <v>63.543024007946997</v>
      </c>
      <c r="T306" s="124">
        <v>0.52181691574965905</v>
      </c>
      <c r="U306" s="124">
        <v>21</v>
      </c>
      <c r="V306" s="124">
        <v>63.499752571733502</v>
      </c>
      <c r="W306" s="124">
        <v>0.52181691574965905</v>
      </c>
      <c r="X306" s="124">
        <v>21</v>
      </c>
      <c r="Y306" s="124">
        <v>52.578773161100003</v>
      </c>
      <c r="Z306" s="124">
        <v>6.22897380268575E-2</v>
      </c>
      <c r="AA306" s="124">
        <v>1</v>
      </c>
      <c r="AB306" s="124">
        <v>51.1430245501071</v>
      </c>
      <c r="AC306" s="124">
        <v>0.4944182731167</v>
      </c>
      <c r="AD306" s="124">
        <v>12</v>
      </c>
      <c r="AE306" s="124">
        <v>0</v>
      </c>
      <c r="AF306" s="124" t="s">
        <v>470</v>
      </c>
      <c r="AG306" s="124" t="s">
        <v>470</v>
      </c>
      <c r="AH306" s="124">
        <v>0</v>
      </c>
      <c r="AI306" s="124" t="s">
        <v>470</v>
      </c>
      <c r="AJ306" s="124" t="s">
        <v>470</v>
      </c>
      <c r="AK306" s="124">
        <v>75.263625017648906</v>
      </c>
      <c r="AL306" s="124">
        <v>0.4944182731167</v>
      </c>
      <c r="AM306" s="124">
        <v>12</v>
      </c>
      <c r="AN306" s="124">
        <v>77.572799642463195</v>
      </c>
      <c r="AO306" s="124">
        <v>0.4944182731167</v>
      </c>
      <c r="AP306" s="124">
        <v>12</v>
      </c>
      <c r="AQ306" s="124">
        <v>254.51578943925901</v>
      </c>
      <c r="AR306" s="124">
        <v>0.4944182731167</v>
      </c>
      <c r="AS306" s="124">
        <v>12</v>
      </c>
      <c r="AT306" s="124">
        <v>0</v>
      </c>
      <c r="AU306" s="124">
        <v>0.71455091890709899</v>
      </c>
      <c r="AV306" s="124">
        <v>6.22897380268575E-2</v>
      </c>
      <c r="AW306" s="124">
        <v>0</v>
      </c>
      <c r="AX306" s="124">
        <v>0</v>
      </c>
      <c r="AY306" s="124">
        <v>0.22315934306604199</v>
      </c>
      <c r="AZ306" s="124" t="s">
        <v>470</v>
      </c>
      <c r="BA306" s="124">
        <v>0.4944182731167</v>
      </c>
      <c r="BB306" s="124">
        <v>12</v>
      </c>
      <c r="BC306" s="124" t="s">
        <v>470</v>
      </c>
      <c r="BD306" s="124">
        <v>0.4944182731167</v>
      </c>
      <c r="BE306" s="124">
        <v>12</v>
      </c>
      <c r="BF306" s="124" t="s">
        <v>470</v>
      </c>
      <c r="BG306" s="124">
        <v>0.4944182731167</v>
      </c>
      <c r="BH306" s="124">
        <v>12</v>
      </c>
      <c r="BI306" s="124">
        <v>6.22897380268575E-2</v>
      </c>
      <c r="BJ306" s="124">
        <v>0.4944182731167</v>
      </c>
      <c r="BK306" s="124">
        <v>12</v>
      </c>
      <c r="BL306" s="124">
        <v>1.3329203371584599E-2</v>
      </c>
      <c r="BM306" s="124">
        <v>0.70787699534922599</v>
      </c>
      <c r="BN306" s="124">
        <v>37</v>
      </c>
      <c r="BO306" s="124">
        <v>54.34</v>
      </c>
      <c r="BP306" s="124">
        <v>1.3329203371584599E-2</v>
      </c>
      <c r="BQ306" s="124">
        <v>6</v>
      </c>
      <c r="BR306" s="124" t="s">
        <v>470</v>
      </c>
      <c r="BS306" s="124" t="s">
        <v>470</v>
      </c>
      <c r="BT306" s="124">
        <v>0.70787699534922599</v>
      </c>
      <c r="BU306" s="124">
        <v>37</v>
      </c>
      <c r="BV306" s="124">
        <v>0.999999999999998</v>
      </c>
      <c r="BW306" s="124">
        <v>0.999999999999998</v>
      </c>
      <c r="BX306" s="124">
        <v>40</v>
      </c>
      <c r="BY306" s="124">
        <v>0</v>
      </c>
      <c r="BZ306" s="124">
        <v>0.999999999999998</v>
      </c>
      <c r="CA306" s="124">
        <v>40</v>
      </c>
      <c r="CB306" s="124">
        <v>0</v>
      </c>
      <c r="CC306" s="124">
        <v>0.999999999999998</v>
      </c>
      <c r="CD306" s="124">
        <v>40</v>
      </c>
      <c r="CE306" s="124" t="s">
        <v>470</v>
      </c>
      <c r="CF306" s="124">
        <v>0.35041373200001802</v>
      </c>
      <c r="CG306" s="124">
        <v>19</v>
      </c>
      <c r="CH306" s="124" t="s">
        <v>470</v>
      </c>
      <c r="CI306" s="124">
        <v>0.999999999999998</v>
      </c>
      <c r="CJ306" s="124">
        <v>40</v>
      </c>
      <c r="CK306" s="124">
        <v>48.3023938547352</v>
      </c>
      <c r="CL306" s="124">
        <v>0.4944182731167</v>
      </c>
      <c r="CM306" s="124">
        <v>12</v>
      </c>
      <c r="CN306" s="124">
        <v>0.33708452862843402</v>
      </c>
      <c r="CO306" s="124">
        <v>0.35041373200001802</v>
      </c>
      <c r="CP306" s="124">
        <v>19</v>
      </c>
      <c r="CQ306" s="124">
        <v>0</v>
      </c>
      <c r="CR306" s="124">
        <v>0.35041373200001802</v>
      </c>
      <c r="CS306" s="124">
        <v>19</v>
      </c>
      <c r="CT306" s="124">
        <v>0</v>
      </c>
      <c r="CU306" s="124">
        <v>0.35041373200001802</v>
      </c>
      <c r="CV306" s="124">
        <v>19</v>
      </c>
      <c r="CW306" s="124">
        <v>4.7604323597996E-3</v>
      </c>
      <c r="CX306" s="124">
        <v>1.3329203371584599E-2</v>
      </c>
      <c r="CY306" s="124">
        <v>6</v>
      </c>
      <c r="CZ306" s="124">
        <v>410.4</v>
      </c>
      <c r="DA306" s="124">
        <v>1.3329203371584599E-2</v>
      </c>
      <c r="DB306" s="124">
        <v>6</v>
      </c>
      <c r="DC306" s="124">
        <v>80.438386780528802</v>
      </c>
      <c r="DD306" s="124">
        <v>0.4944182731167</v>
      </c>
      <c r="DE306" s="124">
        <v>12</v>
      </c>
      <c r="DF306" s="124" t="s">
        <v>172</v>
      </c>
      <c r="DG306" s="124" t="s">
        <v>471</v>
      </c>
    </row>
    <row r="307" spans="2:111" hidden="1" x14ac:dyDescent="0.3">
      <c r="B307" s="124" t="str">
        <f t="shared" si="4"/>
        <v>iBoxx Asia Green Bonds Unconstrained45716</v>
      </c>
      <c r="D307" s="124" t="s">
        <v>474</v>
      </c>
      <c r="E307" s="124" t="s">
        <v>165</v>
      </c>
      <c r="F307" s="196">
        <v>45716</v>
      </c>
      <c r="G307" s="124">
        <v>65</v>
      </c>
      <c r="H307" s="124">
        <v>11</v>
      </c>
      <c r="I307" s="124">
        <v>54</v>
      </c>
      <c r="J307" s="124">
        <v>0.57919098367881094</v>
      </c>
      <c r="K307" s="124">
        <v>0.420809016321188</v>
      </c>
      <c r="L307" s="265" t="s">
        <v>469</v>
      </c>
      <c r="M307" s="124">
        <v>44.327610108369399</v>
      </c>
      <c r="N307" s="124">
        <v>0.87549455448717295</v>
      </c>
      <c r="O307" s="124">
        <v>39</v>
      </c>
      <c r="P307" s="124">
        <v>33.9904881937412</v>
      </c>
      <c r="Q307" s="124">
        <v>0.70232834166314395</v>
      </c>
      <c r="R307" s="124">
        <v>29</v>
      </c>
      <c r="S307" s="124">
        <v>49.615135400131997</v>
      </c>
      <c r="T307" s="124">
        <v>0.70232834166314395</v>
      </c>
      <c r="U307" s="124">
        <v>29</v>
      </c>
      <c r="V307" s="124">
        <v>56.163111226667702</v>
      </c>
      <c r="W307" s="124">
        <v>0.70232834166314395</v>
      </c>
      <c r="X307" s="124">
        <v>29</v>
      </c>
      <c r="Y307" s="124">
        <v>56.511570794703701</v>
      </c>
      <c r="Z307" s="124">
        <v>0.45597891813653402</v>
      </c>
      <c r="AA307" s="124">
        <v>9</v>
      </c>
      <c r="AB307" s="124">
        <v>51.949832515393403</v>
      </c>
      <c r="AC307" s="124">
        <v>0.68764011396899805</v>
      </c>
      <c r="AD307" s="124">
        <v>20</v>
      </c>
      <c r="AE307" s="124">
        <v>0</v>
      </c>
      <c r="AF307" s="124" t="s">
        <v>470</v>
      </c>
      <c r="AG307" s="124" t="s">
        <v>470</v>
      </c>
      <c r="AH307" s="124">
        <v>0</v>
      </c>
      <c r="AI307" s="124" t="s">
        <v>470</v>
      </c>
      <c r="AJ307" s="124" t="s">
        <v>470</v>
      </c>
      <c r="AK307" s="124">
        <v>55.378557814734002</v>
      </c>
      <c r="AL307" s="124">
        <v>0.68764011396899805</v>
      </c>
      <c r="AM307" s="124">
        <v>20</v>
      </c>
      <c r="AN307" s="124">
        <v>62.823863002235598</v>
      </c>
      <c r="AO307" s="124">
        <v>0.68764011396899805</v>
      </c>
      <c r="AP307" s="124">
        <v>20</v>
      </c>
      <c r="AQ307" s="124">
        <v>857.87830616353597</v>
      </c>
      <c r="AR307" s="124">
        <v>0.68764011396899805</v>
      </c>
      <c r="AS307" s="124">
        <v>20</v>
      </c>
      <c r="AT307" s="124">
        <v>0</v>
      </c>
      <c r="AU307" s="124">
        <v>0.38306593273871298</v>
      </c>
      <c r="AV307" s="124">
        <v>3.3393108826734998E-2</v>
      </c>
      <c r="AW307" s="124">
        <v>0.422585809309799</v>
      </c>
      <c r="AX307" s="124">
        <v>0</v>
      </c>
      <c r="AY307" s="124">
        <v>0.16095514912474901</v>
      </c>
      <c r="AZ307" s="124" t="s">
        <v>470</v>
      </c>
      <c r="BA307" s="124">
        <v>0.68764011396899805</v>
      </c>
      <c r="BB307" s="124">
        <v>20</v>
      </c>
      <c r="BC307" s="124">
        <v>0.4225858093098</v>
      </c>
      <c r="BD307" s="124">
        <v>0.68764011396899805</v>
      </c>
      <c r="BE307" s="124">
        <v>20</v>
      </c>
      <c r="BF307" s="124" t="s">
        <v>470</v>
      </c>
      <c r="BG307" s="124">
        <v>0.68764011396899805</v>
      </c>
      <c r="BH307" s="124">
        <v>20</v>
      </c>
      <c r="BI307" s="124">
        <v>3.3393108826734998E-2</v>
      </c>
      <c r="BJ307" s="124">
        <v>0.68764011396899805</v>
      </c>
      <c r="BK307" s="124">
        <v>20</v>
      </c>
      <c r="BL307" s="124">
        <v>4.8466625141475303E-2</v>
      </c>
      <c r="BM307" s="124">
        <v>0.420809016321186</v>
      </c>
      <c r="BN307" s="124">
        <v>54</v>
      </c>
      <c r="BO307" s="124">
        <v>54.34</v>
      </c>
      <c r="BP307" s="124">
        <v>7.1456961107956999E-3</v>
      </c>
      <c r="BQ307" s="124">
        <v>6</v>
      </c>
      <c r="BR307" s="124" t="s">
        <v>470</v>
      </c>
      <c r="BS307" s="124" t="s">
        <v>470</v>
      </c>
      <c r="BT307" s="124">
        <v>0.420809016321186</v>
      </c>
      <c r="BU307" s="124">
        <v>54</v>
      </c>
      <c r="BV307" s="124">
        <v>0.999999999999997</v>
      </c>
      <c r="BW307" s="124">
        <v>0.999999999999997</v>
      </c>
      <c r="BX307" s="124">
        <v>65</v>
      </c>
      <c r="BY307" s="124">
        <v>0</v>
      </c>
      <c r="BZ307" s="124">
        <v>0.999999999999997</v>
      </c>
      <c r="CA307" s="124">
        <v>65</v>
      </c>
      <c r="CB307" s="124">
        <v>0</v>
      </c>
      <c r="CC307" s="124">
        <v>0.999999999999997</v>
      </c>
      <c r="CD307" s="124">
        <v>65</v>
      </c>
      <c r="CE307" s="124" t="s">
        <v>470</v>
      </c>
      <c r="CF307" s="124">
        <v>0.18785444051817399</v>
      </c>
      <c r="CG307" s="124">
        <v>19</v>
      </c>
      <c r="CH307" s="124" t="s">
        <v>470</v>
      </c>
      <c r="CI307" s="124">
        <v>0.999999999999997</v>
      </c>
      <c r="CJ307" s="124">
        <v>65</v>
      </c>
      <c r="CK307" s="124">
        <v>49.967091291818697</v>
      </c>
      <c r="CL307" s="124">
        <v>0.68764011396899805</v>
      </c>
      <c r="CM307" s="124">
        <v>20</v>
      </c>
      <c r="CN307" s="124">
        <v>0.180708744407378</v>
      </c>
      <c r="CO307" s="124">
        <v>0.18785444051817399</v>
      </c>
      <c r="CP307" s="124">
        <v>19</v>
      </c>
      <c r="CQ307" s="124">
        <v>0</v>
      </c>
      <c r="CR307" s="124">
        <v>0.18785444051817399</v>
      </c>
      <c r="CS307" s="124">
        <v>19</v>
      </c>
      <c r="CT307" s="124">
        <v>0</v>
      </c>
      <c r="CU307" s="124">
        <v>0.18785444051817399</v>
      </c>
      <c r="CV307" s="124">
        <v>19</v>
      </c>
      <c r="CW307" s="124">
        <v>2.5520357106744301E-3</v>
      </c>
      <c r="CX307" s="124">
        <v>7.1456961107956999E-3</v>
      </c>
      <c r="CY307" s="124">
        <v>6</v>
      </c>
      <c r="CZ307" s="124">
        <v>410.4</v>
      </c>
      <c r="DA307" s="124">
        <v>7.1456961107956999E-3</v>
      </c>
      <c r="DB307" s="124">
        <v>6</v>
      </c>
      <c r="DC307" s="124">
        <v>59.376459989100702</v>
      </c>
      <c r="DD307" s="124">
        <v>0.68764011396899805</v>
      </c>
      <c r="DE307" s="124">
        <v>20</v>
      </c>
      <c r="DF307" s="124" t="s">
        <v>174</v>
      </c>
      <c r="DG307" s="124" t="s">
        <v>471</v>
      </c>
    </row>
    <row r="308" spans="2:111" hidden="1" x14ac:dyDescent="0.3">
      <c r="B308" s="124" t="str">
        <f t="shared" si="4"/>
        <v>iBoxx ALBI Green Bonds Unconstrained45716</v>
      </c>
      <c r="D308" s="124" t="s">
        <v>473</v>
      </c>
      <c r="E308" s="124" t="s">
        <v>163</v>
      </c>
      <c r="F308" s="196">
        <v>45716</v>
      </c>
      <c r="G308" s="124">
        <v>84</v>
      </c>
      <c r="H308" s="124">
        <v>19</v>
      </c>
      <c r="I308" s="124">
        <v>65</v>
      </c>
      <c r="J308" s="124">
        <v>0.57419055266904595</v>
      </c>
      <c r="K308" s="124">
        <v>0.42580944733095299</v>
      </c>
      <c r="L308" s="265" t="s">
        <v>469</v>
      </c>
      <c r="M308" s="124">
        <v>44.528445076974897</v>
      </c>
      <c r="N308" s="124">
        <v>0.88815356871240203</v>
      </c>
      <c r="O308" s="124">
        <v>67</v>
      </c>
      <c r="P308" s="124">
        <v>32.291522781376003</v>
      </c>
      <c r="Q308" s="124">
        <v>0.76698602852185205</v>
      </c>
      <c r="R308" s="124">
        <v>62</v>
      </c>
      <c r="S308" s="124">
        <v>46.714031348060097</v>
      </c>
      <c r="T308" s="124">
        <v>0.76698602852185205</v>
      </c>
      <c r="U308" s="124">
        <v>62</v>
      </c>
      <c r="V308" s="124">
        <v>51.965249939559399</v>
      </c>
      <c r="W308" s="124">
        <v>0.76698602852185205</v>
      </c>
      <c r="X308" s="124">
        <v>62</v>
      </c>
      <c r="Y308" s="124">
        <v>56.8223439832</v>
      </c>
      <c r="Z308" s="124">
        <v>0.39779519363976201</v>
      </c>
      <c r="AA308" s="124">
        <v>8</v>
      </c>
      <c r="AB308" s="124">
        <v>51.195660801365499</v>
      </c>
      <c r="AC308" s="124">
        <v>0.676277612464806</v>
      </c>
      <c r="AD308" s="124">
        <v>28</v>
      </c>
      <c r="AE308" s="124">
        <v>0</v>
      </c>
      <c r="AF308" s="124" t="s">
        <v>470</v>
      </c>
      <c r="AG308" s="124" t="s">
        <v>470</v>
      </c>
      <c r="AH308" s="124">
        <v>0.19999999999999901</v>
      </c>
      <c r="AI308" s="124">
        <v>1.32814538004333E-2</v>
      </c>
      <c r="AJ308" s="124">
        <v>3</v>
      </c>
      <c r="AK308" s="124">
        <v>56.642051636720701</v>
      </c>
      <c r="AL308" s="124">
        <v>0.676277612464806</v>
      </c>
      <c r="AM308" s="124">
        <v>28</v>
      </c>
      <c r="AN308" s="124">
        <v>64.428949727144499</v>
      </c>
      <c r="AO308" s="124">
        <v>0.676277612464806</v>
      </c>
      <c r="AP308" s="124">
        <v>28</v>
      </c>
      <c r="AQ308" s="124">
        <v>785.396666963592</v>
      </c>
      <c r="AR308" s="124">
        <v>0.676277612464806</v>
      </c>
      <c r="AS308" s="124">
        <v>28</v>
      </c>
      <c r="AT308" s="124">
        <v>2.1468061765377699E-2</v>
      </c>
      <c r="AU308" s="124">
        <v>0.37709705340326</v>
      </c>
      <c r="AV308" s="124">
        <v>3.01609120595943E-2</v>
      </c>
      <c r="AW308" s="124">
        <v>0.40914406880778698</v>
      </c>
      <c r="AX308" s="124">
        <v>0</v>
      </c>
      <c r="AY308" s="124">
        <v>0.162129903963977</v>
      </c>
      <c r="AZ308" s="124" t="s">
        <v>470</v>
      </c>
      <c r="BA308" s="124">
        <v>0.676277612464806</v>
      </c>
      <c r="BB308" s="124">
        <v>28</v>
      </c>
      <c r="BC308" s="124">
        <v>0.39779519363976301</v>
      </c>
      <c r="BD308" s="124">
        <v>0.676277612464806</v>
      </c>
      <c r="BE308" s="124">
        <v>28</v>
      </c>
      <c r="BF308" s="124" t="s">
        <v>470</v>
      </c>
      <c r="BG308" s="124">
        <v>0.676277612464806</v>
      </c>
      <c r="BH308" s="124">
        <v>28</v>
      </c>
      <c r="BI308" s="124">
        <v>6.0411418273684299E-2</v>
      </c>
      <c r="BJ308" s="124">
        <v>0.676277612464806</v>
      </c>
      <c r="BK308" s="124">
        <v>28</v>
      </c>
      <c r="BL308" s="124">
        <v>7.1253615933226794E-2</v>
      </c>
      <c r="BM308" s="124">
        <v>0.42580944733095</v>
      </c>
      <c r="BN308" s="124">
        <v>65</v>
      </c>
      <c r="BO308" s="124">
        <v>181.04149914582601</v>
      </c>
      <c r="BP308" s="124">
        <v>7.2574536350391697E-2</v>
      </c>
      <c r="BQ308" s="124">
        <v>26</v>
      </c>
      <c r="BR308" s="124">
        <v>2.10480668794506E-2</v>
      </c>
      <c r="BS308" s="124" t="s">
        <v>470</v>
      </c>
      <c r="BT308" s="124">
        <v>0.42580944733095</v>
      </c>
      <c r="BU308" s="124">
        <v>65</v>
      </c>
      <c r="BV308" s="124">
        <v>0.999999999999997</v>
      </c>
      <c r="BW308" s="124">
        <v>0.999999999999997</v>
      </c>
      <c r="BX308" s="124">
        <v>84</v>
      </c>
      <c r="BY308" s="124">
        <v>0</v>
      </c>
      <c r="BZ308" s="124">
        <v>0.999999999999997</v>
      </c>
      <c r="CA308" s="124">
        <v>84</v>
      </c>
      <c r="CB308" s="124">
        <v>0</v>
      </c>
      <c r="CC308" s="124">
        <v>0.999999999999997</v>
      </c>
      <c r="CD308" s="124">
        <v>84</v>
      </c>
      <c r="CE308" s="124" t="s">
        <v>470</v>
      </c>
      <c r="CF308" s="124">
        <v>0.211875956247596</v>
      </c>
      <c r="CG308" s="124">
        <v>39</v>
      </c>
      <c r="CH308" s="124" t="s">
        <v>470</v>
      </c>
      <c r="CI308" s="124">
        <v>0.999999999999997</v>
      </c>
      <c r="CJ308" s="124">
        <v>84</v>
      </c>
      <c r="CK308" s="124">
        <v>48.706099131370998</v>
      </c>
      <c r="CL308" s="124">
        <v>0.676277612464806</v>
      </c>
      <c r="CM308" s="124">
        <v>28</v>
      </c>
      <c r="CN308" s="124">
        <v>0.16201377135723899</v>
      </c>
      <c r="CO308" s="124">
        <v>0.211875956247596</v>
      </c>
      <c r="CP308" s="124">
        <v>39</v>
      </c>
      <c r="CQ308" s="124">
        <v>0</v>
      </c>
      <c r="CR308" s="124">
        <v>0.211875956247596</v>
      </c>
      <c r="CS308" s="124">
        <v>39</v>
      </c>
      <c r="CT308" s="124">
        <v>0</v>
      </c>
      <c r="CU308" s="124">
        <v>0.211875956247596</v>
      </c>
      <c r="CV308" s="124">
        <v>39</v>
      </c>
      <c r="CW308" s="124">
        <v>2.5115130443881799E-2</v>
      </c>
      <c r="CX308" s="124">
        <v>7.2574536350391697E-2</v>
      </c>
      <c r="CY308" s="124">
        <v>26</v>
      </c>
      <c r="CZ308" s="124">
        <v>1375.8</v>
      </c>
      <c r="DA308" s="124">
        <v>7.2574536350391697E-2</v>
      </c>
      <c r="DB308" s="124">
        <v>26</v>
      </c>
      <c r="DC308" s="124">
        <v>61.716477941951197</v>
      </c>
      <c r="DD308" s="124">
        <v>0.676277612464806</v>
      </c>
      <c r="DE308" s="124">
        <v>28</v>
      </c>
      <c r="DF308" s="124" t="s">
        <v>174</v>
      </c>
      <c r="DG308" s="124" t="s">
        <v>471</v>
      </c>
    </row>
    <row r="309" spans="2:111" hidden="1" x14ac:dyDescent="0.3">
      <c r="B309" s="124" t="str">
        <f t="shared" si="4"/>
        <v>iBoxx SGD Green Bonds45716</v>
      </c>
      <c r="D309" s="124" t="s">
        <v>544</v>
      </c>
      <c r="E309" s="124" t="s">
        <v>276</v>
      </c>
      <c r="F309" s="196">
        <v>45716</v>
      </c>
      <c r="G309" s="124">
        <v>22</v>
      </c>
      <c r="H309" s="124">
        <v>2</v>
      </c>
      <c r="I309" s="124">
        <v>20</v>
      </c>
      <c r="J309" s="124">
        <v>0.46550440177060998</v>
      </c>
      <c r="K309" s="124">
        <v>0.53449559822938997</v>
      </c>
      <c r="L309" s="265" t="s">
        <v>469</v>
      </c>
      <c r="M309" s="124">
        <v>64.122934428620198</v>
      </c>
      <c r="N309" s="124">
        <v>0.91964834603701595</v>
      </c>
      <c r="O309" s="124">
        <v>16</v>
      </c>
      <c r="P309" s="124">
        <v>44.069307276886903</v>
      </c>
      <c r="Q309" s="124">
        <v>0.91964834603701595</v>
      </c>
      <c r="R309" s="124">
        <v>16</v>
      </c>
      <c r="S309" s="124">
        <v>66.417700808019504</v>
      </c>
      <c r="T309" s="124">
        <v>0.91964834603701595</v>
      </c>
      <c r="U309" s="124">
        <v>16</v>
      </c>
      <c r="V309" s="124">
        <v>67.126075393359599</v>
      </c>
      <c r="W309" s="124">
        <v>0.91964834603701595</v>
      </c>
      <c r="X309" s="124">
        <v>16</v>
      </c>
      <c r="Y309" s="124">
        <v>0</v>
      </c>
      <c r="Z309" s="124" t="s">
        <v>470</v>
      </c>
      <c r="AA309" s="124" t="s">
        <v>470</v>
      </c>
      <c r="AB309" s="124">
        <v>50.729021436535099</v>
      </c>
      <c r="AC309" s="124">
        <v>0.87523332966488998</v>
      </c>
      <c r="AD309" s="124">
        <v>11</v>
      </c>
      <c r="AE309" s="124">
        <v>0</v>
      </c>
      <c r="AF309" s="124" t="s">
        <v>470</v>
      </c>
      <c r="AG309" s="124" t="s">
        <v>470</v>
      </c>
      <c r="AH309" s="124">
        <v>0.2</v>
      </c>
      <c r="AI309" s="124">
        <v>2.6652720910055099E-2</v>
      </c>
      <c r="AJ309" s="124">
        <v>3</v>
      </c>
      <c r="AK309" s="124">
        <v>79.591067477763502</v>
      </c>
      <c r="AL309" s="124">
        <v>0.87523332966488998</v>
      </c>
      <c r="AM309" s="124">
        <v>11</v>
      </c>
      <c r="AN309" s="124">
        <v>81.773828255231294</v>
      </c>
      <c r="AO309" s="124">
        <v>0.87523332966488998</v>
      </c>
      <c r="AP309" s="124">
        <v>11</v>
      </c>
      <c r="AQ309" s="124">
        <v>148.637258358396</v>
      </c>
      <c r="AR309" s="124">
        <v>0.87523332966488998</v>
      </c>
      <c r="AS309" s="124">
        <v>11</v>
      </c>
      <c r="AT309" s="124">
        <v>0</v>
      </c>
      <c r="AU309" s="124">
        <v>0.48716574275305702</v>
      </c>
      <c r="AV309" s="124">
        <v>2.6652720910055099E-2</v>
      </c>
      <c r="AW309" s="124">
        <v>0</v>
      </c>
      <c r="AX309" s="124">
        <v>0</v>
      </c>
      <c r="AY309" s="124">
        <v>0.48618153633688799</v>
      </c>
      <c r="AZ309" s="124" t="s">
        <v>470</v>
      </c>
      <c r="BA309" s="124">
        <v>0.87523332966488998</v>
      </c>
      <c r="BB309" s="124">
        <v>11</v>
      </c>
      <c r="BC309" s="124" t="s">
        <v>470</v>
      </c>
      <c r="BD309" s="124">
        <v>0.87523332966488998</v>
      </c>
      <c r="BE309" s="124">
        <v>11</v>
      </c>
      <c r="BF309" s="124" t="s">
        <v>470</v>
      </c>
      <c r="BG309" s="124">
        <v>0.87523332966488998</v>
      </c>
      <c r="BH309" s="124">
        <v>11</v>
      </c>
      <c r="BI309" s="124" t="s">
        <v>470</v>
      </c>
      <c r="BJ309" s="124">
        <v>0.87523332966488998</v>
      </c>
      <c r="BK309" s="124">
        <v>11</v>
      </c>
      <c r="BL309" s="124">
        <v>6.4609272186280195E-2</v>
      </c>
      <c r="BM309" s="124">
        <v>0.53449559822938997</v>
      </c>
      <c r="BN309" s="124">
        <v>20</v>
      </c>
      <c r="BO309" s="124">
        <v>526.66200511895499</v>
      </c>
      <c r="BP309" s="124">
        <v>4.4415016372126102E-2</v>
      </c>
      <c r="BQ309" s="124">
        <v>5</v>
      </c>
      <c r="BR309" s="124">
        <v>7.6258769578503999E-3</v>
      </c>
      <c r="BS309" s="124" t="s">
        <v>470</v>
      </c>
      <c r="BT309" s="124">
        <v>0.53449559822938997</v>
      </c>
      <c r="BU309" s="124">
        <v>20</v>
      </c>
      <c r="BV309" s="124">
        <v>1</v>
      </c>
      <c r="BW309" s="124">
        <v>1</v>
      </c>
      <c r="BX309" s="124">
        <v>22</v>
      </c>
      <c r="BY309" s="124">
        <v>0</v>
      </c>
      <c r="BZ309" s="124">
        <v>1</v>
      </c>
      <c r="CA309" s="124">
        <v>22</v>
      </c>
      <c r="CB309" s="124">
        <v>0</v>
      </c>
      <c r="CC309" s="124">
        <v>1</v>
      </c>
      <c r="CD309" s="124">
        <v>22</v>
      </c>
      <c r="CE309" s="124" t="s">
        <v>470</v>
      </c>
      <c r="CF309" s="124">
        <v>4.4415016372126102E-2</v>
      </c>
      <c r="CG309" s="124">
        <v>5</v>
      </c>
      <c r="CH309" s="124" t="s">
        <v>470</v>
      </c>
      <c r="CI309" s="124">
        <v>1</v>
      </c>
      <c r="CJ309" s="124">
        <v>22</v>
      </c>
      <c r="CK309" s="124">
        <v>46.0405988383283</v>
      </c>
      <c r="CL309" s="124">
        <v>0.87523332966488998</v>
      </c>
      <c r="CM309" s="124">
        <v>11</v>
      </c>
      <c r="CN309" s="124">
        <v>3.4278597867905498E-2</v>
      </c>
      <c r="CO309" s="124">
        <v>4.4415016372126102E-2</v>
      </c>
      <c r="CP309" s="124">
        <v>5</v>
      </c>
      <c r="CQ309" s="124">
        <v>0</v>
      </c>
      <c r="CR309" s="124">
        <v>4.4415016372126102E-2</v>
      </c>
      <c r="CS309" s="124">
        <v>5</v>
      </c>
      <c r="CT309" s="124">
        <v>0</v>
      </c>
      <c r="CU309" s="124">
        <v>4.4415016372126102E-2</v>
      </c>
      <c r="CV309" s="124">
        <v>5</v>
      </c>
      <c r="CW309" s="124">
        <v>1.4383133246750401E-2</v>
      </c>
      <c r="CX309" s="124">
        <v>4.4415016372126102E-2</v>
      </c>
      <c r="CY309" s="124">
        <v>5</v>
      </c>
      <c r="CZ309" s="124">
        <v>328.6</v>
      </c>
      <c r="DA309" s="124">
        <v>4.4415016372126102E-2</v>
      </c>
      <c r="DB309" s="124">
        <v>5</v>
      </c>
      <c r="DC309" s="124">
        <v>85.644966763260598</v>
      </c>
      <c r="DD309" s="124">
        <v>0.87523332966488998</v>
      </c>
      <c r="DE309" s="124">
        <v>11</v>
      </c>
      <c r="DF309" s="124" t="s">
        <v>176</v>
      </c>
      <c r="DG309" s="124" t="s">
        <v>471</v>
      </c>
    </row>
    <row r="310" spans="2:111" hidden="1" x14ac:dyDescent="0.3">
      <c r="B310" s="124" t="str">
        <f t="shared" si="4"/>
        <v>iBoxx EUR Sovereigns ESG Tilted45716</v>
      </c>
      <c r="D310" s="124" t="s">
        <v>490</v>
      </c>
      <c r="E310" s="124" t="s">
        <v>193</v>
      </c>
      <c r="F310" s="196">
        <v>45716</v>
      </c>
      <c r="G310" s="124">
        <v>532</v>
      </c>
      <c r="H310" s="124">
        <v>532</v>
      </c>
      <c r="I310" s="124">
        <v>0</v>
      </c>
      <c r="J310" s="124">
        <v>0.99999999999997502</v>
      </c>
      <c r="K310" s="124">
        <v>2.4980018054066E-14</v>
      </c>
      <c r="L310" s="265" t="s">
        <v>485</v>
      </c>
      <c r="M310" s="124">
        <v>68.288624900110506</v>
      </c>
      <c r="N310" s="124">
        <v>0.99999999999997502</v>
      </c>
      <c r="O310" s="124">
        <v>532</v>
      </c>
      <c r="P310" s="124">
        <v>64.284952579482194</v>
      </c>
      <c r="Q310" s="124">
        <v>0.99999999999997502</v>
      </c>
      <c r="R310" s="124">
        <v>532</v>
      </c>
      <c r="S310" s="124">
        <v>67.131931380173</v>
      </c>
      <c r="T310" s="124">
        <v>0.99999999999997502</v>
      </c>
      <c r="U310" s="124">
        <v>532</v>
      </c>
      <c r="V310" s="124">
        <v>70.299412060255193</v>
      </c>
      <c r="W310" s="124">
        <v>0.99999999999997502</v>
      </c>
      <c r="X310" s="124">
        <v>532</v>
      </c>
      <c r="Y310" s="124">
        <v>62.947842029157101</v>
      </c>
      <c r="Z310" s="124">
        <v>0.99999999999997502</v>
      </c>
      <c r="AA310" s="124">
        <v>532</v>
      </c>
      <c r="AB310" s="124">
        <v>72.793252732671306</v>
      </c>
      <c r="AC310" s="124">
        <v>0.99999999999997502</v>
      </c>
      <c r="AD310" s="124">
        <v>532</v>
      </c>
      <c r="AE310" s="124">
        <v>0</v>
      </c>
      <c r="AF310" s="124" t="s">
        <v>470</v>
      </c>
      <c r="AG310" s="124" t="s">
        <v>470</v>
      </c>
      <c r="AH310" s="124" t="s">
        <v>470</v>
      </c>
      <c r="AI310" s="124" t="s">
        <v>470</v>
      </c>
      <c r="AJ310" s="124" t="s">
        <v>470</v>
      </c>
      <c r="AK310" s="124">
        <v>62.096898254051702</v>
      </c>
      <c r="AL310" s="124">
        <v>0.99999999999997502</v>
      </c>
      <c r="AM310" s="124">
        <v>532</v>
      </c>
      <c r="AN310" s="124">
        <v>71.493364984962</v>
      </c>
      <c r="AO310" s="124">
        <v>0.99999999999997502</v>
      </c>
      <c r="AP310" s="124">
        <v>532</v>
      </c>
      <c r="AQ310" s="124">
        <v>194.172945311516</v>
      </c>
      <c r="AR310" s="124">
        <v>0.99999999999997502</v>
      </c>
      <c r="AS310" s="124">
        <v>532</v>
      </c>
      <c r="AT310" s="124">
        <v>0</v>
      </c>
      <c r="AU310" s="124">
        <v>0.99999999999997502</v>
      </c>
      <c r="AV310" s="124">
        <v>0</v>
      </c>
      <c r="AW310" s="124">
        <v>0</v>
      </c>
      <c r="AX310" s="124">
        <v>0</v>
      </c>
      <c r="AY310" s="124">
        <v>0</v>
      </c>
      <c r="AZ310" s="124">
        <v>0.97050659139144801</v>
      </c>
      <c r="BA310" s="124">
        <v>0.99999999999997502</v>
      </c>
      <c r="BB310" s="124">
        <v>532</v>
      </c>
      <c r="BC310" s="124">
        <v>1</v>
      </c>
      <c r="BD310" s="124">
        <v>0.99999999999997502</v>
      </c>
      <c r="BE310" s="124">
        <v>532</v>
      </c>
      <c r="BF310" s="124" t="s">
        <v>470</v>
      </c>
      <c r="BG310" s="124">
        <v>0.99999999999997502</v>
      </c>
      <c r="BH310" s="124">
        <v>532</v>
      </c>
      <c r="BI310" s="124">
        <v>1</v>
      </c>
      <c r="BJ310" s="124">
        <v>0.99999999999997502</v>
      </c>
      <c r="BK310" s="124">
        <v>532</v>
      </c>
      <c r="BL310" s="124" t="s">
        <v>470</v>
      </c>
      <c r="BM310" s="124" t="s">
        <v>470</v>
      </c>
      <c r="BN310" s="124" t="s">
        <v>470</v>
      </c>
      <c r="BO310" s="124" t="s">
        <v>470</v>
      </c>
      <c r="BP310" s="124" t="s">
        <v>470</v>
      </c>
      <c r="BQ310" s="124" t="s">
        <v>470</v>
      </c>
      <c r="BR310" s="124" t="s">
        <v>470</v>
      </c>
      <c r="BS310" s="124" t="s">
        <v>470</v>
      </c>
      <c r="BT310" s="124" t="s">
        <v>470</v>
      </c>
      <c r="BU310" s="124" t="s">
        <v>470</v>
      </c>
      <c r="BV310" s="124">
        <v>3.2651058942408398E-2</v>
      </c>
      <c r="BW310" s="124">
        <v>3.2651058942408398E-2</v>
      </c>
      <c r="BX310" s="124">
        <v>24</v>
      </c>
      <c r="BY310" s="124">
        <v>0</v>
      </c>
      <c r="BZ310" s="124">
        <v>0.99999999999997502</v>
      </c>
      <c r="CA310" s="124">
        <v>532</v>
      </c>
      <c r="CB310" s="124">
        <v>0</v>
      </c>
      <c r="CC310" s="124">
        <v>0.99999999999997502</v>
      </c>
      <c r="CD310" s="124">
        <v>532</v>
      </c>
      <c r="CE310" s="124" t="s">
        <v>470</v>
      </c>
      <c r="CF310" s="124" t="s">
        <v>470</v>
      </c>
      <c r="CG310" s="124" t="s">
        <v>470</v>
      </c>
      <c r="CH310" s="124" t="s">
        <v>470</v>
      </c>
      <c r="CI310" s="124">
        <v>0.99999999999997502</v>
      </c>
      <c r="CJ310" s="124">
        <v>532</v>
      </c>
      <c r="CK310" s="124">
        <v>60.209824002656902</v>
      </c>
      <c r="CL310" s="124">
        <v>0.99999999999997502</v>
      </c>
      <c r="CM310" s="124">
        <v>532</v>
      </c>
      <c r="CN310" s="124" t="s">
        <v>470</v>
      </c>
      <c r="CO310" s="124" t="s">
        <v>470</v>
      </c>
      <c r="CP310" s="124" t="s">
        <v>470</v>
      </c>
      <c r="CQ310" s="124" t="s">
        <v>470</v>
      </c>
      <c r="CR310" s="124" t="s">
        <v>470</v>
      </c>
      <c r="CS310" s="124" t="s">
        <v>470</v>
      </c>
      <c r="CT310" s="124" t="s">
        <v>470</v>
      </c>
      <c r="CU310" s="124" t="s">
        <v>470</v>
      </c>
      <c r="CV310" s="124" t="s">
        <v>470</v>
      </c>
      <c r="CW310" s="124" t="s">
        <v>470</v>
      </c>
      <c r="CX310" s="124" t="s">
        <v>470</v>
      </c>
      <c r="CY310" s="124" t="s">
        <v>470</v>
      </c>
      <c r="CZ310" s="124" t="s">
        <v>470</v>
      </c>
      <c r="DA310" s="124" t="s">
        <v>470</v>
      </c>
      <c r="DB310" s="124" t="s">
        <v>470</v>
      </c>
      <c r="DC310" s="124">
        <v>72.402211968599602</v>
      </c>
      <c r="DD310" s="124">
        <v>0.99999999999997502</v>
      </c>
      <c r="DE310" s="124">
        <v>532</v>
      </c>
      <c r="DF310" s="124" t="s">
        <v>176</v>
      </c>
      <c r="DG310" s="124" t="s">
        <v>471</v>
      </c>
    </row>
    <row r="311" spans="2:111" hidden="1" x14ac:dyDescent="0.3">
      <c r="B311" s="124" t="str">
        <f t="shared" si="4"/>
        <v>iBoxx EUR Sovereigns ESG Tilted 1-3 Select Index45716</v>
      </c>
      <c r="D311" s="124" t="s">
        <v>493</v>
      </c>
      <c r="E311" s="124" t="s">
        <v>494</v>
      </c>
      <c r="F311" s="196">
        <v>45716</v>
      </c>
      <c r="G311" s="124">
        <v>84</v>
      </c>
      <c r="H311" s="124">
        <v>84</v>
      </c>
      <c r="I311" s="124">
        <v>0</v>
      </c>
      <c r="J311" s="124">
        <v>0.999999999999997</v>
      </c>
      <c r="K311" s="124">
        <v>2.1094237467877899E-15</v>
      </c>
      <c r="L311" s="265" t="s">
        <v>485</v>
      </c>
      <c r="M311" s="124">
        <v>68.203134069060795</v>
      </c>
      <c r="N311" s="124">
        <v>0.999999999999997</v>
      </c>
      <c r="O311" s="124">
        <v>84</v>
      </c>
      <c r="P311" s="124">
        <v>64.258687743544797</v>
      </c>
      <c r="Q311" s="124">
        <v>0.999999999999997</v>
      </c>
      <c r="R311" s="124">
        <v>84</v>
      </c>
      <c r="S311" s="124">
        <v>67.038807738131595</v>
      </c>
      <c r="T311" s="124">
        <v>0.999999999999997</v>
      </c>
      <c r="U311" s="124">
        <v>84</v>
      </c>
      <c r="V311" s="124">
        <v>70.201496398366004</v>
      </c>
      <c r="W311" s="124">
        <v>0.999999999999997</v>
      </c>
      <c r="X311" s="124">
        <v>84</v>
      </c>
      <c r="Y311" s="124">
        <v>62.254714986543199</v>
      </c>
      <c r="Z311" s="124">
        <v>0.999999999999997</v>
      </c>
      <c r="AA311" s="124">
        <v>84</v>
      </c>
      <c r="AB311" s="124">
        <v>72.796922588303403</v>
      </c>
      <c r="AC311" s="124">
        <v>0.999999999999997</v>
      </c>
      <c r="AD311" s="124">
        <v>84</v>
      </c>
      <c r="AE311" s="124">
        <v>0</v>
      </c>
      <c r="AF311" s="124" t="s">
        <v>470</v>
      </c>
      <c r="AG311" s="124" t="s">
        <v>470</v>
      </c>
      <c r="AH311" s="124" t="s">
        <v>470</v>
      </c>
      <c r="AI311" s="124" t="s">
        <v>470</v>
      </c>
      <c r="AJ311" s="124" t="s">
        <v>470</v>
      </c>
      <c r="AK311" s="124">
        <v>61.939573136589402</v>
      </c>
      <c r="AL311" s="124">
        <v>0.999999999999997</v>
      </c>
      <c r="AM311" s="124">
        <v>84</v>
      </c>
      <c r="AN311" s="124">
        <v>71.360287464030606</v>
      </c>
      <c r="AO311" s="124">
        <v>0.999999999999997</v>
      </c>
      <c r="AP311" s="124">
        <v>84</v>
      </c>
      <c r="AQ311" s="124">
        <v>192.13817683860401</v>
      </c>
      <c r="AR311" s="124">
        <v>0.999999999999997</v>
      </c>
      <c r="AS311" s="124">
        <v>84</v>
      </c>
      <c r="AT311" s="124">
        <v>0</v>
      </c>
      <c r="AU311" s="124">
        <v>0.999999999999997</v>
      </c>
      <c r="AV311" s="124">
        <v>0</v>
      </c>
      <c r="AW311" s="124">
        <v>0</v>
      </c>
      <c r="AX311" s="124">
        <v>0</v>
      </c>
      <c r="AY311" s="124">
        <v>0</v>
      </c>
      <c r="AZ311" s="124">
        <v>0.98946924772981104</v>
      </c>
      <c r="BA311" s="124">
        <v>0.999999999999997</v>
      </c>
      <c r="BB311" s="124">
        <v>84</v>
      </c>
      <c r="BC311" s="124">
        <v>1</v>
      </c>
      <c r="BD311" s="124">
        <v>0.999999999999997</v>
      </c>
      <c r="BE311" s="124">
        <v>84</v>
      </c>
      <c r="BF311" s="124" t="s">
        <v>470</v>
      </c>
      <c r="BG311" s="124">
        <v>0.999999999999997</v>
      </c>
      <c r="BH311" s="124">
        <v>84</v>
      </c>
      <c r="BI311" s="124">
        <v>1</v>
      </c>
      <c r="BJ311" s="124">
        <v>0.999999999999997</v>
      </c>
      <c r="BK311" s="124">
        <v>84</v>
      </c>
      <c r="BL311" s="124" t="s">
        <v>470</v>
      </c>
      <c r="BM311" s="124" t="s">
        <v>470</v>
      </c>
      <c r="BN311" s="124" t="s">
        <v>470</v>
      </c>
      <c r="BO311" s="124" t="s">
        <v>470</v>
      </c>
      <c r="BP311" s="124" t="s">
        <v>470</v>
      </c>
      <c r="BQ311" s="124" t="s">
        <v>470</v>
      </c>
      <c r="BR311" s="124" t="s">
        <v>470</v>
      </c>
      <c r="BS311" s="124" t="s">
        <v>470</v>
      </c>
      <c r="BT311" s="124" t="s">
        <v>470</v>
      </c>
      <c r="BU311" s="124" t="s">
        <v>470</v>
      </c>
      <c r="BV311" s="124">
        <v>6.7590049468758996E-3</v>
      </c>
      <c r="BW311" s="124">
        <v>6.7590049468758996E-3</v>
      </c>
      <c r="BX311" s="124">
        <v>1</v>
      </c>
      <c r="BY311" s="124">
        <v>0</v>
      </c>
      <c r="BZ311" s="124">
        <v>0.999999999999997</v>
      </c>
      <c r="CA311" s="124">
        <v>84</v>
      </c>
      <c r="CB311" s="124">
        <v>0</v>
      </c>
      <c r="CC311" s="124">
        <v>0.999999999999997</v>
      </c>
      <c r="CD311" s="124">
        <v>84</v>
      </c>
      <c r="CE311" s="124" t="s">
        <v>470</v>
      </c>
      <c r="CF311" s="124" t="s">
        <v>470</v>
      </c>
      <c r="CG311" s="124" t="s">
        <v>470</v>
      </c>
      <c r="CH311" s="124" t="s">
        <v>470</v>
      </c>
      <c r="CI311" s="124">
        <v>0.999999999999997</v>
      </c>
      <c r="CJ311" s="124">
        <v>84</v>
      </c>
      <c r="CK311" s="124">
        <v>60.146735896986101</v>
      </c>
      <c r="CL311" s="124">
        <v>0.999999999999997</v>
      </c>
      <c r="CM311" s="124">
        <v>84</v>
      </c>
      <c r="CN311" s="124" t="s">
        <v>470</v>
      </c>
      <c r="CO311" s="124" t="s">
        <v>470</v>
      </c>
      <c r="CP311" s="124" t="s">
        <v>470</v>
      </c>
      <c r="CQ311" s="124" t="s">
        <v>470</v>
      </c>
      <c r="CR311" s="124" t="s">
        <v>470</v>
      </c>
      <c r="CS311" s="124" t="s">
        <v>470</v>
      </c>
      <c r="CT311" s="124" t="s">
        <v>470</v>
      </c>
      <c r="CU311" s="124" t="s">
        <v>470</v>
      </c>
      <c r="CV311" s="124" t="s">
        <v>470</v>
      </c>
      <c r="CW311" s="124" t="s">
        <v>470</v>
      </c>
      <c r="CX311" s="124" t="s">
        <v>470</v>
      </c>
      <c r="CY311" s="124" t="s">
        <v>470</v>
      </c>
      <c r="CZ311" s="124" t="s">
        <v>470</v>
      </c>
      <c r="DA311" s="124" t="s">
        <v>470</v>
      </c>
      <c r="DB311" s="124" t="s">
        <v>470</v>
      </c>
      <c r="DC311" s="124">
        <v>72.403937437732594</v>
      </c>
      <c r="DD311" s="124">
        <v>0.999999999999997</v>
      </c>
      <c r="DE311" s="124">
        <v>84</v>
      </c>
      <c r="DF311" s="124" t="s">
        <v>178</v>
      </c>
      <c r="DG311" s="124" t="s">
        <v>471</v>
      </c>
    </row>
    <row r="312" spans="2:111" hidden="1" x14ac:dyDescent="0.3">
      <c r="B312" s="124" t="str">
        <f t="shared" si="4"/>
        <v>iBoxx EUR Sovereigns ESG Tilted 3-5 Select Index45716</v>
      </c>
      <c r="D312" s="124" t="s">
        <v>495</v>
      </c>
      <c r="E312" s="124" t="s">
        <v>496</v>
      </c>
      <c r="F312" s="196">
        <v>45716</v>
      </c>
      <c r="G312" s="124">
        <v>71</v>
      </c>
      <c r="H312" s="124">
        <v>71</v>
      </c>
      <c r="I312" s="124">
        <v>0</v>
      </c>
      <c r="J312" s="124">
        <v>0.999999999999999</v>
      </c>
      <c r="K312" s="124">
        <v>8.8817841970012504E-16</v>
      </c>
      <c r="L312" s="265" t="s">
        <v>485</v>
      </c>
      <c r="M312" s="124">
        <v>68.319987744995998</v>
      </c>
      <c r="N312" s="124">
        <v>0.999999999999999</v>
      </c>
      <c r="O312" s="124">
        <v>71</v>
      </c>
      <c r="P312" s="124">
        <v>64.533948607944595</v>
      </c>
      <c r="Q312" s="124">
        <v>0.999999999999999</v>
      </c>
      <c r="R312" s="124">
        <v>71</v>
      </c>
      <c r="S312" s="124">
        <v>67.074268052923898</v>
      </c>
      <c r="T312" s="124">
        <v>0.999999999999999</v>
      </c>
      <c r="U312" s="124">
        <v>71</v>
      </c>
      <c r="V312" s="124">
        <v>70.327803270561702</v>
      </c>
      <c r="W312" s="124">
        <v>0.999999999999999</v>
      </c>
      <c r="X312" s="124">
        <v>71</v>
      </c>
      <c r="Y312" s="124">
        <v>62.802598051192298</v>
      </c>
      <c r="Z312" s="124">
        <v>0.999999999999999</v>
      </c>
      <c r="AA312" s="124">
        <v>71</v>
      </c>
      <c r="AB312" s="124">
        <v>72.782725865969695</v>
      </c>
      <c r="AC312" s="124">
        <v>0.999999999999999</v>
      </c>
      <c r="AD312" s="124">
        <v>71</v>
      </c>
      <c r="AE312" s="124">
        <v>0</v>
      </c>
      <c r="AF312" s="124" t="s">
        <v>470</v>
      </c>
      <c r="AG312" s="124" t="s">
        <v>470</v>
      </c>
      <c r="AH312" s="124" t="s">
        <v>470</v>
      </c>
      <c r="AI312" s="124" t="s">
        <v>470</v>
      </c>
      <c r="AJ312" s="124" t="s">
        <v>470</v>
      </c>
      <c r="AK312" s="124">
        <v>61.952254758046301</v>
      </c>
      <c r="AL312" s="124">
        <v>0.999999999999999</v>
      </c>
      <c r="AM312" s="124">
        <v>71</v>
      </c>
      <c r="AN312" s="124">
        <v>71.678340875673896</v>
      </c>
      <c r="AO312" s="124">
        <v>0.999999999999999</v>
      </c>
      <c r="AP312" s="124">
        <v>71</v>
      </c>
      <c r="AQ312" s="124">
        <v>192.28475771024301</v>
      </c>
      <c r="AR312" s="124">
        <v>0.999999999999999</v>
      </c>
      <c r="AS312" s="124">
        <v>71</v>
      </c>
      <c r="AT312" s="124">
        <v>0</v>
      </c>
      <c r="AU312" s="124">
        <v>0.999999999999999</v>
      </c>
      <c r="AV312" s="124">
        <v>0</v>
      </c>
      <c r="AW312" s="124">
        <v>0</v>
      </c>
      <c r="AX312" s="124">
        <v>0</v>
      </c>
      <c r="AY312" s="124">
        <v>0</v>
      </c>
      <c r="AZ312" s="124">
        <v>0.98607943451154101</v>
      </c>
      <c r="BA312" s="124">
        <v>0.999999999999999</v>
      </c>
      <c r="BB312" s="124">
        <v>71</v>
      </c>
      <c r="BC312" s="124">
        <v>1</v>
      </c>
      <c r="BD312" s="124">
        <v>0.999999999999999</v>
      </c>
      <c r="BE312" s="124">
        <v>71</v>
      </c>
      <c r="BF312" s="124" t="s">
        <v>470</v>
      </c>
      <c r="BG312" s="124">
        <v>0.999999999999999</v>
      </c>
      <c r="BH312" s="124">
        <v>71</v>
      </c>
      <c r="BI312" s="124">
        <v>1</v>
      </c>
      <c r="BJ312" s="124">
        <v>0.999999999999999</v>
      </c>
      <c r="BK312" s="124">
        <v>71</v>
      </c>
      <c r="BL312" s="124" t="s">
        <v>470</v>
      </c>
      <c r="BM312" s="124" t="s">
        <v>470</v>
      </c>
      <c r="BN312" s="124" t="s">
        <v>470</v>
      </c>
      <c r="BO312" s="124" t="s">
        <v>470</v>
      </c>
      <c r="BP312" s="124" t="s">
        <v>470</v>
      </c>
      <c r="BQ312" s="124" t="s">
        <v>470</v>
      </c>
      <c r="BR312" s="124" t="s">
        <v>470</v>
      </c>
      <c r="BS312" s="124" t="s">
        <v>470</v>
      </c>
      <c r="BT312" s="124" t="s">
        <v>470</v>
      </c>
      <c r="BU312" s="124" t="s">
        <v>470</v>
      </c>
      <c r="BV312" s="124">
        <v>1.0069923121421E-2</v>
      </c>
      <c r="BW312" s="124">
        <v>1.0069923121421E-2</v>
      </c>
      <c r="BX312" s="124">
        <v>2</v>
      </c>
      <c r="BY312" s="124">
        <v>0</v>
      </c>
      <c r="BZ312" s="124">
        <v>0.999999999999999</v>
      </c>
      <c r="CA312" s="124">
        <v>71</v>
      </c>
      <c r="CB312" s="124">
        <v>0</v>
      </c>
      <c r="CC312" s="124">
        <v>0.999999999999999</v>
      </c>
      <c r="CD312" s="124">
        <v>71</v>
      </c>
      <c r="CE312" s="124" t="s">
        <v>470</v>
      </c>
      <c r="CF312" s="124" t="s">
        <v>470</v>
      </c>
      <c r="CG312" s="124" t="s">
        <v>470</v>
      </c>
      <c r="CH312" s="124" t="s">
        <v>470</v>
      </c>
      <c r="CI312" s="124">
        <v>0.999999999999999</v>
      </c>
      <c r="CJ312" s="124">
        <v>71</v>
      </c>
      <c r="CK312" s="124">
        <v>60.174676954803502</v>
      </c>
      <c r="CL312" s="124">
        <v>0.999999999999999</v>
      </c>
      <c r="CM312" s="124">
        <v>71</v>
      </c>
      <c r="CN312" s="124" t="s">
        <v>470</v>
      </c>
      <c r="CO312" s="124" t="s">
        <v>470</v>
      </c>
      <c r="CP312" s="124" t="s">
        <v>470</v>
      </c>
      <c r="CQ312" s="124" t="s">
        <v>470</v>
      </c>
      <c r="CR312" s="124" t="s">
        <v>470</v>
      </c>
      <c r="CS312" s="124" t="s">
        <v>470</v>
      </c>
      <c r="CT312" s="124" t="s">
        <v>470</v>
      </c>
      <c r="CU312" s="124" t="s">
        <v>470</v>
      </c>
      <c r="CV312" s="124" t="s">
        <v>470</v>
      </c>
      <c r="CW312" s="124" t="s">
        <v>470</v>
      </c>
      <c r="CX312" s="124" t="s">
        <v>470</v>
      </c>
      <c r="CY312" s="124" t="s">
        <v>470</v>
      </c>
      <c r="CZ312" s="124" t="s">
        <v>470</v>
      </c>
      <c r="DA312" s="124" t="s">
        <v>470</v>
      </c>
      <c r="DB312" s="124" t="s">
        <v>470</v>
      </c>
      <c r="DC312" s="124">
        <v>72.63992197975</v>
      </c>
      <c r="DD312" s="124">
        <v>0.999999999999999</v>
      </c>
      <c r="DE312" s="124">
        <v>71</v>
      </c>
      <c r="DF312" s="124" t="s">
        <v>178</v>
      </c>
      <c r="DG312" s="124" t="s">
        <v>471</v>
      </c>
    </row>
    <row r="313" spans="2:111" hidden="1" x14ac:dyDescent="0.3">
      <c r="B313" s="124" t="str">
        <f t="shared" si="4"/>
        <v>iBoxx EUR Sovereigns ESG Tilted 10+ Select Index45716</v>
      </c>
      <c r="D313" s="124" t="s">
        <v>491</v>
      </c>
      <c r="E313" s="124" t="s">
        <v>492</v>
      </c>
      <c r="F313" s="196">
        <v>45716</v>
      </c>
      <c r="G313" s="124">
        <v>167</v>
      </c>
      <c r="H313" s="124">
        <v>167</v>
      </c>
      <c r="I313" s="124">
        <v>0</v>
      </c>
      <c r="J313" s="124">
        <v>0.99999999999999301</v>
      </c>
      <c r="K313" s="124">
        <v>6.1062266354383602E-15</v>
      </c>
      <c r="L313" s="265" t="s">
        <v>485</v>
      </c>
      <c r="M313" s="124">
        <v>68.310171440910693</v>
      </c>
      <c r="N313" s="124">
        <v>0.99999999999999301</v>
      </c>
      <c r="O313" s="124">
        <v>167</v>
      </c>
      <c r="P313" s="124">
        <v>63.9572099493056</v>
      </c>
      <c r="Q313" s="124">
        <v>0.99999999999999301</v>
      </c>
      <c r="R313" s="124">
        <v>167</v>
      </c>
      <c r="S313" s="124">
        <v>67.262230856923495</v>
      </c>
      <c r="T313" s="124">
        <v>0.99999999999999301</v>
      </c>
      <c r="U313" s="124">
        <v>167</v>
      </c>
      <c r="V313" s="124">
        <v>70.349618297183198</v>
      </c>
      <c r="W313" s="124">
        <v>0.99999999999999301</v>
      </c>
      <c r="X313" s="124">
        <v>167</v>
      </c>
      <c r="Y313" s="124">
        <v>63.398834533188698</v>
      </c>
      <c r="Z313" s="124">
        <v>0.99999999999999301</v>
      </c>
      <c r="AA313" s="124">
        <v>167</v>
      </c>
      <c r="AB313" s="124">
        <v>72.829525270761295</v>
      </c>
      <c r="AC313" s="124">
        <v>0.99999999999999301</v>
      </c>
      <c r="AD313" s="124">
        <v>167</v>
      </c>
      <c r="AE313" s="124">
        <v>0</v>
      </c>
      <c r="AF313" s="124" t="s">
        <v>470</v>
      </c>
      <c r="AG313" s="124" t="s">
        <v>470</v>
      </c>
      <c r="AH313" s="124" t="s">
        <v>470</v>
      </c>
      <c r="AI313" s="124" t="s">
        <v>470</v>
      </c>
      <c r="AJ313" s="124" t="s">
        <v>470</v>
      </c>
      <c r="AK313" s="124">
        <v>62.083200259755799</v>
      </c>
      <c r="AL313" s="124">
        <v>0.99999999999999301</v>
      </c>
      <c r="AM313" s="124">
        <v>167</v>
      </c>
      <c r="AN313" s="124">
        <v>71.567251505654895</v>
      </c>
      <c r="AO313" s="124">
        <v>0.99999999999999301</v>
      </c>
      <c r="AP313" s="124">
        <v>167</v>
      </c>
      <c r="AQ313" s="124">
        <v>192.22979366588501</v>
      </c>
      <c r="AR313" s="124">
        <v>0.99999999999999301</v>
      </c>
      <c r="AS313" s="124">
        <v>167</v>
      </c>
      <c r="AT313" s="124">
        <v>0</v>
      </c>
      <c r="AU313" s="124">
        <v>0.99999999999999301</v>
      </c>
      <c r="AV313" s="124">
        <v>0</v>
      </c>
      <c r="AW313" s="124">
        <v>0</v>
      </c>
      <c r="AX313" s="124">
        <v>0</v>
      </c>
      <c r="AY313" s="124">
        <v>0</v>
      </c>
      <c r="AZ313" s="124">
        <v>0.98676217903510099</v>
      </c>
      <c r="BA313" s="124">
        <v>0.99999999999999301</v>
      </c>
      <c r="BB313" s="124">
        <v>167</v>
      </c>
      <c r="BC313" s="124">
        <v>1</v>
      </c>
      <c r="BD313" s="124">
        <v>0.99999999999999301</v>
      </c>
      <c r="BE313" s="124">
        <v>167</v>
      </c>
      <c r="BF313" s="124" t="s">
        <v>470</v>
      </c>
      <c r="BG313" s="124">
        <v>0.99999999999999301</v>
      </c>
      <c r="BH313" s="124">
        <v>167</v>
      </c>
      <c r="BI313" s="124">
        <v>1</v>
      </c>
      <c r="BJ313" s="124">
        <v>0.99999999999999301</v>
      </c>
      <c r="BK313" s="124">
        <v>167</v>
      </c>
      <c r="BL313" s="124" t="s">
        <v>470</v>
      </c>
      <c r="BM313" s="124" t="s">
        <v>470</v>
      </c>
      <c r="BN313" s="124" t="s">
        <v>470</v>
      </c>
      <c r="BO313" s="124" t="s">
        <v>470</v>
      </c>
      <c r="BP313" s="124" t="s">
        <v>470</v>
      </c>
      <c r="BQ313" s="124" t="s">
        <v>470</v>
      </c>
      <c r="BR313" s="124" t="s">
        <v>470</v>
      </c>
      <c r="BS313" s="124" t="s">
        <v>470</v>
      </c>
      <c r="BT313" s="124" t="s">
        <v>470</v>
      </c>
      <c r="BU313" s="124" t="s">
        <v>470</v>
      </c>
      <c r="BV313" s="124">
        <v>7.4553181229669196E-2</v>
      </c>
      <c r="BW313" s="124">
        <v>7.4553181229669196E-2</v>
      </c>
      <c r="BX313" s="124">
        <v>15</v>
      </c>
      <c r="BY313" s="124">
        <v>0</v>
      </c>
      <c r="BZ313" s="124">
        <v>0.99999999999999301</v>
      </c>
      <c r="CA313" s="124">
        <v>167</v>
      </c>
      <c r="CB313" s="124">
        <v>0</v>
      </c>
      <c r="CC313" s="124">
        <v>0.99999999999999301</v>
      </c>
      <c r="CD313" s="124">
        <v>167</v>
      </c>
      <c r="CE313" s="124" t="s">
        <v>470</v>
      </c>
      <c r="CF313" s="124" t="s">
        <v>470</v>
      </c>
      <c r="CG313" s="124" t="s">
        <v>470</v>
      </c>
      <c r="CH313" s="124" t="s">
        <v>470</v>
      </c>
      <c r="CI313" s="124">
        <v>0.99999999999999301</v>
      </c>
      <c r="CJ313" s="124">
        <v>167</v>
      </c>
      <c r="CK313" s="124">
        <v>60.241155852097201</v>
      </c>
      <c r="CL313" s="124">
        <v>0.99999999999999301</v>
      </c>
      <c r="CM313" s="124">
        <v>167</v>
      </c>
      <c r="CN313" s="124" t="s">
        <v>470</v>
      </c>
      <c r="CO313" s="124" t="s">
        <v>470</v>
      </c>
      <c r="CP313" s="124" t="s">
        <v>470</v>
      </c>
      <c r="CQ313" s="124" t="s">
        <v>470</v>
      </c>
      <c r="CR313" s="124" t="s">
        <v>470</v>
      </c>
      <c r="CS313" s="124" t="s">
        <v>470</v>
      </c>
      <c r="CT313" s="124" t="s">
        <v>470</v>
      </c>
      <c r="CU313" s="124" t="s">
        <v>470</v>
      </c>
      <c r="CV313" s="124" t="s">
        <v>470</v>
      </c>
      <c r="CW313" s="124" t="s">
        <v>470</v>
      </c>
      <c r="CX313" s="124" t="s">
        <v>470</v>
      </c>
      <c r="CY313" s="124" t="s">
        <v>470</v>
      </c>
      <c r="CZ313" s="124" t="s">
        <v>470</v>
      </c>
      <c r="DA313" s="124" t="s">
        <v>470</v>
      </c>
      <c r="DB313" s="124" t="s">
        <v>470</v>
      </c>
      <c r="DC313" s="124">
        <v>72.440851312076504</v>
      </c>
      <c r="DD313" s="124">
        <v>0.99999999999999301</v>
      </c>
      <c r="DE313" s="124">
        <v>167</v>
      </c>
      <c r="DF313" s="124" t="s">
        <v>180</v>
      </c>
      <c r="DG313" s="124" t="s">
        <v>471</v>
      </c>
    </row>
    <row r="314" spans="2:111" hidden="1" x14ac:dyDescent="0.3">
      <c r="B314" s="124" t="str">
        <f t="shared" si="4"/>
        <v>iBoxx EUR Sovereigns ESG Tilted 5-7 Select Index45716</v>
      </c>
      <c r="D314" s="124" t="s">
        <v>497</v>
      </c>
      <c r="E314" s="124" t="s">
        <v>498</v>
      </c>
      <c r="F314" s="196">
        <v>45716</v>
      </c>
      <c r="G314" s="124">
        <v>57</v>
      </c>
      <c r="H314" s="124">
        <v>57</v>
      </c>
      <c r="I314" s="124">
        <v>0</v>
      </c>
      <c r="J314" s="124">
        <v>0.999999999999999</v>
      </c>
      <c r="K314" s="124">
        <v>6.6613381477509304E-16</v>
      </c>
      <c r="L314" s="265" t="s">
        <v>485</v>
      </c>
      <c r="M314" s="124">
        <v>68.097177682669297</v>
      </c>
      <c r="N314" s="124">
        <v>0.999999999999999</v>
      </c>
      <c r="O314" s="124">
        <v>57</v>
      </c>
      <c r="P314" s="124">
        <v>64.004456029194898</v>
      </c>
      <c r="Q314" s="124">
        <v>0.999999999999999</v>
      </c>
      <c r="R314" s="124">
        <v>57</v>
      </c>
      <c r="S314" s="124">
        <v>67.082234756434303</v>
      </c>
      <c r="T314" s="124">
        <v>0.999999999999999</v>
      </c>
      <c r="U314" s="124">
        <v>57</v>
      </c>
      <c r="V314" s="124">
        <v>70.035454227076002</v>
      </c>
      <c r="W314" s="124">
        <v>0.999999999999999</v>
      </c>
      <c r="X314" s="124">
        <v>57</v>
      </c>
      <c r="Y314" s="124">
        <v>62.205731298769102</v>
      </c>
      <c r="Z314" s="124">
        <v>0.999999999999999</v>
      </c>
      <c r="AA314" s="124">
        <v>57</v>
      </c>
      <c r="AB314" s="124">
        <v>72.646472272748397</v>
      </c>
      <c r="AC314" s="124">
        <v>0.999999999999999</v>
      </c>
      <c r="AD314" s="124">
        <v>57</v>
      </c>
      <c r="AE314" s="124">
        <v>0</v>
      </c>
      <c r="AF314" s="124" t="s">
        <v>470</v>
      </c>
      <c r="AG314" s="124" t="s">
        <v>470</v>
      </c>
      <c r="AH314" s="124" t="s">
        <v>470</v>
      </c>
      <c r="AI314" s="124" t="s">
        <v>470</v>
      </c>
      <c r="AJ314" s="124" t="s">
        <v>470</v>
      </c>
      <c r="AK314" s="124">
        <v>62.046241456746998</v>
      </c>
      <c r="AL314" s="124">
        <v>0.999999999999999</v>
      </c>
      <c r="AM314" s="124">
        <v>57</v>
      </c>
      <c r="AN314" s="124">
        <v>70.664489067794406</v>
      </c>
      <c r="AO314" s="124">
        <v>0.999999999999999</v>
      </c>
      <c r="AP314" s="124">
        <v>57</v>
      </c>
      <c r="AQ314" s="124">
        <v>192.40628429183701</v>
      </c>
      <c r="AR314" s="124">
        <v>0.999999999999999</v>
      </c>
      <c r="AS314" s="124">
        <v>57</v>
      </c>
      <c r="AT314" s="124">
        <v>0</v>
      </c>
      <c r="AU314" s="124">
        <v>0.999999999999999</v>
      </c>
      <c r="AV314" s="124">
        <v>0</v>
      </c>
      <c r="AW314" s="124">
        <v>0</v>
      </c>
      <c r="AX314" s="124">
        <v>0</v>
      </c>
      <c r="AY314" s="124">
        <v>0</v>
      </c>
      <c r="AZ314" s="124">
        <v>0.98317714585565197</v>
      </c>
      <c r="BA314" s="124">
        <v>0.999999999999999</v>
      </c>
      <c r="BB314" s="124">
        <v>57</v>
      </c>
      <c r="BC314" s="124">
        <v>1</v>
      </c>
      <c r="BD314" s="124">
        <v>0.999999999999999</v>
      </c>
      <c r="BE314" s="124">
        <v>57</v>
      </c>
      <c r="BF314" s="124" t="s">
        <v>470</v>
      </c>
      <c r="BG314" s="124">
        <v>0.999999999999999</v>
      </c>
      <c r="BH314" s="124">
        <v>57</v>
      </c>
      <c r="BI314" s="124">
        <v>1</v>
      </c>
      <c r="BJ314" s="124">
        <v>0.999999999999999</v>
      </c>
      <c r="BK314" s="124">
        <v>57</v>
      </c>
      <c r="BL314" s="124" t="s">
        <v>470</v>
      </c>
      <c r="BM314" s="124" t="s">
        <v>470</v>
      </c>
      <c r="BN314" s="124" t="s">
        <v>470</v>
      </c>
      <c r="BO314" s="124" t="s">
        <v>470</v>
      </c>
      <c r="BP314" s="124" t="s">
        <v>470</v>
      </c>
      <c r="BQ314" s="124" t="s">
        <v>470</v>
      </c>
      <c r="BR314" s="124" t="s">
        <v>470</v>
      </c>
      <c r="BS314" s="124" t="s">
        <v>470</v>
      </c>
      <c r="BT314" s="124" t="s">
        <v>470</v>
      </c>
      <c r="BU314" s="124" t="s">
        <v>470</v>
      </c>
      <c r="BV314" s="124">
        <v>3.9764270043474798E-2</v>
      </c>
      <c r="BW314" s="124">
        <v>3.9764270043474798E-2</v>
      </c>
      <c r="BX314" s="124">
        <v>4</v>
      </c>
      <c r="BY314" s="124">
        <v>0</v>
      </c>
      <c r="BZ314" s="124">
        <v>0.999999999999999</v>
      </c>
      <c r="CA314" s="124">
        <v>57</v>
      </c>
      <c r="CB314" s="124">
        <v>0</v>
      </c>
      <c r="CC314" s="124">
        <v>0.999999999999999</v>
      </c>
      <c r="CD314" s="124">
        <v>57</v>
      </c>
      <c r="CE314" s="124" t="s">
        <v>470</v>
      </c>
      <c r="CF314" s="124" t="s">
        <v>470</v>
      </c>
      <c r="CG314" s="124" t="s">
        <v>470</v>
      </c>
      <c r="CH314" s="124" t="s">
        <v>470</v>
      </c>
      <c r="CI314" s="124">
        <v>0.999999999999999</v>
      </c>
      <c r="CJ314" s="124">
        <v>57</v>
      </c>
      <c r="CK314" s="124">
        <v>60.170069685386601</v>
      </c>
      <c r="CL314" s="124">
        <v>0.999999999999999</v>
      </c>
      <c r="CM314" s="124">
        <v>57</v>
      </c>
      <c r="CN314" s="124" t="s">
        <v>470</v>
      </c>
      <c r="CO314" s="124" t="s">
        <v>470</v>
      </c>
      <c r="CP314" s="124" t="s">
        <v>470</v>
      </c>
      <c r="CQ314" s="124" t="s">
        <v>470</v>
      </c>
      <c r="CR314" s="124" t="s">
        <v>470</v>
      </c>
      <c r="CS314" s="124" t="s">
        <v>470</v>
      </c>
      <c r="CT314" s="124" t="s">
        <v>470</v>
      </c>
      <c r="CU314" s="124" t="s">
        <v>470</v>
      </c>
      <c r="CV314" s="124" t="s">
        <v>470</v>
      </c>
      <c r="CW314" s="124" t="s">
        <v>470</v>
      </c>
      <c r="CX314" s="124" t="s">
        <v>470</v>
      </c>
      <c r="CY314" s="124" t="s">
        <v>470</v>
      </c>
      <c r="CZ314" s="124" t="s">
        <v>470</v>
      </c>
      <c r="DA314" s="124" t="s">
        <v>470</v>
      </c>
      <c r="DB314" s="124" t="s">
        <v>470</v>
      </c>
      <c r="DC314" s="124">
        <v>71.743220028210104</v>
      </c>
      <c r="DD314" s="124">
        <v>0.999999999999999</v>
      </c>
      <c r="DE314" s="124">
        <v>57</v>
      </c>
      <c r="DF314" s="124" t="s">
        <v>180</v>
      </c>
      <c r="DG314" s="124" t="s">
        <v>471</v>
      </c>
    </row>
    <row r="315" spans="2:111" hidden="1" x14ac:dyDescent="0.3">
      <c r="B315" s="124" t="str">
        <f t="shared" si="4"/>
        <v>iBoxx EUR Sovereigns ESG Tilted 7-10 Select Index45716</v>
      </c>
      <c r="D315" s="124" t="s">
        <v>499</v>
      </c>
      <c r="E315" s="124" t="s">
        <v>500</v>
      </c>
      <c r="F315" s="196">
        <v>45716</v>
      </c>
      <c r="G315" s="124">
        <v>71</v>
      </c>
      <c r="H315" s="124">
        <v>71</v>
      </c>
      <c r="I315" s="124">
        <v>0</v>
      </c>
      <c r="J315" s="124">
        <v>0.999999999999998</v>
      </c>
      <c r="K315" s="124">
        <v>1.11022302462515E-15</v>
      </c>
      <c r="L315" s="265" t="s">
        <v>485</v>
      </c>
      <c r="M315" s="124">
        <v>68.204311140288496</v>
      </c>
      <c r="N315" s="124">
        <v>0.999999999999998</v>
      </c>
      <c r="O315" s="124">
        <v>71</v>
      </c>
      <c r="P315" s="124">
        <v>63.961154021355497</v>
      </c>
      <c r="Q315" s="124">
        <v>0.999999999999998</v>
      </c>
      <c r="R315" s="124">
        <v>71</v>
      </c>
      <c r="S315" s="124">
        <v>67.163129621885901</v>
      </c>
      <c r="T315" s="124">
        <v>0.999999999999998</v>
      </c>
      <c r="U315" s="124">
        <v>71</v>
      </c>
      <c r="V315" s="124">
        <v>70.206085338850201</v>
      </c>
      <c r="W315" s="124">
        <v>0.999999999999998</v>
      </c>
      <c r="X315" s="124">
        <v>71</v>
      </c>
      <c r="Y315" s="124">
        <v>63.169784985808</v>
      </c>
      <c r="Z315" s="124">
        <v>0.999999999999998</v>
      </c>
      <c r="AA315" s="124">
        <v>71</v>
      </c>
      <c r="AB315" s="124">
        <v>72.628728222443002</v>
      </c>
      <c r="AC315" s="124">
        <v>0.999999999999998</v>
      </c>
      <c r="AD315" s="124">
        <v>71</v>
      </c>
      <c r="AE315" s="124">
        <v>0</v>
      </c>
      <c r="AF315" s="124" t="s">
        <v>470</v>
      </c>
      <c r="AG315" s="124" t="s">
        <v>470</v>
      </c>
      <c r="AH315" s="124" t="s">
        <v>470</v>
      </c>
      <c r="AI315" s="124" t="s">
        <v>470</v>
      </c>
      <c r="AJ315" s="124" t="s">
        <v>470</v>
      </c>
      <c r="AK315" s="124">
        <v>61.867697826056997</v>
      </c>
      <c r="AL315" s="124">
        <v>0.999999999999998</v>
      </c>
      <c r="AM315" s="124">
        <v>71</v>
      </c>
      <c r="AN315" s="124">
        <v>71.346307405079102</v>
      </c>
      <c r="AO315" s="124">
        <v>0.999999999999998</v>
      </c>
      <c r="AP315" s="124">
        <v>71</v>
      </c>
      <c r="AQ315" s="124">
        <v>195.450670533085</v>
      </c>
      <c r="AR315" s="124">
        <v>0.999999999999998</v>
      </c>
      <c r="AS315" s="124">
        <v>71</v>
      </c>
      <c r="AT315" s="124">
        <v>0</v>
      </c>
      <c r="AU315" s="124">
        <v>0.999999999999998</v>
      </c>
      <c r="AV315" s="124">
        <v>0</v>
      </c>
      <c r="AW315" s="124">
        <v>0</v>
      </c>
      <c r="AX315" s="124">
        <v>0</v>
      </c>
      <c r="AY315" s="124">
        <v>0</v>
      </c>
      <c r="AZ315" s="124">
        <v>0.98086004368735802</v>
      </c>
      <c r="BA315" s="124">
        <v>0.999999999999998</v>
      </c>
      <c r="BB315" s="124">
        <v>71</v>
      </c>
      <c r="BC315" s="124">
        <v>1</v>
      </c>
      <c r="BD315" s="124">
        <v>0.999999999999998</v>
      </c>
      <c r="BE315" s="124">
        <v>71</v>
      </c>
      <c r="BF315" s="124" t="s">
        <v>470</v>
      </c>
      <c r="BG315" s="124">
        <v>0.999999999999998</v>
      </c>
      <c r="BH315" s="124">
        <v>71</v>
      </c>
      <c r="BI315" s="124">
        <v>1</v>
      </c>
      <c r="BJ315" s="124">
        <v>0.999999999999998</v>
      </c>
      <c r="BK315" s="124">
        <v>71</v>
      </c>
      <c r="BL315" s="124" t="s">
        <v>470</v>
      </c>
      <c r="BM315" s="124" t="s">
        <v>470</v>
      </c>
      <c r="BN315" s="124" t="s">
        <v>470</v>
      </c>
      <c r="BO315" s="124" t="s">
        <v>470</v>
      </c>
      <c r="BP315" s="124" t="s">
        <v>470</v>
      </c>
      <c r="BQ315" s="124" t="s">
        <v>470</v>
      </c>
      <c r="BR315" s="124" t="s">
        <v>470</v>
      </c>
      <c r="BS315" s="124" t="s">
        <v>470</v>
      </c>
      <c r="BT315" s="124" t="s">
        <v>470</v>
      </c>
      <c r="BU315" s="124" t="s">
        <v>470</v>
      </c>
      <c r="BV315" s="124">
        <v>2.07286977233638E-2</v>
      </c>
      <c r="BW315" s="124">
        <v>2.07286977233638E-2</v>
      </c>
      <c r="BX315" s="124">
        <v>2</v>
      </c>
      <c r="BY315" s="124">
        <v>0</v>
      </c>
      <c r="BZ315" s="124">
        <v>0.999999999999998</v>
      </c>
      <c r="CA315" s="124">
        <v>71</v>
      </c>
      <c r="CB315" s="124">
        <v>0</v>
      </c>
      <c r="CC315" s="124">
        <v>0.999999999999998</v>
      </c>
      <c r="CD315" s="124">
        <v>71</v>
      </c>
      <c r="CE315" s="124" t="s">
        <v>470</v>
      </c>
      <c r="CF315" s="124" t="s">
        <v>470</v>
      </c>
      <c r="CG315" s="124" t="s">
        <v>470</v>
      </c>
      <c r="CH315" s="124" t="s">
        <v>470</v>
      </c>
      <c r="CI315" s="124">
        <v>0.999999999999998</v>
      </c>
      <c r="CJ315" s="124">
        <v>71</v>
      </c>
      <c r="CK315" s="124">
        <v>60.183293868738197</v>
      </c>
      <c r="CL315" s="124">
        <v>0.999999999999998</v>
      </c>
      <c r="CM315" s="124">
        <v>71</v>
      </c>
      <c r="CN315" s="124" t="s">
        <v>470</v>
      </c>
      <c r="CO315" s="124" t="s">
        <v>470</v>
      </c>
      <c r="CP315" s="124" t="s">
        <v>470</v>
      </c>
      <c r="CQ315" s="124" t="s">
        <v>470</v>
      </c>
      <c r="CR315" s="124" t="s">
        <v>470</v>
      </c>
      <c r="CS315" s="124" t="s">
        <v>470</v>
      </c>
      <c r="CT315" s="124" t="s">
        <v>470</v>
      </c>
      <c r="CU315" s="124" t="s">
        <v>470</v>
      </c>
      <c r="CV315" s="124" t="s">
        <v>470</v>
      </c>
      <c r="CW315" s="124" t="s">
        <v>470</v>
      </c>
      <c r="CX315" s="124" t="s">
        <v>470</v>
      </c>
      <c r="CY315" s="124" t="s">
        <v>470</v>
      </c>
      <c r="CZ315" s="124" t="s">
        <v>470</v>
      </c>
      <c r="DA315" s="124" t="s">
        <v>470</v>
      </c>
      <c r="DB315" s="124" t="s">
        <v>470</v>
      </c>
      <c r="DC315" s="124">
        <v>72.118543590667002</v>
      </c>
      <c r="DD315" s="124">
        <v>0.999999999999998</v>
      </c>
      <c r="DE315" s="124">
        <v>71</v>
      </c>
      <c r="DF315" s="124" t="s">
        <v>182</v>
      </c>
      <c r="DG315" s="124" t="s">
        <v>471</v>
      </c>
    </row>
    <row r="316" spans="2:111" hidden="1" x14ac:dyDescent="0.3">
      <c r="B316" s="124" t="str">
        <f t="shared" si="4"/>
        <v>iBoxx EUR Corporates FWPL45716</v>
      </c>
      <c r="D316" s="124" t="s">
        <v>480</v>
      </c>
      <c r="E316" s="124" t="s">
        <v>175</v>
      </c>
      <c r="F316" s="196">
        <v>45716</v>
      </c>
      <c r="G316" s="124">
        <v>3976</v>
      </c>
      <c r="H316" s="124">
        <v>0</v>
      </c>
      <c r="I316" s="124">
        <v>3976</v>
      </c>
      <c r="J316" s="124">
        <v>0</v>
      </c>
      <c r="K316" s="124">
        <v>1</v>
      </c>
      <c r="L316" s="265" t="s">
        <v>476</v>
      </c>
      <c r="M316" s="124">
        <v>19.053389183240999</v>
      </c>
      <c r="N316" s="124">
        <v>0.98120705356035198</v>
      </c>
      <c r="O316" s="124">
        <v>3888</v>
      </c>
      <c r="P316" s="124">
        <v>4.29513082010918</v>
      </c>
      <c r="Q316" s="124">
        <v>0.97724875997480898</v>
      </c>
      <c r="R316" s="124">
        <v>3869</v>
      </c>
      <c r="S316" s="124">
        <v>9.0323442434382795</v>
      </c>
      <c r="T316" s="124">
        <v>0.97724875997480898</v>
      </c>
      <c r="U316" s="124">
        <v>3869</v>
      </c>
      <c r="V316" s="124">
        <v>5.7010748269450797</v>
      </c>
      <c r="W316" s="124">
        <v>0.97724875997480898</v>
      </c>
      <c r="X316" s="124">
        <v>3869</v>
      </c>
      <c r="Y316" s="124" t="s">
        <v>470</v>
      </c>
      <c r="Z316" s="124" t="s">
        <v>470</v>
      </c>
      <c r="AA316" s="124" t="s">
        <v>470</v>
      </c>
      <c r="AB316" s="124" t="s">
        <v>470</v>
      </c>
      <c r="AC316" s="124" t="s">
        <v>470</v>
      </c>
      <c r="AD316" s="124" t="s">
        <v>470</v>
      </c>
      <c r="AE316" s="124">
        <v>0.18446725830274199</v>
      </c>
      <c r="AF316" s="124">
        <v>3.5686672134457698E-2</v>
      </c>
      <c r="AG316" s="124">
        <v>148</v>
      </c>
      <c r="AH316" s="124">
        <v>0.50929088537215395</v>
      </c>
      <c r="AI316" s="124">
        <v>0.12831198484249301</v>
      </c>
      <c r="AJ316" s="124">
        <v>513</v>
      </c>
      <c r="AK316" s="124" t="s">
        <v>470</v>
      </c>
      <c r="AL316" s="124" t="s">
        <v>470</v>
      </c>
      <c r="AM316" s="124" t="s">
        <v>470</v>
      </c>
      <c r="AN316" s="124" t="s">
        <v>470</v>
      </c>
      <c r="AO316" s="124" t="s">
        <v>470</v>
      </c>
      <c r="AP316" s="124" t="s">
        <v>470</v>
      </c>
      <c r="AQ316" s="124" t="s">
        <v>470</v>
      </c>
      <c r="AR316" s="124" t="s">
        <v>470</v>
      </c>
      <c r="AS316" s="124" t="s">
        <v>470</v>
      </c>
      <c r="AT316" s="124">
        <v>7.7804822958602499E-2</v>
      </c>
      <c r="AU316" s="124">
        <v>0.44569969813475202</v>
      </c>
      <c r="AV316" s="124">
        <v>0.41873433818787598</v>
      </c>
      <c r="AW316" s="124">
        <v>3.8726298712003102E-2</v>
      </c>
      <c r="AX316" s="124">
        <v>1.5899482853696E-3</v>
      </c>
      <c r="AY316" s="124">
        <v>1.7444893721198101E-2</v>
      </c>
      <c r="AZ316" s="124" t="s">
        <v>470</v>
      </c>
      <c r="BA316" s="124" t="s">
        <v>470</v>
      </c>
      <c r="BB316" s="124" t="s">
        <v>470</v>
      </c>
      <c r="BC316" s="124" t="s">
        <v>470</v>
      </c>
      <c r="BD316" s="124" t="s">
        <v>470</v>
      </c>
      <c r="BE316" s="124" t="s">
        <v>470</v>
      </c>
      <c r="BF316" s="124" t="s">
        <v>470</v>
      </c>
      <c r="BG316" s="124" t="s">
        <v>470</v>
      </c>
      <c r="BH316" s="124" t="s">
        <v>470</v>
      </c>
      <c r="BI316" s="124" t="s">
        <v>470</v>
      </c>
      <c r="BJ316" s="124" t="s">
        <v>470</v>
      </c>
      <c r="BK316" s="124" t="s">
        <v>470</v>
      </c>
      <c r="BL316" s="124">
        <v>0.46987645365508801</v>
      </c>
      <c r="BM316" s="124">
        <v>0.99999999999980105</v>
      </c>
      <c r="BN316" s="124">
        <v>3976</v>
      </c>
      <c r="BO316" s="124">
        <v>69.501657162694102</v>
      </c>
      <c r="BP316" s="124">
        <v>0.79249501580516202</v>
      </c>
      <c r="BQ316" s="124">
        <v>3066</v>
      </c>
      <c r="BR316" s="124">
        <v>2.3425079351073401E-2</v>
      </c>
      <c r="BS316" s="124">
        <v>5.6577039154981502E-2</v>
      </c>
      <c r="BT316" s="124">
        <v>0.99999999999980105</v>
      </c>
      <c r="BU316" s="124">
        <v>3976</v>
      </c>
      <c r="BV316" s="124">
        <v>0.15761680359288099</v>
      </c>
      <c r="BW316" s="124">
        <v>0.15761680359288099</v>
      </c>
      <c r="BX316" s="124">
        <v>685</v>
      </c>
      <c r="BY316" s="124">
        <v>5.7828819585239001E-3</v>
      </c>
      <c r="BZ316" s="124">
        <v>0.99999999999980105</v>
      </c>
      <c r="CA316" s="124">
        <v>3976</v>
      </c>
      <c r="CB316" s="124">
        <v>8.0062191427804994E-3</v>
      </c>
      <c r="CC316" s="124">
        <v>0.99999999999980105</v>
      </c>
      <c r="CD316" s="124">
        <v>3976</v>
      </c>
      <c r="CE316" s="124" t="s">
        <v>470</v>
      </c>
      <c r="CF316" s="124">
        <v>0.98588382532241503</v>
      </c>
      <c r="CG316" s="124">
        <v>3909</v>
      </c>
      <c r="CH316" s="124" t="s">
        <v>470</v>
      </c>
      <c r="CI316" s="124" t="s">
        <v>470</v>
      </c>
      <c r="CJ316" s="124" t="s">
        <v>470</v>
      </c>
      <c r="CK316" s="124" t="s">
        <v>470</v>
      </c>
      <c r="CL316" s="124" t="s">
        <v>470</v>
      </c>
      <c r="CM316" s="124" t="s">
        <v>470</v>
      </c>
      <c r="CN316" s="124">
        <v>0.14565654711673001</v>
      </c>
      <c r="CO316" s="124">
        <v>0.98120705356035198</v>
      </c>
      <c r="CP316" s="124">
        <v>3888</v>
      </c>
      <c r="CQ316" s="124">
        <v>2</v>
      </c>
      <c r="CR316" s="124">
        <v>0.98588382532241503</v>
      </c>
      <c r="CS316" s="124">
        <v>3909</v>
      </c>
      <c r="CT316" s="124">
        <v>529199927.63999999</v>
      </c>
      <c r="CU316" s="124">
        <v>0.98588382532241503</v>
      </c>
      <c r="CV316" s="124">
        <v>3909</v>
      </c>
      <c r="CW316" s="124">
        <v>0.57469459060609396</v>
      </c>
      <c r="CX316" s="124">
        <v>0.79770639698980095</v>
      </c>
      <c r="CY316" s="124">
        <v>3079</v>
      </c>
      <c r="CZ316" s="124">
        <v>194167.3</v>
      </c>
      <c r="DA316" s="124">
        <v>0.80054319615810898</v>
      </c>
      <c r="DB316" s="124">
        <v>3090</v>
      </c>
      <c r="DC316" s="124" t="s">
        <v>470</v>
      </c>
      <c r="DD316" s="124" t="s">
        <v>470</v>
      </c>
      <c r="DE316" s="124" t="s">
        <v>470</v>
      </c>
      <c r="DF316" s="124" t="s">
        <v>182</v>
      </c>
      <c r="DG316" s="124" t="s">
        <v>471</v>
      </c>
    </row>
    <row r="317" spans="2:111" hidden="1" x14ac:dyDescent="0.3">
      <c r="B317" s="124" t="str">
        <f t="shared" si="4"/>
        <v>iBoxx EUR Corporates ESG45716</v>
      </c>
      <c r="D317" s="124" t="s">
        <v>479</v>
      </c>
      <c r="E317" s="124" t="s">
        <v>173</v>
      </c>
      <c r="F317" s="196">
        <v>45716</v>
      </c>
      <c r="G317" s="124">
        <v>3530</v>
      </c>
      <c r="H317" s="124">
        <v>0</v>
      </c>
      <c r="I317" s="124">
        <v>3530</v>
      </c>
      <c r="J317" s="124">
        <v>0</v>
      </c>
      <c r="K317" s="124">
        <v>1</v>
      </c>
      <c r="L317" s="265" t="s">
        <v>476</v>
      </c>
      <c r="M317" s="124">
        <v>18.235386438548002</v>
      </c>
      <c r="N317" s="124">
        <v>0.99734868606360505</v>
      </c>
      <c r="O317" s="124">
        <v>3519</v>
      </c>
      <c r="P317" s="124">
        <v>3.7124680555845999</v>
      </c>
      <c r="Q317" s="124">
        <v>0.99358438738206201</v>
      </c>
      <c r="R317" s="124">
        <v>3503</v>
      </c>
      <c r="S317" s="124">
        <v>8.7833175191454007</v>
      </c>
      <c r="T317" s="124">
        <v>0.99358438738206201</v>
      </c>
      <c r="U317" s="124">
        <v>3503</v>
      </c>
      <c r="V317" s="124">
        <v>5.7193643247942498</v>
      </c>
      <c r="W317" s="124">
        <v>0.99358438738206201</v>
      </c>
      <c r="X317" s="124">
        <v>3503</v>
      </c>
      <c r="Y317" s="124" t="s">
        <v>470</v>
      </c>
      <c r="Z317" s="124" t="s">
        <v>470</v>
      </c>
      <c r="AA317" s="124" t="s">
        <v>470</v>
      </c>
      <c r="AB317" s="124" t="s">
        <v>470</v>
      </c>
      <c r="AC317" s="124" t="s">
        <v>470</v>
      </c>
      <c r="AD317" s="124" t="s">
        <v>470</v>
      </c>
      <c r="AE317" s="124">
        <v>0.18082084027621101</v>
      </c>
      <c r="AF317" s="124">
        <v>3.7189498872629997E-2</v>
      </c>
      <c r="AG317" s="124">
        <v>134</v>
      </c>
      <c r="AH317" s="124">
        <v>0.386394127547107</v>
      </c>
      <c r="AI317" s="124">
        <v>0.106289765159677</v>
      </c>
      <c r="AJ317" s="124">
        <v>391</v>
      </c>
      <c r="AK317" s="124" t="s">
        <v>470</v>
      </c>
      <c r="AL317" s="124" t="s">
        <v>470</v>
      </c>
      <c r="AM317" s="124" t="s">
        <v>470</v>
      </c>
      <c r="AN317" s="124" t="s">
        <v>470</v>
      </c>
      <c r="AO317" s="124" t="s">
        <v>470</v>
      </c>
      <c r="AP317" s="124" t="s">
        <v>470</v>
      </c>
      <c r="AQ317" s="124" t="s">
        <v>470</v>
      </c>
      <c r="AR317" s="124" t="s">
        <v>470</v>
      </c>
      <c r="AS317" s="124" t="s">
        <v>470</v>
      </c>
      <c r="AT317" s="124">
        <v>8.6263278737120197E-2</v>
      </c>
      <c r="AU317" s="124">
        <v>0.48053013371571002</v>
      </c>
      <c r="AV317" s="124">
        <v>0.43320658754699398</v>
      </c>
      <c r="AW317" s="124">
        <v>0</v>
      </c>
      <c r="AX317" s="124">
        <v>0</v>
      </c>
      <c r="AY317" s="124">
        <v>0</v>
      </c>
      <c r="AZ317" s="124" t="s">
        <v>470</v>
      </c>
      <c r="BA317" s="124" t="s">
        <v>470</v>
      </c>
      <c r="BB317" s="124" t="s">
        <v>470</v>
      </c>
      <c r="BC317" s="124" t="s">
        <v>470</v>
      </c>
      <c r="BD317" s="124" t="s">
        <v>470</v>
      </c>
      <c r="BE317" s="124" t="s">
        <v>470</v>
      </c>
      <c r="BF317" s="124" t="s">
        <v>470</v>
      </c>
      <c r="BG317" s="124" t="s">
        <v>470</v>
      </c>
      <c r="BH317" s="124" t="s">
        <v>470</v>
      </c>
      <c r="BI317" s="124" t="s">
        <v>470</v>
      </c>
      <c r="BJ317" s="124" t="s">
        <v>470</v>
      </c>
      <c r="BK317" s="124" t="s">
        <v>470</v>
      </c>
      <c r="BL317" s="124">
        <v>0.42419704820971099</v>
      </c>
      <c r="BM317" s="124">
        <v>0.99999999999982503</v>
      </c>
      <c r="BN317" s="124">
        <v>3530</v>
      </c>
      <c r="BO317" s="124">
        <v>59.637098681681202</v>
      </c>
      <c r="BP317" s="124">
        <v>0.80286682746328397</v>
      </c>
      <c r="BQ317" s="124">
        <v>2763</v>
      </c>
      <c r="BR317" s="124">
        <v>2.3879133767471E-2</v>
      </c>
      <c r="BS317" s="124">
        <v>4.2565218562449998E-2</v>
      </c>
      <c r="BT317" s="124">
        <v>0.99999999999982503</v>
      </c>
      <c r="BU317" s="124">
        <v>3530</v>
      </c>
      <c r="BV317" s="124">
        <v>0.158191443366171</v>
      </c>
      <c r="BW317" s="124">
        <v>0.158191443366171</v>
      </c>
      <c r="BX317" s="124">
        <v>615</v>
      </c>
      <c r="BY317" s="124">
        <v>0</v>
      </c>
      <c r="BZ317" s="124">
        <v>0.99999999999982503</v>
      </c>
      <c r="CA317" s="124">
        <v>3530</v>
      </c>
      <c r="CB317" s="124">
        <v>0</v>
      </c>
      <c r="CC317" s="124">
        <v>0.99999999999982503</v>
      </c>
      <c r="CD317" s="124">
        <v>3530</v>
      </c>
      <c r="CE317" s="124" t="s">
        <v>470</v>
      </c>
      <c r="CF317" s="124">
        <v>0.99734868606360505</v>
      </c>
      <c r="CG317" s="124">
        <v>3519</v>
      </c>
      <c r="CH317" s="124" t="s">
        <v>470</v>
      </c>
      <c r="CI317" s="124" t="s">
        <v>470</v>
      </c>
      <c r="CJ317" s="124" t="s">
        <v>470</v>
      </c>
      <c r="CK317" s="124" t="s">
        <v>470</v>
      </c>
      <c r="CL317" s="124" t="s">
        <v>470</v>
      </c>
      <c r="CM317" s="124" t="s">
        <v>470</v>
      </c>
      <c r="CN317" s="124">
        <v>0.152401795341644</v>
      </c>
      <c r="CO317" s="124">
        <v>0.99734868606360505</v>
      </c>
      <c r="CP317" s="124">
        <v>3519</v>
      </c>
      <c r="CQ317" s="124">
        <v>1</v>
      </c>
      <c r="CR317" s="124">
        <v>0.99734868606360505</v>
      </c>
      <c r="CS317" s="124">
        <v>3519</v>
      </c>
      <c r="CT317" s="124">
        <v>431986927.63999999</v>
      </c>
      <c r="CU317" s="124">
        <v>0.99734868606360505</v>
      </c>
      <c r="CV317" s="124">
        <v>3519</v>
      </c>
      <c r="CW317" s="124">
        <v>0.56817935713295398</v>
      </c>
      <c r="CX317" s="124">
        <v>0.80120748574357603</v>
      </c>
      <c r="CY317" s="124">
        <v>2758</v>
      </c>
      <c r="CZ317" s="124">
        <v>176026.1</v>
      </c>
      <c r="DA317" s="124">
        <v>0.80414449522462395</v>
      </c>
      <c r="DB317" s="124">
        <v>2768</v>
      </c>
      <c r="DC317" s="124" t="s">
        <v>470</v>
      </c>
      <c r="DD317" s="124" t="s">
        <v>470</v>
      </c>
      <c r="DE317" s="124" t="s">
        <v>470</v>
      </c>
      <c r="DF317" s="124" t="s">
        <v>184</v>
      </c>
      <c r="DG317" s="124" t="s">
        <v>471</v>
      </c>
    </row>
    <row r="318" spans="2:111" hidden="1" x14ac:dyDescent="0.3">
      <c r="B318" s="124" t="str">
        <f t="shared" si="4"/>
        <v>iBoxx SD-KPI EUR Corporates45716</v>
      </c>
      <c r="D318" s="124" t="s">
        <v>540</v>
      </c>
      <c r="E318" s="124" t="s">
        <v>268</v>
      </c>
      <c r="F318" s="196">
        <v>45716</v>
      </c>
      <c r="G318" s="124">
        <v>3991</v>
      </c>
      <c r="H318" s="124">
        <v>0</v>
      </c>
      <c r="I318" s="124">
        <v>3991</v>
      </c>
      <c r="J318" s="124">
        <v>0</v>
      </c>
      <c r="K318" s="124">
        <v>1</v>
      </c>
      <c r="L318" s="265" t="s">
        <v>476</v>
      </c>
      <c r="M318" s="124">
        <v>18.872259342167101</v>
      </c>
      <c r="N318" s="124">
        <v>0.98205479958675801</v>
      </c>
      <c r="O318" s="124">
        <v>3903</v>
      </c>
      <c r="P318" s="124">
        <v>4.1189566296341198</v>
      </c>
      <c r="Q318" s="124">
        <v>0.97840662177095306</v>
      </c>
      <c r="R318" s="124">
        <v>3884</v>
      </c>
      <c r="S318" s="124">
        <v>8.99760631234615</v>
      </c>
      <c r="T318" s="124">
        <v>0.97840662177095306</v>
      </c>
      <c r="U318" s="124">
        <v>3884</v>
      </c>
      <c r="V318" s="124">
        <v>5.7306721160915703</v>
      </c>
      <c r="W318" s="124">
        <v>0.97840662177095306</v>
      </c>
      <c r="X318" s="124">
        <v>3884</v>
      </c>
      <c r="Y318" s="124" t="s">
        <v>470</v>
      </c>
      <c r="Z318" s="124" t="s">
        <v>470</v>
      </c>
      <c r="AA318" s="124" t="s">
        <v>470</v>
      </c>
      <c r="AB318" s="124" t="s">
        <v>470</v>
      </c>
      <c r="AC318" s="124" t="s">
        <v>470</v>
      </c>
      <c r="AD318" s="124" t="s">
        <v>470</v>
      </c>
      <c r="AE318" s="124">
        <v>0.19097665287332399</v>
      </c>
      <c r="AF318" s="124">
        <v>3.4065442317675602E-2</v>
      </c>
      <c r="AG318" s="124">
        <v>148</v>
      </c>
      <c r="AH318" s="124">
        <v>0.51320399487691704</v>
      </c>
      <c r="AI318" s="124">
        <v>0.12629363930344101</v>
      </c>
      <c r="AJ318" s="124">
        <v>516</v>
      </c>
      <c r="AK318" s="124" t="s">
        <v>470</v>
      </c>
      <c r="AL318" s="124" t="s">
        <v>470</v>
      </c>
      <c r="AM318" s="124" t="s">
        <v>470</v>
      </c>
      <c r="AN318" s="124" t="s">
        <v>470</v>
      </c>
      <c r="AO318" s="124" t="s">
        <v>470</v>
      </c>
      <c r="AP318" s="124" t="s">
        <v>470</v>
      </c>
      <c r="AQ318" s="124" t="s">
        <v>470</v>
      </c>
      <c r="AR318" s="124" t="s">
        <v>470</v>
      </c>
      <c r="AS318" s="124" t="s">
        <v>470</v>
      </c>
      <c r="AT318" s="124">
        <v>7.9814256889551904E-2</v>
      </c>
      <c r="AU318" s="124">
        <v>0.45880977970011899</v>
      </c>
      <c r="AV318" s="124">
        <v>0.40149261269195302</v>
      </c>
      <c r="AW318" s="124">
        <v>4.1754351612225502E-2</v>
      </c>
      <c r="AX318" s="124">
        <v>1.4131285472348E-3</v>
      </c>
      <c r="AY318" s="124">
        <v>1.6715870558716001E-2</v>
      </c>
      <c r="AZ318" s="124" t="s">
        <v>470</v>
      </c>
      <c r="BA318" s="124" t="s">
        <v>470</v>
      </c>
      <c r="BB318" s="124" t="s">
        <v>470</v>
      </c>
      <c r="BC318" s="124" t="s">
        <v>470</v>
      </c>
      <c r="BD318" s="124" t="s">
        <v>470</v>
      </c>
      <c r="BE318" s="124" t="s">
        <v>470</v>
      </c>
      <c r="BF318" s="124" t="s">
        <v>470</v>
      </c>
      <c r="BG318" s="124" t="s">
        <v>470</v>
      </c>
      <c r="BH318" s="124" t="s">
        <v>470</v>
      </c>
      <c r="BI318" s="124" t="s">
        <v>470</v>
      </c>
      <c r="BJ318" s="124" t="s">
        <v>470</v>
      </c>
      <c r="BK318" s="124" t="s">
        <v>470</v>
      </c>
      <c r="BL318" s="124">
        <v>0.45574619073100098</v>
      </c>
      <c r="BM318" s="124">
        <v>0.99999999999980105</v>
      </c>
      <c r="BN318" s="124">
        <v>3991</v>
      </c>
      <c r="BO318" s="124">
        <v>66.920923037460895</v>
      </c>
      <c r="BP318" s="124">
        <v>0.81176405927569595</v>
      </c>
      <c r="BQ318" s="124">
        <v>3079</v>
      </c>
      <c r="BR318" s="124">
        <v>2.3795474760522201E-2</v>
      </c>
      <c r="BS318" s="124">
        <v>5.4135186247875701E-2</v>
      </c>
      <c r="BT318" s="124">
        <v>0.99999999999980105</v>
      </c>
      <c r="BU318" s="124">
        <v>3991</v>
      </c>
      <c r="BV318" s="124">
        <v>0.16214829758426599</v>
      </c>
      <c r="BW318" s="124">
        <v>0.16214829758426599</v>
      </c>
      <c r="BX318" s="124">
        <v>686</v>
      </c>
      <c r="BY318" s="124">
        <v>6.0157050502369002E-3</v>
      </c>
      <c r="BZ318" s="124">
        <v>0.99999999999980105</v>
      </c>
      <c r="CA318" s="124">
        <v>3991</v>
      </c>
      <c r="CB318" s="124">
        <v>8.5985328526984994E-3</v>
      </c>
      <c r="CC318" s="124">
        <v>0.99999999999980105</v>
      </c>
      <c r="CD318" s="124">
        <v>3991</v>
      </c>
      <c r="CE318" s="124" t="s">
        <v>470</v>
      </c>
      <c r="CF318" s="124">
        <v>0.986756667741574</v>
      </c>
      <c r="CG318" s="124">
        <v>3924</v>
      </c>
      <c r="CH318" s="124" t="s">
        <v>470</v>
      </c>
      <c r="CI318" s="124" t="s">
        <v>470</v>
      </c>
      <c r="CJ318" s="124" t="s">
        <v>470</v>
      </c>
      <c r="CK318" s="124" t="s">
        <v>470</v>
      </c>
      <c r="CL318" s="124" t="s">
        <v>470</v>
      </c>
      <c r="CM318" s="124" t="s">
        <v>470</v>
      </c>
      <c r="CN318" s="124">
        <v>0.14409324995379799</v>
      </c>
      <c r="CO318" s="124">
        <v>0.98205479958675801</v>
      </c>
      <c r="CP318" s="124">
        <v>3903</v>
      </c>
      <c r="CQ318" s="124">
        <v>2</v>
      </c>
      <c r="CR318" s="124">
        <v>0.986756667741574</v>
      </c>
      <c r="CS318" s="124">
        <v>3924</v>
      </c>
      <c r="CT318" s="124">
        <v>529199927.63999999</v>
      </c>
      <c r="CU318" s="124">
        <v>0.986756667741574</v>
      </c>
      <c r="CV318" s="124">
        <v>3924</v>
      </c>
      <c r="CW318" s="124">
        <v>0.59371011791027795</v>
      </c>
      <c r="CX318" s="124">
        <v>0.81622336534245599</v>
      </c>
      <c r="CY318" s="124">
        <v>3092</v>
      </c>
      <c r="CZ318" s="124">
        <v>195268.1</v>
      </c>
      <c r="DA318" s="124">
        <v>0.82062328755054803</v>
      </c>
      <c r="DB318" s="124">
        <v>3103</v>
      </c>
      <c r="DC318" s="124" t="s">
        <v>470</v>
      </c>
      <c r="DD318" s="124" t="s">
        <v>470</v>
      </c>
      <c r="DE318" s="124" t="s">
        <v>470</v>
      </c>
      <c r="DF318" s="124" t="s">
        <v>184</v>
      </c>
      <c r="DG318" s="124" t="s">
        <v>471</v>
      </c>
    </row>
    <row r="319" spans="2:111" hidden="1" x14ac:dyDescent="0.3">
      <c r="B319" s="124" t="str">
        <f t="shared" si="4"/>
        <v>iBoxx EUR Corporates Net Zero 2050 Paris-Aligned ESG45716</v>
      </c>
      <c r="D319" s="124" t="s">
        <v>482</v>
      </c>
      <c r="E319" s="124" t="s">
        <v>179</v>
      </c>
      <c r="F319" s="196">
        <v>45716</v>
      </c>
      <c r="G319" s="124">
        <v>3492</v>
      </c>
      <c r="H319" s="124">
        <v>0</v>
      </c>
      <c r="I319" s="124">
        <v>3492</v>
      </c>
      <c r="J319" s="124">
        <v>0</v>
      </c>
      <c r="K319" s="124">
        <v>1</v>
      </c>
      <c r="L319" s="265" t="s">
        <v>476</v>
      </c>
      <c r="M319" s="124">
        <v>17.101601142403201</v>
      </c>
      <c r="N319" s="124">
        <v>0.99256584255018498</v>
      </c>
      <c r="O319" s="124">
        <v>3474</v>
      </c>
      <c r="P319" s="124">
        <v>3.3352666590626998</v>
      </c>
      <c r="Q319" s="124">
        <v>0.989178025796839</v>
      </c>
      <c r="R319" s="124">
        <v>3458</v>
      </c>
      <c r="S319" s="124">
        <v>8.4807001504696</v>
      </c>
      <c r="T319" s="124">
        <v>0.989178025796839</v>
      </c>
      <c r="U319" s="124">
        <v>3458</v>
      </c>
      <c r="V319" s="124">
        <v>5.2575182788254997</v>
      </c>
      <c r="W319" s="124">
        <v>0.989178025796839</v>
      </c>
      <c r="X319" s="124">
        <v>3458</v>
      </c>
      <c r="Y319" s="124" t="s">
        <v>470</v>
      </c>
      <c r="Z319" s="124" t="s">
        <v>470</v>
      </c>
      <c r="AA319" s="124" t="s">
        <v>470</v>
      </c>
      <c r="AB319" s="124" t="s">
        <v>470</v>
      </c>
      <c r="AC319" s="124" t="s">
        <v>470</v>
      </c>
      <c r="AD319" s="124" t="s">
        <v>470</v>
      </c>
      <c r="AE319" s="124">
        <v>0.18306479786229099</v>
      </c>
      <c r="AF319" s="124">
        <v>3.7924662445250598E-2</v>
      </c>
      <c r="AG319" s="124">
        <v>132</v>
      </c>
      <c r="AH319" s="124">
        <v>0.63212314447913498</v>
      </c>
      <c r="AI319" s="124">
        <v>9.5043712644973605E-2</v>
      </c>
      <c r="AJ319" s="124">
        <v>319</v>
      </c>
      <c r="AK319" s="124" t="s">
        <v>470</v>
      </c>
      <c r="AL319" s="124" t="s">
        <v>470</v>
      </c>
      <c r="AM319" s="124" t="s">
        <v>470</v>
      </c>
      <c r="AN319" s="124" t="s">
        <v>470</v>
      </c>
      <c r="AO319" s="124" t="s">
        <v>470</v>
      </c>
      <c r="AP319" s="124" t="s">
        <v>470</v>
      </c>
      <c r="AQ319" s="124" t="s">
        <v>470</v>
      </c>
      <c r="AR319" s="124" t="s">
        <v>470</v>
      </c>
      <c r="AS319" s="124" t="s">
        <v>470</v>
      </c>
      <c r="AT319" s="124">
        <v>0.11852595346931701</v>
      </c>
      <c r="AU319" s="124">
        <v>0.54348426732492106</v>
      </c>
      <c r="AV319" s="124">
        <v>0.32031696477037902</v>
      </c>
      <c r="AW319" s="124">
        <v>1.5529282992510701E-2</v>
      </c>
      <c r="AX319" s="124">
        <v>0</v>
      </c>
      <c r="AY319" s="124">
        <v>2.1435314426990898E-3</v>
      </c>
      <c r="AZ319" s="124" t="s">
        <v>470</v>
      </c>
      <c r="BA319" s="124" t="s">
        <v>470</v>
      </c>
      <c r="BB319" s="124" t="s">
        <v>470</v>
      </c>
      <c r="BC319" s="124" t="s">
        <v>470</v>
      </c>
      <c r="BD319" s="124" t="s">
        <v>470</v>
      </c>
      <c r="BE319" s="124" t="s">
        <v>470</v>
      </c>
      <c r="BF319" s="124" t="s">
        <v>470</v>
      </c>
      <c r="BG319" s="124" t="s">
        <v>470</v>
      </c>
      <c r="BH319" s="124" t="s">
        <v>470</v>
      </c>
      <c r="BI319" s="124" t="s">
        <v>470</v>
      </c>
      <c r="BJ319" s="124" t="s">
        <v>470</v>
      </c>
      <c r="BK319" s="124" t="s">
        <v>470</v>
      </c>
      <c r="BL319" s="124">
        <v>0.43958027810418998</v>
      </c>
      <c r="BM319" s="124">
        <v>0.99999999999982803</v>
      </c>
      <c r="BN319" s="124">
        <v>3492</v>
      </c>
      <c r="BO319" s="124">
        <v>39.9027854130373</v>
      </c>
      <c r="BP319" s="124">
        <v>0.811797648173194</v>
      </c>
      <c r="BQ319" s="124">
        <v>2738</v>
      </c>
      <c r="BR319" s="124">
        <v>1.9928256268107899E-2</v>
      </c>
      <c r="BS319" s="124">
        <v>2.70524543034159E-2</v>
      </c>
      <c r="BT319" s="124">
        <v>0.99999999999982803</v>
      </c>
      <c r="BU319" s="124">
        <v>3492</v>
      </c>
      <c r="BV319" s="124">
        <v>0.196134007570194</v>
      </c>
      <c r="BW319" s="124">
        <v>0.196134007570194</v>
      </c>
      <c r="BX319" s="124">
        <v>617</v>
      </c>
      <c r="BY319" s="124">
        <v>0</v>
      </c>
      <c r="BZ319" s="124">
        <v>0.99999999999982803</v>
      </c>
      <c r="CA319" s="124">
        <v>3492</v>
      </c>
      <c r="CB319" s="124">
        <v>0</v>
      </c>
      <c r="CC319" s="124">
        <v>0.99999999999982803</v>
      </c>
      <c r="CD319" s="124">
        <v>3492</v>
      </c>
      <c r="CE319" s="124" t="s">
        <v>470</v>
      </c>
      <c r="CF319" s="124">
        <v>0.99292218680535704</v>
      </c>
      <c r="CG319" s="124">
        <v>3476</v>
      </c>
      <c r="CH319" s="124" t="s">
        <v>470</v>
      </c>
      <c r="CI319" s="124" t="s">
        <v>470</v>
      </c>
      <c r="CJ319" s="124" t="s">
        <v>470</v>
      </c>
      <c r="CK319" s="124" t="s">
        <v>470</v>
      </c>
      <c r="CL319" s="124" t="s">
        <v>470</v>
      </c>
      <c r="CM319" s="124" t="s">
        <v>470</v>
      </c>
      <c r="CN319" s="124">
        <v>0.14508455830599801</v>
      </c>
      <c r="CO319" s="124">
        <v>0.99256584255018498</v>
      </c>
      <c r="CP319" s="124">
        <v>3474</v>
      </c>
      <c r="CQ319" s="124">
        <v>1</v>
      </c>
      <c r="CR319" s="124">
        <v>0.99292218680535704</v>
      </c>
      <c r="CS319" s="124">
        <v>3476</v>
      </c>
      <c r="CT319" s="124">
        <v>436786927.63999999</v>
      </c>
      <c r="CU319" s="124">
        <v>0.99292218680535704</v>
      </c>
      <c r="CV319" s="124">
        <v>3476</v>
      </c>
      <c r="CW319" s="124">
        <v>0.60988163232078096</v>
      </c>
      <c r="CX319" s="124">
        <v>0.81984144042721596</v>
      </c>
      <c r="CY319" s="124">
        <v>2764</v>
      </c>
      <c r="CZ319" s="124">
        <v>173652.7</v>
      </c>
      <c r="DA319" s="124">
        <v>0.81979738647627498</v>
      </c>
      <c r="DB319" s="124">
        <v>2759</v>
      </c>
      <c r="DC319" s="124" t="s">
        <v>470</v>
      </c>
      <c r="DD319" s="124" t="s">
        <v>470</v>
      </c>
      <c r="DE319" s="124" t="s">
        <v>470</v>
      </c>
      <c r="DF319" s="124" t="s">
        <v>186</v>
      </c>
      <c r="DG319" s="124" t="s">
        <v>471</v>
      </c>
    </row>
    <row r="320" spans="2:111" hidden="1" x14ac:dyDescent="0.3">
      <c r="B320" s="124" t="str">
        <f t="shared" si="4"/>
        <v>iBoxx EUR Corporates Investment Grade &amp; Fallen Angels FWPL45716</v>
      </c>
      <c r="D320" s="124" t="s">
        <v>481</v>
      </c>
      <c r="E320" s="124" t="s">
        <v>177</v>
      </c>
      <c r="F320" s="196">
        <v>45716</v>
      </c>
      <c r="G320" s="124">
        <v>4052</v>
      </c>
      <c r="H320" s="124">
        <v>0</v>
      </c>
      <c r="I320" s="124">
        <v>4052</v>
      </c>
      <c r="J320" s="124">
        <v>0</v>
      </c>
      <c r="K320" s="124">
        <v>1</v>
      </c>
      <c r="L320" s="265" t="s">
        <v>476</v>
      </c>
      <c r="M320" s="124">
        <v>19.047660165334602</v>
      </c>
      <c r="N320" s="124">
        <v>0.97759989984724505</v>
      </c>
      <c r="O320" s="124">
        <v>3944</v>
      </c>
      <c r="P320" s="124">
        <v>4.30555971290143</v>
      </c>
      <c r="Q320" s="124">
        <v>0.97256975983081395</v>
      </c>
      <c r="R320" s="124">
        <v>3920</v>
      </c>
      <c r="S320" s="124">
        <v>9.0356675694613404</v>
      </c>
      <c r="T320" s="124">
        <v>0.97256975983081395</v>
      </c>
      <c r="U320" s="124">
        <v>3920</v>
      </c>
      <c r="V320" s="124">
        <v>5.6813226921283597</v>
      </c>
      <c r="W320" s="124">
        <v>0.97256975983081395</v>
      </c>
      <c r="X320" s="124">
        <v>3920</v>
      </c>
      <c r="Y320" s="124" t="s">
        <v>470</v>
      </c>
      <c r="Z320" s="124" t="s">
        <v>470</v>
      </c>
      <c r="AA320" s="124" t="s">
        <v>470</v>
      </c>
      <c r="AB320" s="124" t="s">
        <v>470</v>
      </c>
      <c r="AC320" s="124" t="s">
        <v>470</v>
      </c>
      <c r="AD320" s="124" t="s">
        <v>470</v>
      </c>
      <c r="AE320" s="124">
        <v>0.183251497713532</v>
      </c>
      <c r="AF320" s="124">
        <v>3.59802447162604E-2</v>
      </c>
      <c r="AG320" s="124">
        <v>152</v>
      </c>
      <c r="AH320" s="124">
        <v>0.54244440769545699</v>
      </c>
      <c r="AI320" s="124">
        <v>0.13152777768163201</v>
      </c>
      <c r="AJ320" s="124">
        <v>535</v>
      </c>
      <c r="AK320" s="124" t="s">
        <v>470</v>
      </c>
      <c r="AL320" s="124" t="s">
        <v>470</v>
      </c>
      <c r="AM320" s="124" t="s">
        <v>470</v>
      </c>
      <c r="AN320" s="124" t="s">
        <v>470</v>
      </c>
      <c r="AO320" s="124" t="s">
        <v>470</v>
      </c>
      <c r="AP320" s="124" t="s">
        <v>470</v>
      </c>
      <c r="AQ320" s="124" t="s">
        <v>470</v>
      </c>
      <c r="AR320" s="124" t="s">
        <v>470</v>
      </c>
      <c r="AS320" s="124" t="s">
        <v>470</v>
      </c>
      <c r="AT320" s="124">
        <v>7.7907604751993403E-2</v>
      </c>
      <c r="AU320" s="124">
        <v>0.44619413693251703</v>
      </c>
      <c r="AV320" s="124">
        <v>0.41658929734233002</v>
      </c>
      <c r="AW320" s="124">
        <v>3.8085267542179099E-2</v>
      </c>
      <c r="AX320" s="124">
        <v>1.9020597846983E-3</v>
      </c>
      <c r="AY320" s="124">
        <v>1.9321633646078199E-2</v>
      </c>
      <c r="AZ320" s="124" t="s">
        <v>470</v>
      </c>
      <c r="BA320" s="124" t="s">
        <v>470</v>
      </c>
      <c r="BB320" s="124" t="s">
        <v>470</v>
      </c>
      <c r="BC320" s="124" t="s">
        <v>470</v>
      </c>
      <c r="BD320" s="124" t="s">
        <v>470</v>
      </c>
      <c r="BE320" s="124" t="s">
        <v>470</v>
      </c>
      <c r="BF320" s="124" t="s">
        <v>470</v>
      </c>
      <c r="BG320" s="124" t="s">
        <v>470</v>
      </c>
      <c r="BH320" s="124" t="s">
        <v>470</v>
      </c>
      <c r="BI320" s="124" t="s">
        <v>470</v>
      </c>
      <c r="BJ320" s="124" t="s">
        <v>470</v>
      </c>
      <c r="BK320" s="124" t="s">
        <v>470</v>
      </c>
      <c r="BL320" s="124">
        <v>0.476814401928771</v>
      </c>
      <c r="BM320" s="124">
        <v>0.99999999999979705</v>
      </c>
      <c r="BN320" s="124">
        <v>4052</v>
      </c>
      <c r="BO320" s="124">
        <v>70.447708735760301</v>
      </c>
      <c r="BP320" s="124">
        <v>0.78978581221864597</v>
      </c>
      <c r="BQ320" s="124">
        <v>3114</v>
      </c>
      <c r="BR320" s="124">
        <v>2.30373271899053E-2</v>
      </c>
      <c r="BS320" s="124">
        <v>5.6635991427521598E-2</v>
      </c>
      <c r="BT320" s="124">
        <v>0.99999999999979705</v>
      </c>
      <c r="BU320" s="124">
        <v>4052</v>
      </c>
      <c r="BV320" s="124">
        <v>0.15945651488193699</v>
      </c>
      <c r="BW320" s="124">
        <v>0.15945651488193699</v>
      </c>
      <c r="BX320" s="124">
        <v>707</v>
      </c>
      <c r="BY320" s="124">
        <v>5.6871586978429001E-3</v>
      </c>
      <c r="BZ320" s="124">
        <v>0.99999999999979705</v>
      </c>
      <c r="CA320" s="124">
        <v>4052</v>
      </c>
      <c r="CB320" s="124">
        <v>8.710080109187E-3</v>
      </c>
      <c r="CC320" s="124">
        <v>0.99999999999979705</v>
      </c>
      <c r="CD320" s="124">
        <v>4052</v>
      </c>
      <c r="CE320" s="124" t="s">
        <v>470</v>
      </c>
      <c r="CF320" s="124">
        <v>0.98219925764067795</v>
      </c>
      <c r="CG320" s="124">
        <v>3965</v>
      </c>
      <c r="CH320" s="124" t="s">
        <v>470</v>
      </c>
      <c r="CI320" s="124" t="s">
        <v>470</v>
      </c>
      <c r="CJ320" s="124" t="s">
        <v>470</v>
      </c>
      <c r="CK320" s="124" t="s">
        <v>470</v>
      </c>
      <c r="CL320" s="124" t="s">
        <v>470</v>
      </c>
      <c r="CM320" s="124" t="s">
        <v>470</v>
      </c>
      <c r="CN320" s="124">
        <v>0.14341575331180401</v>
      </c>
      <c r="CO320" s="124">
        <v>0.97759989984724505</v>
      </c>
      <c r="CP320" s="124">
        <v>3944</v>
      </c>
      <c r="CQ320" s="124">
        <v>2</v>
      </c>
      <c r="CR320" s="124">
        <v>0.98219925764067795</v>
      </c>
      <c r="CS320" s="124">
        <v>3965</v>
      </c>
      <c r="CT320" s="124">
        <v>529199927.63999999</v>
      </c>
      <c r="CU320" s="124">
        <v>0.98219925764067795</v>
      </c>
      <c r="CV320" s="124">
        <v>3965</v>
      </c>
      <c r="CW320" s="124">
        <v>0.57342759533999099</v>
      </c>
      <c r="CX320" s="124">
        <v>0.79693346138535304</v>
      </c>
      <c r="CY320" s="124">
        <v>3134</v>
      </c>
      <c r="CZ320" s="124">
        <v>197079.1</v>
      </c>
      <c r="DA320" s="124">
        <v>0.79972330340180597</v>
      </c>
      <c r="DB320" s="124">
        <v>3145</v>
      </c>
      <c r="DC320" s="124" t="s">
        <v>470</v>
      </c>
      <c r="DD320" s="124" t="s">
        <v>470</v>
      </c>
      <c r="DE320" s="124" t="s">
        <v>470</v>
      </c>
      <c r="DF320" s="124" t="s">
        <v>186</v>
      </c>
      <c r="DG320" s="124" t="s">
        <v>471</v>
      </c>
    </row>
    <row r="321" spans="2:111" hidden="1" x14ac:dyDescent="0.3">
      <c r="B321" s="124" t="str">
        <f t="shared" si="4"/>
        <v>iBoxx EUR Corporates SRI Screened45716</v>
      </c>
      <c r="D321" s="124" t="s">
        <v>483</v>
      </c>
      <c r="E321" s="124" t="s">
        <v>181</v>
      </c>
      <c r="F321" s="196">
        <v>45716</v>
      </c>
      <c r="G321" s="124">
        <v>3679</v>
      </c>
      <c r="H321" s="124">
        <v>0</v>
      </c>
      <c r="I321" s="124">
        <v>3679</v>
      </c>
      <c r="J321" s="124">
        <v>0</v>
      </c>
      <c r="K321" s="124">
        <v>1</v>
      </c>
      <c r="L321" s="265" t="s">
        <v>476</v>
      </c>
      <c r="M321" s="124">
        <v>18.755177011459001</v>
      </c>
      <c r="N321" s="124">
        <v>0.99183500607307895</v>
      </c>
      <c r="O321" s="124">
        <v>3644</v>
      </c>
      <c r="P321" s="124">
        <v>4.1033211356792201</v>
      </c>
      <c r="Q321" s="124">
        <v>0.98755383489703896</v>
      </c>
      <c r="R321" s="124">
        <v>3625</v>
      </c>
      <c r="S321" s="124">
        <v>8.8944984833563208</v>
      </c>
      <c r="T321" s="124">
        <v>0.98755383489703896</v>
      </c>
      <c r="U321" s="124">
        <v>3625</v>
      </c>
      <c r="V321" s="124">
        <v>5.7294872290488597</v>
      </c>
      <c r="W321" s="124">
        <v>0.98755383489703896</v>
      </c>
      <c r="X321" s="124">
        <v>3625</v>
      </c>
      <c r="Y321" s="124" t="s">
        <v>470</v>
      </c>
      <c r="Z321" s="124" t="s">
        <v>470</v>
      </c>
      <c r="AA321" s="124" t="s">
        <v>470</v>
      </c>
      <c r="AB321" s="124" t="s">
        <v>470</v>
      </c>
      <c r="AC321" s="124" t="s">
        <v>470</v>
      </c>
      <c r="AD321" s="124" t="s">
        <v>470</v>
      </c>
      <c r="AE321" s="124">
        <v>0.18049272595617499</v>
      </c>
      <c r="AF321" s="124">
        <v>3.6352709424457001E-2</v>
      </c>
      <c r="AG321" s="124">
        <v>137</v>
      </c>
      <c r="AH321" s="124">
        <v>0.38032551296667899</v>
      </c>
      <c r="AI321" s="124">
        <v>0.117597176520555</v>
      </c>
      <c r="AJ321" s="124">
        <v>442</v>
      </c>
      <c r="AK321" s="124" t="s">
        <v>470</v>
      </c>
      <c r="AL321" s="124" t="s">
        <v>470</v>
      </c>
      <c r="AM321" s="124" t="s">
        <v>470</v>
      </c>
      <c r="AN321" s="124" t="s">
        <v>470</v>
      </c>
      <c r="AO321" s="124" t="s">
        <v>470</v>
      </c>
      <c r="AP321" s="124" t="s">
        <v>470</v>
      </c>
      <c r="AQ321" s="124" t="s">
        <v>470</v>
      </c>
      <c r="AR321" s="124" t="s">
        <v>470</v>
      </c>
      <c r="AS321" s="124" t="s">
        <v>470</v>
      </c>
      <c r="AT321" s="124">
        <v>8.2769767350238999E-2</v>
      </c>
      <c r="AU321" s="124">
        <v>0.46106822308353101</v>
      </c>
      <c r="AV321" s="124">
        <v>0.41563064775509601</v>
      </c>
      <c r="AW321" s="124">
        <v>3.2720191123884898E-2</v>
      </c>
      <c r="AX321" s="124">
        <v>9.3056249379309995E-4</v>
      </c>
      <c r="AY321" s="124">
        <v>6.8806081932743001E-3</v>
      </c>
      <c r="AZ321" s="124" t="s">
        <v>470</v>
      </c>
      <c r="BA321" s="124" t="s">
        <v>470</v>
      </c>
      <c r="BB321" s="124" t="s">
        <v>470</v>
      </c>
      <c r="BC321" s="124" t="s">
        <v>470</v>
      </c>
      <c r="BD321" s="124" t="s">
        <v>470</v>
      </c>
      <c r="BE321" s="124" t="s">
        <v>470</v>
      </c>
      <c r="BF321" s="124" t="s">
        <v>470</v>
      </c>
      <c r="BG321" s="124" t="s">
        <v>470</v>
      </c>
      <c r="BH321" s="124" t="s">
        <v>470</v>
      </c>
      <c r="BI321" s="124" t="s">
        <v>470</v>
      </c>
      <c r="BJ321" s="124" t="s">
        <v>470</v>
      </c>
      <c r="BK321" s="124" t="s">
        <v>470</v>
      </c>
      <c r="BL321" s="124">
        <v>0.43955134833630899</v>
      </c>
      <c r="BM321" s="124">
        <v>0.99999999999981803</v>
      </c>
      <c r="BN321" s="124">
        <v>3679</v>
      </c>
      <c r="BO321" s="124">
        <v>65.511837977296693</v>
      </c>
      <c r="BP321" s="124">
        <v>0.80144585775025801</v>
      </c>
      <c r="BQ321" s="124">
        <v>2870</v>
      </c>
      <c r="BR321" s="124">
        <v>2.3982736483368499E-2</v>
      </c>
      <c r="BS321" s="124">
        <v>5.29134523315005E-2</v>
      </c>
      <c r="BT321" s="124">
        <v>0.99999999999981803</v>
      </c>
      <c r="BU321" s="124">
        <v>3679</v>
      </c>
      <c r="BV321" s="124">
        <v>0.16233259169030201</v>
      </c>
      <c r="BW321" s="124">
        <v>0.16233259169030201</v>
      </c>
      <c r="BX321" s="124">
        <v>655</v>
      </c>
      <c r="BY321" s="124">
        <v>0</v>
      </c>
      <c r="BZ321" s="124">
        <v>0.99999999999981803</v>
      </c>
      <c r="CA321" s="124">
        <v>3679</v>
      </c>
      <c r="CB321" s="124">
        <v>0</v>
      </c>
      <c r="CC321" s="124">
        <v>0.99999999999981803</v>
      </c>
      <c r="CD321" s="124">
        <v>3679</v>
      </c>
      <c r="CE321" s="124" t="s">
        <v>470</v>
      </c>
      <c r="CF321" s="124">
        <v>0.99689271204584595</v>
      </c>
      <c r="CG321" s="124">
        <v>3665</v>
      </c>
      <c r="CH321" s="124" t="s">
        <v>470</v>
      </c>
      <c r="CI321" s="124" t="s">
        <v>470</v>
      </c>
      <c r="CJ321" s="124" t="s">
        <v>470</v>
      </c>
      <c r="CK321" s="124" t="s">
        <v>470</v>
      </c>
      <c r="CL321" s="124" t="s">
        <v>470</v>
      </c>
      <c r="CM321" s="124" t="s">
        <v>470</v>
      </c>
      <c r="CN321" s="124">
        <v>0.15298337110706001</v>
      </c>
      <c r="CO321" s="124">
        <v>0.99183500607307895</v>
      </c>
      <c r="CP321" s="124">
        <v>3644</v>
      </c>
      <c r="CQ321" s="124">
        <v>1</v>
      </c>
      <c r="CR321" s="124">
        <v>0.99689271204584595</v>
      </c>
      <c r="CS321" s="124">
        <v>3665</v>
      </c>
      <c r="CT321" s="124">
        <v>431986927.63999999</v>
      </c>
      <c r="CU321" s="124">
        <v>0.99689271204584595</v>
      </c>
      <c r="CV321" s="124">
        <v>3665</v>
      </c>
      <c r="CW321" s="124">
        <v>0.57359559000869198</v>
      </c>
      <c r="CX321" s="124">
        <v>0.79985371645786296</v>
      </c>
      <c r="CY321" s="124">
        <v>2865</v>
      </c>
      <c r="CZ321" s="124">
        <v>182076.4</v>
      </c>
      <c r="DA321" s="124">
        <v>0.80292157968212297</v>
      </c>
      <c r="DB321" s="124">
        <v>2876</v>
      </c>
      <c r="DC321" s="124" t="s">
        <v>470</v>
      </c>
      <c r="DD321" s="124" t="s">
        <v>470</v>
      </c>
      <c r="DE321" s="124" t="s">
        <v>470</v>
      </c>
      <c r="DF321" s="124" t="s">
        <v>188</v>
      </c>
      <c r="DG321" s="124" t="s">
        <v>471</v>
      </c>
    </row>
    <row r="322" spans="2:111" hidden="1" x14ac:dyDescent="0.3">
      <c r="B322" s="124" t="str">
        <f t="shared" si="4"/>
        <v>Markit iBoxx Euro Sustainable Corporate Bond Custom Index45716</v>
      </c>
      <c r="D322" s="124" t="s">
        <v>552</v>
      </c>
      <c r="E322" s="124" t="s">
        <v>292</v>
      </c>
      <c r="F322" s="196">
        <v>45716</v>
      </c>
      <c r="G322" s="124">
        <v>3254</v>
      </c>
      <c r="H322" s="124">
        <v>0</v>
      </c>
      <c r="I322" s="124">
        <v>3254</v>
      </c>
      <c r="J322" s="124">
        <v>0</v>
      </c>
      <c r="K322" s="124">
        <v>1</v>
      </c>
      <c r="L322" s="265" t="s">
        <v>476</v>
      </c>
      <c r="M322" s="124">
        <v>18.099049968068201</v>
      </c>
      <c r="N322" s="124">
        <v>0.98307939392258903</v>
      </c>
      <c r="O322" s="124">
        <v>3191</v>
      </c>
      <c r="P322" s="124">
        <v>3.9257731576097199</v>
      </c>
      <c r="Q322" s="124">
        <v>0.980095142093939</v>
      </c>
      <c r="R322" s="124">
        <v>3180</v>
      </c>
      <c r="S322" s="124">
        <v>8.7509327138659501</v>
      </c>
      <c r="T322" s="124">
        <v>0.980095142093939</v>
      </c>
      <c r="U322" s="124">
        <v>3180</v>
      </c>
      <c r="V322" s="124">
        <v>5.4011833028186196</v>
      </c>
      <c r="W322" s="124">
        <v>0.980095142093939</v>
      </c>
      <c r="X322" s="124">
        <v>3180</v>
      </c>
      <c r="Y322" s="124" t="s">
        <v>470</v>
      </c>
      <c r="Z322" s="124" t="s">
        <v>470</v>
      </c>
      <c r="AA322" s="124" t="s">
        <v>470</v>
      </c>
      <c r="AB322" s="124" t="s">
        <v>470</v>
      </c>
      <c r="AC322" s="124" t="s">
        <v>470</v>
      </c>
      <c r="AD322" s="124" t="s">
        <v>470</v>
      </c>
      <c r="AE322" s="124">
        <v>0.181844450758822</v>
      </c>
      <c r="AF322" s="124">
        <v>3.9974624687084799E-2</v>
      </c>
      <c r="AG322" s="124">
        <v>130</v>
      </c>
      <c r="AH322" s="124">
        <v>0.399678938448772</v>
      </c>
      <c r="AI322" s="124">
        <v>0.111697941802575</v>
      </c>
      <c r="AJ322" s="124">
        <v>379</v>
      </c>
      <c r="AK322" s="124" t="s">
        <v>470</v>
      </c>
      <c r="AL322" s="124" t="s">
        <v>470</v>
      </c>
      <c r="AM322" s="124" t="s">
        <v>470</v>
      </c>
      <c r="AN322" s="124" t="s">
        <v>470</v>
      </c>
      <c r="AO322" s="124" t="s">
        <v>470</v>
      </c>
      <c r="AP322" s="124" t="s">
        <v>470</v>
      </c>
      <c r="AQ322" s="124" t="s">
        <v>470</v>
      </c>
      <c r="AR322" s="124" t="s">
        <v>470</v>
      </c>
      <c r="AS322" s="124" t="s">
        <v>470</v>
      </c>
      <c r="AT322" s="124">
        <v>9.2014204158068699E-2</v>
      </c>
      <c r="AU322" s="124">
        <v>0.471818063963372</v>
      </c>
      <c r="AV322" s="124">
        <v>0.39153318434025203</v>
      </c>
      <c r="AW322" s="124">
        <v>2.8165588686930899E-2</v>
      </c>
      <c r="AX322" s="124">
        <v>0</v>
      </c>
      <c r="AY322" s="124">
        <v>1.6468958851211701E-2</v>
      </c>
      <c r="AZ322" s="124" t="s">
        <v>470</v>
      </c>
      <c r="BA322" s="124" t="s">
        <v>470</v>
      </c>
      <c r="BB322" s="124" t="s">
        <v>470</v>
      </c>
      <c r="BC322" s="124" t="s">
        <v>470</v>
      </c>
      <c r="BD322" s="124" t="s">
        <v>470</v>
      </c>
      <c r="BE322" s="124" t="s">
        <v>470</v>
      </c>
      <c r="BF322" s="124" t="s">
        <v>470</v>
      </c>
      <c r="BG322" s="124" t="s">
        <v>470</v>
      </c>
      <c r="BH322" s="124" t="s">
        <v>470</v>
      </c>
      <c r="BI322" s="124" t="s">
        <v>470</v>
      </c>
      <c r="BJ322" s="124" t="s">
        <v>470</v>
      </c>
      <c r="BK322" s="124" t="s">
        <v>470</v>
      </c>
      <c r="BL322" s="124">
        <v>0.43377030523906801</v>
      </c>
      <c r="BM322" s="124">
        <v>0.99999999999983602</v>
      </c>
      <c r="BN322" s="124">
        <v>3254</v>
      </c>
      <c r="BO322" s="124">
        <v>63.537241972405297</v>
      </c>
      <c r="BP322" s="124">
        <v>0.78271744650471298</v>
      </c>
      <c r="BQ322" s="124">
        <v>2472</v>
      </c>
      <c r="BR322" s="124">
        <v>2.1437853258262699E-2</v>
      </c>
      <c r="BS322" s="124">
        <v>5.31712294707763E-2</v>
      </c>
      <c r="BT322" s="124">
        <v>0.99999999999983602</v>
      </c>
      <c r="BU322" s="124">
        <v>3254</v>
      </c>
      <c r="BV322" s="124">
        <v>0.16638973867293</v>
      </c>
      <c r="BW322" s="124">
        <v>0.16638973867293</v>
      </c>
      <c r="BX322" s="124">
        <v>594</v>
      </c>
      <c r="BY322" s="124">
        <v>0</v>
      </c>
      <c r="BZ322" s="124">
        <v>0.99999999999983602</v>
      </c>
      <c r="CA322" s="124">
        <v>3254</v>
      </c>
      <c r="CB322" s="124">
        <v>8.944679241688E-4</v>
      </c>
      <c r="CC322" s="124">
        <v>0.99999999999983602</v>
      </c>
      <c r="CD322" s="124">
        <v>3254</v>
      </c>
      <c r="CE322" s="124" t="s">
        <v>470</v>
      </c>
      <c r="CF322" s="124">
        <v>0.98886414322080196</v>
      </c>
      <c r="CG322" s="124">
        <v>3212</v>
      </c>
      <c r="CH322" s="124" t="s">
        <v>470</v>
      </c>
      <c r="CI322" s="124" t="s">
        <v>470</v>
      </c>
      <c r="CJ322" s="124" t="s">
        <v>470</v>
      </c>
      <c r="CK322" s="124" t="s">
        <v>470</v>
      </c>
      <c r="CL322" s="124" t="s">
        <v>470</v>
      </c>
      <c r="CM322" s="124" t="s">
        <v>470</v>
      </c>
      <c r="CN322" s="124">
        <v>0.140484918483777</v>
      </c>
      <c r="CO322" s="124">
        <v>0.98307939392258903</v>
      </c>
      <c r="CP322" s="124">
        <v>3191</v>
      </c>
      <c r="CQ322" s="124">
        <v>1</v>
      </c>
      <c r="CR322" s="124">
        <v>0.98886414322080196</v>
      </c>
      <c r="CS322" s="124">
        <v>3212</v>
      </c>
      <c r="CT322" s="124">
        <v>67884827.640000001</v>
      </c>
      <c r="CU322" s="124">
        <v>0.98886414322080196</v>
      </c>
      <c r="CV322" s="124">
        <v>3212</v>
      </c>
      <c r="CW322" s="124">
        <v>0.57864216895101295</v>
      </c>
      <c r="CX322" s="124">
        <v>0.780896435502209</v>
      </c>
      <c r="CY322" s="124">
        <v>2467</v>
      </c>
      <c r="CZ322" s="124">
        <v>160003.79999999999</v>
      </c>
      <c r="DA322" s="124">
        <v>0.78473362182627304</v>
      </c>
      <c r="DB322" s="124">
        <v>2480</v>
      </c>
      <c r="DC322" s="124" t="s">
        <v>470</v>
      </c>
      <c r="DD322" s="124" t="s">
        <v>470</v>
      </c>
      <c r="DE322" s="124" t="s">
        <v>470</v>
      </c>
      <c r="DF322" s="124" t="s">
        <v>188</v>
      </c>
      <c r="DG322" s="124" t="s">
        <v>471</v>
      </c>
    </row>
    <row r="323" spans="2:111" hidden="1" x14ac:dyDescent="0.3">
      <c r="B323" s="124" t="str">
        <f t="shared" si="4"/>
        <v>iBoxx EUR High Yield Corporates SRI Screened45716</v>
      </c>
      <c r="D323" s="124" t="s">
        <v>487</v>
      </c>
      <c r="E323" s="124" t="s">
        <v>187</v>
      </c>
      <c r="F323" s="196">
        <v>45716</v>
      </c>
      <c r="G323" s="124">
        <v>422</v>
      </c>
      <c r="H323" s="124">
        <v>0</v>
      </c>
      <c r="I323" s="124">
        <v>422</v>
      </c>
      <c r="J323" s="124">
        <v>0</v>
      </c>
      <c r="K323" s="124">
        <v>1</v>
      </c>
      <c r="L323" s="265" t="s">
        <v>476</v>
      </c>
      <c r="M323" s="124">
        <v>17.812450033508899</v>
      </c>
      <c r="N323" s="124">
        <v>0.94669172794816203</v>
      </c>
      <c r="O323" s="124">
        <v>400</v>
      </c>
      <c r="P323" s="124">
        <v>4.5263116621463002</v>
      </c>
      <c r="Q323" s="124">
        <v>0.73427652579157099</v>
      </c>
      <c r="R323" s="124">
        <v>293</v>
      </c>
      <c r="S323" s="124">
        <v>7.6745879821440903</v>
      </c>
      <c r="T323" s="124">
        <v>0.73427652579157099</v>
      </c>
      <c r="U323" s="124">
        <v>293</v>
      </c>
      <c r="V323" s="124">
        <v>4.7491253284376</v>
      </c>
      <c r="W323" s="124">
        <v>0.73427652579157099</v>
      </c>
      <c r="X323" s="124">
        <v>293</v>
      </c>
      <c r="Y323" s="124" t="s">
        <v>470</v>
      </c>
      <c r="Z323" s="124" t="s">
        <v>470</v>
      </c>
      <c r="AA323" s="124" t="s">
        <v>470</v>
      </c>
      <c r="AB323" s="124" t="s">
        <v>470</v>
      </c>
      <c r="AC323" s="124" t="s">
        <v>470</v>
      </c>
      <c r="AD323" s="124" t="s">
        <v>470</v>
      </c>
      <c r="AE323" s="124">
        <v>0.131686001197511</v>
      </c>
      <c r="AF323" s="124">
        <v>4.2228631957741E-2</v>
      </c>
      <c r="AG323" s="124">
        <v>17</v>
      </c>
      <c r="AH323" s="124">
        <v>0.423170276133569</v>
      </c>
      <c r="AI323" s="124">
        <v>0.104722057351711</v>
      </c>
      <c r="AJ323" s="124">
        <v>44</v>
      </c>
      <c r="AK323" s="124" t="s">
        <v>470</v>
      </c>
      <c r="AL323" s="124" t="s">
        <v>470</v>
      </c>
      <c r="AM323" s="124" t="s">
        <v>470</v>
      </c>
      <c r="AN323" s="124" t="s">
        <v>470</v>
      </c>
      <c r="AO323" s="124" t="s">
        <v>470</v>
      </c>
      <c r="AP323" s="124" t="s">
        <v>470</v>
      </c>
      <c r="AQ323" s="124" t="s">
        <v>470</v>
      </c>
      <c r="AR323" s="124" t="s">
        <v>470</v>
      </c>
      <c r="AS323" s="124" t="s">
        <v>470</v>
      </c>
      <c r="AT323" s="124">
        <v>0.121862317543382</v>
      </c>
      <c r="AU323" s="124">
        <v>0.50402335181781599</v>
      </c>
      <c r="AV323" s="124">
        <v>0.33083452502836502</v>
      </c>
      <c r="AW323" s="124">
        <v>2.7999256217740399E-2</v>
      </c>
      <c r="AX323" s="124">
        <v>1.26785445175493E-2</v>
      </c>
      <c r="AY323" s="124">
        <v>2.6020048751275002E-3</v>
      </c>
      <c r="AZ323" s="124" t="s">
        <v>470</v>
      </c>
      <c r="BA323" s="124" t="s">
        <v>470</v>
      </c>
      <c r="BB323" s="124" t="s">
        <v>470</v>
      </c>
      <c r="BC323" s="124" t="s">
        <v>470</v>
      </c>
      <c r="BD323" s="124" t="s">
        <v>470</v>
      </c>
      <c r="BE323" s="124" t="s">
        <v>470</v>
      </c>
      <c r="BF323" s="124" t="s">
        <v>470</v>
      </c>
      <c r="BG323" s="124" t="s">
        <v>470</v>
      </c>
      <c r="BH323" s="124" t="s">
        <v>470</v>
      </c>
      <c r="BI323" s="124" t="s">
        <v>470</v>
      </c>
      <c r="BJ323" s="124" t="s">
        <v>470</v>
      </c>
      <c r="BK323" s="124" t="s">
        <v>470</v>
      </c>
      <c r="BL323" s="124">
        <v>0.51047621860894399</v>
      </c>
      <c r="BM323" s="124">
        <v>0.99999999999998102</v>
      </c>
      <c r="BN323" s="124">
        <v>422</v>
      </c>
      <c r="BO323" s="124">
        <v>109.707437563662</v>
      </c>
      <c r="BP323" s="124">
        <v>0.79935302015515397</v>
      </c>
      <c r="BQ323" s="124">
        <v>336</v>
      </c>
      <c r="BR323" s="124">
        <v>5.0197064051785499E-2</v>
      </c>
      <c r="BS323" s="124">
        <v>3.64179147404637E-2</v>
      </c>
      <c r="BT323" s="124">
        <v>0.99999999999998102</v>
      </c>
      <c r="BU323" s="124">
        <v>422</v>
      </c>
      <c r="BV323" s="124">
        <v>0.161810081596826</v>
      </c>
      <c r="BW323" s="124">
        <v>0.161810081596826</v>
      </c>
      <c r="BX323" s="124">
        <v>67</v>
      </c>
      <c r="BY323" s="124">
        <v>0</v>
      </c>
      <c r="BZ323" s="124">
        <v>0.99999999999998102</v>
      </c>
      <c r="CA323" s="124">
        <v>422</v>
      </c>
      <c r="CB323" s="124">
        <v>0</v>
      </c>
      <c r="CC323" s="124">
        <v>0.99999999999998102</v>
      </c>
      <c r="CD323" s="124">
        <v>422</v>
      </c>
      <c r="CE323" s="124" t="s">
        <v>470</v>
      </c>
      <c r="CF323" s="124">
        <v>0.94669172794816203</v>
      </c>
      <c r="CG323" s="124">
        <v>400</v>
      </c>
      <c r="CH323" s="124" t="s">
        <v>470</v>
      </c>
      <c r="CI323" s="124" t="s">
        <v>470</v>
      </c>
      <c r="CJ323" s="124" t="s">
        <v>470</v>
      </c>
      <c r="CK323" s="124" t="s">
        <v>470</v>
      </c>
      <c r="CL323" s="124" t="s">
        <v>470</v>
      </c>
      <c r="CM323" s="124" t="s">
        <v>470</v>
      </c>
      <c r="CN323" s="124">
        <v>0.159322372380862</v>
      </c>
      <c r="CO323" s="124">
        <v>0.94669172794816203</v>
      </c>
      <c r="CP323" s="124">
        <v>400</v>
      </c>
      <c r="CQ323" s="124">
        <v>1</v>
      </c>
      <c r="CR323" s="124">
        <v>0.94669172794816203</v>
      </c>
      <c r="CS323" s="124">
        <v>400</v>
      </c>
      <c r="CT323" s="124">
        <v>202551050</v>
      </c>
      <c r="CU323" s="124">
        <v>0.94669172794816203</v>
      </c>
      <c r="CV323" s="124">
        <v>400</v>
      </c>
      <c r="CW323" s="124">
        <v>0.48972479993757601</v>
      </c>
      <c r="CX323" s="124">
        <v>0.79086502798385805</v>
      </c>
      <c r="CY323" s="124">
        <v>332</v>
      </c>
      <c r="CZ323" s="124">
        <v>20524.3</v>
      </c>
      <c r="DA323" s="124">
        <v>0.79935302015515397</v>
      </c>
      <c r="DB323" s="124">
        <v>336</v>
      </c>
      <c r="DC323" s="124" t="s">
        <v>470</v>
      </c>
      <c r="DD323" s="124" t="s">
        <v>470</v>
      </c>
      <c r="DE323" s="124" t="s">
        <v>470</v>
      </c>
      <c r="DF323" s="124" t="s">
        <v>190</v>
      </c>
      <c r="DG323" s="124" t="s">
        <v>471</v>
      </c>
    </row>
    <row r="324" spans="2:111" hidden="1" x14ac:dyDescent="0.3">
      <c r="B324" s="124" t="str">
        <f t="shared" ref="B324:B387" si="5">E324&amp;F324</f>
        <v>iBoxx EUR High Yield Corporates ESG45716</v>
      </c>
      <c r="D324" s="124" t="s">
        <v>486</v>
      </c>
      <c r="E324" s="124" t="s">
        <v>185</v>
      </c>
      <c r="F324" s="196">
        <v>45716</v>
      </c>
      <c r="G324" s="124">
        <v>403</v>
      </c>
      <c r="H324" s="124">
        <v>0</v>
      </c>
      <c r="I324" s="124">
        <v>403</v>
      </c>
      <c r="J324" s="124">
        <v>0</v>
      </c>
      <c r="K324" s="124">
        <v>1</v>
      </c>
      <c r="L324" s="265" t="s">
        <v>476</v>
      </c>
      <c r="M324" s="124">
        <v>17.157672553128101</v>
      </c>
      <c r="N324" s="124">
        <v>0.95303334950801299</v>
      </c>
      <c r="O324" s="124">
        <v>385</v>
      </c>
      <c r="P324" s="124">
        <v>4.1584338381816002</v>
      </c>
      <c r="Q324" s="124">
        <v>0.74699616871919405</v>
      </c>
      <c r="R324" s="124">
        <v>284</v>
      </c>
      <c r="S324" s="124">
        <v>7.51602438820907</v>
      </c>
      <c r="T324" s="124">
        <v>0.74699616871919405</v>
      </c>
      <c r="U324" s="124">
        <v>284</v>
      </c>
      <c r="V324" s="124">
        <v>4.7440126427195102</v>
      </c>
      <c r="W324" s="124">
        <v>0.74699616871919405</v>
      </c>
      <c r="X324" s="124">
        <v>284</v>
      </c>
      <c r="Y324" s="124" t="s">
        <v>470</v>
      </c>
      <c r="Z324" s="124" t="s">
        <v>470</v>
      </c>
      <c r="AA324" s="124" t="s">
        <v>470</v>
      </c>
      <c r="AB324" s="124" t="s">
        <v>470</v>
      </c>
      <c r="AC324" s="124" t="s">
        <v>470</v>
      </c>
      <c r="AD324" s="124" t="s">
        <v>470</v>
      </c>
      <c r="AE324" s="124">
        <v>0.131686001197511</v>
      </c>
      <c r="AF324" s="124">
        <v>4.4138957456296202E-2</v>
      </c>
      <c r="AG324" s="124">
        <v>17</v>
      </c>
      <c r="AH324" s="124">
        <v>0.423869057906886</v>
      </c>
      <c r="AI324" s="124">
        <v>0.10478123152365899</v>
      </c>
      <c r="AJ324" s="124">
        <v>42</v>
      </c>
      <c r="AK324" s="124" t="s">
        <v>470</v>
      </c>
      <c r="AL324" s="124" t="s">
        <v>470</v>
      </c>
      <c r="AM324" s="124" t="s">
        <v>470</v>
      </c>
      <c r="AN324" s="124" t="s">
        <v>470</v>
      </c>
      <c r="AO324" s="124" t="s">
        <v>470</v>
      </c>
      <c r="AP324" s="124" t="s">
        <v>470</v>
      </c>
      <c r="AQ324" s="124" t="s">
        <v>470</v>
      </c>
      <c r="AR324" s="124" t="s">
        <v>470</v>
      </c>
      <c r="AS324" s="124" t="s">
        <v>470</v>
      </c>
      <c r="AT324" s="124">
        <v>0.12737508652792101</v>
      </c>
      <c r="AU324" s="124">
        <v>0.526824200820177</v>
      </c>
      <c r="AV324" s="124">
        <v>0.345800712651882</v>
      </c>
      <c r="AW324" s="124">
        <v>0</v>
      </c>
      <c r="AX324" s="124">
        <v>0</v>
      </c>
      <c r="AY324" s="124">
        <v>0</v>
      </c>
      <c r="AZ324" s="124" t="s">
        <v>470</v>
      </c>
      <c r="BA324" s="124" t="s">
        <v>470</v>
      </c>
      <c r="BB324" s="124" t="s">
        <v>470</v>
      </c>
      <c r="BC324" s="124" t="s">
        <v>470</v>
      </c>
      <c r="BD324" s="124" t="s">
        <v>470</v>
      </c>
      <c r="BE324" s="124" t="s">
        <v>470</v>
      </c>
      <c r="BF324" s="124" t="s">
        <v>470</v>
      </c>
      <c r="BG324" s="124" t="s">
        <v>470</v>
      </c>
      <c r="BH324" s="124" t="s">
        <v>470</v>
      </c>
      <c r="BI324" s="124" t="s">
        <v>470</v>
      </c>
      <c r="BJ324" s="124" t="s">
        <v>470</v>
      </c>
      <c r="BK324" s="124" t="s">
        <v>470</v>
      </c>
      <c r="BL324" s="124">
        <v>0.514984978601981</v>
      </c>
      <c r="BM324" s="124">
        <v>0.99999999999998102</v>
      </c>
      <c r="BN324" s="124">
        <v>403</v>
      </c>
      <c r="BO324" s="124">
        <v>107.395644172064</v>
      </c>
      <c r="BP324" s="124">
        <v>0.81501657295567398</v>
      </c>
      <c r="BQ324" s="124">
        <v>327</v>
      </c>
      <c r="BR324" s="124">
        <v>4.8640008837664998E-2</v>
      </c>
      <c r="BS324" s="124">
        <v>3.1127319512767301E-2</v>
      </c>
      <c r="BT324" s="124">
        <v>0.99999999999998102</v>
      </c>
      <c r="BU324" s="124">
        <v>403</v>
      </c>
      <c r="BV324" s="124">
        <v>0.16455026875671799</v>
      </c>
      <c r="BW324" s="124">
        <v>0.16455026875671799</v>
      </c>
      <c r="BX324" s="124">
        <v>65</v>
      </c>
      <c r="BY324" s="124">
        <v>0</v>
      </c>
      <c r="BZ324" s="124">
        <v>0.99999999999998102</v>
      </c>
      <c r="CA324" s="124">
        <v>403</v>
      </c>
      <c r="CB324" s="124">
        <v>0</v>
      </c>
      <c r="CC324" s="124">
        <v>0.99999999999998102</v>
      </c>
      <c r="CD324" s="124">
        <v>403</v>
      </c>
      <c r="CE324" s="124" t="s">
        <v>470</v>
      </c>
      <c r="CF324" s="124">
        <v>0.95303334950801299</v>
      </c>
      <c r="CG324" s="124">
        <v>385</v>
      </c>
      <c r="CH324" s="124" t="s">
        <v>470</v>
      </c>
      <c r="CI324" s="124" t="s">
        <v>470</v>
      </c>
      <c r="CJ324" s="124" t="s">
        <v>470</v>
      </c>
      <c r="CK324" s="124" t="s">
        <v>470</v>
      </c>
      <c r="CL324" s="124" t="s">
        <v>470</v>
      </c>
      <c r="CM324" s="124" t="s">
        <v>470</v>
      </c>
      <c r="CN324" s="124">
        <v>0.14531015748606199</v>
      </c>
      <c r="CO324" s="124">
        <v>0.95303334950801299</v>
      </c>
      <c r="CP324" s="124">
        <v>385</v>
      </c>
      <c r="CQ324" s="124">
        <v>1</v>
      </c>
      <c r="CR324" s="124">
        <v>0.95303334950801299</v>
      </c>
      <c r="CS324" s="124">
        <v>385</v>
      </c>
      <c r="CT324" s="124">
        <v>202551050</v>
      </c>
      <c r="CU324" s="124">
        <v>0.95303334950801299</v>
      </c>
      <c r="CV324" s="124">
        <v>385</v>
      </c>
      <c r="CW324" s="124">
        <v>0.50193217540464297</v>
      </c>
      <c r="CX324" s="124">
        <v>0.80614460367868801</v>
      </c>
      <c r="CY324" s="124">
        <v>323</v>
      </c>
      <c r="CZ324" s="124">
        <v>19971.599999999999</v>
      </c>
      <c r="DA324" s="124">
        <v>0.81501657295567398</v>
      </c>
      <c r="DB324" s="124">
        <v>327</v>
      </c>
      <c r="DC324" s="124" t="s">
        <v>470</v>
      </c>
      <c r="DD324" s="124" t="s">
        <v>470</v>
      </c>
      <c r="DE324" s="124" t="s">
        <v>470</v>
      </c>
      <c r="DF324" s="124" t="s">
        <v>190</v>
      </c>
      <c r="DG324" s="124" t="s">
        <v>471</v>
      </c>
    </row>
    <row r="325" spans="2:111" hidden="1" x14ac:dyDescent="0.3">
      <c r="B325" s="124" t="str">
        <f t="shared" si="5"/>
        <v>iBoxx GBP Non-Gilts Investment Grade &amp; Fallen Angels FWPL45716</v>
      </c>
      <c r="D325" s="124" t="s">
        <v>504</v>
      </c>
      <c r="E325" s="124" t="s">
        <v>201</v>
      </c>
      <c r="F325" s="196">
        <v>45716</v>
      </c>
      <c r="G325" s="124">
        <v>1239</v>
      </c>
      <c r="H325" s="124">
        <v>6</v>
      </c>
      <c r="I325" s="124">
        <v>1233</v>
      </c>
      <c r="J325" s="124">
        <v>5.3138832912767E-3</v>
      </c>
      <c r="K325" s="124">
        <v>0.99468611670872298</v>
      </c>
      <c r="L325" s="265" t="s">
        <v>469</v>
      </c>
      <c r="M325" s="124">
        <v>16.982439996486502</v>
      </c>
      <c r="N325" s="124">
        <v>0.78768124902277104</v>
      </c>
      <c r="O325" s="124">
        <v>876</v>
      </c>
      <c r="P325" s="124">
        <v>3.4635984222160299</v>
      </c>
      <c r="Q325" s="124">
        <v>0.76402658701983805</v>
      </c>
      <c r="R325" s="124">
        <v>850</v>
      </c>
      <c r="S325" s="124">
        <v>8.4968975645968694</v>
      </c>
      <c r="T325" s="124">
        <v>0.76402658701983805</v>
      </c>
      <c r="U325" s="124">
        <v>850</v>
      </c>
      <c r="V325" s="124">
        <v>5.7373399509889502</v>
      </c>
      <c r="W325" s="124">
        <v>0.76402658701983805</v>
      </c>
      <c r="X325" s="124">
        <v>850</v>
      </c>
      <c r="Y325" s="124">
        <v>50.431767803603101</v>
      </c>
      <c r="Z325" s="124">
        <v>5.3138832912767E-3</v>
      </c>
      <c r="AA325" s="124">
        <v>6</v>
      </c>
      <c r="AB325" s="124">
        <v>57.826986475511497</v>
      </c>
      <c r="AC325" s="124">
        <v>6.4573010612183996E-3</v>
      </c>
      <c r="AD325" s="124">
        <v>8</v>
      </c>
      <c r="AE325" s="124">
        <v>0.19110774127225699</v>
      </c>
      <c r="AF325" s="124">
        <v>0.12391537807759</v>
      </c>
      <c r="AG325" s="124">
        <v>158</v>
      </c>
      <c r="AH325" s="124">
        <v>0.986410738055019</v>
      </c>
      <c r="AI325" s="124">
        <v>6.7008585858308101E-2</v>
      </c>
      <c r="AJ325" s="124">
        <v>67</v>
      </c>
      <c r="AK325" s="124">
        <v>53.053647319720298</v>
      </c>
      <c r="AL325" s="124">
        <v>6.4573010612183996E-3</v>
      </c>
      <c r="AM325" s="124">
        <v>8</v>
      </c>
      <c r="AN325" s="124">
        <v>53.9582078111344</v>
      </c>
      <c r="AO325" s="124">
        <v>6.4573010612183996E-3</v>
      </c>
      <c r="AP325" s="124">
        <v>8</v>
      </c>
      <c r="AQ325" s="124">
        <v>382.69592876934399</v>
      </c>
      <c r="AR325" s="124">
        <v>6.4573010612183996E-3</v>
      </c>
      <c r="AS325" s="124">
        <v>8</v>
      </c>
      <c r="AT325" s="124">
        <v>0.20747116173535601</v>
      </c>
      <c r="AU325" s="124">
        <v>0.38402485060129699</v>
      </c>
      <c r="AV325" s="124">
        <v>0.29325787264700798</v>
      </c>
      <c r="AW325" s="124">
        <v>5.9968620675791402E-2</v>
      </c>
      <c r="AX325" s="124">
        <v>2.0232552138342999E-3</v>
      </c>
      <c r="AY325" s="124">
        <v>5.3254239126651899E-2</v>
      </c>
      <c r="AZ325" s="124">
        <v>5.1142298755063997E-3</v>
      </c>
      <c r="BA325" s="124">
        <v>6.4573010612183996E-3</v>
      </c>
      <c r="BB325" s="124">
        <v>8</v>
      </c>
      <c r="BC325" s="124">
        <v>3.7873209911571202E-3</v>
      </c>
      <c r="BD325" s="124">
        <v>6.4573010612183996E-3</v>
      </c>
      <c r="BE325" s="124">
        <v>8</v>
      </c>
      <c r="BF325" s="124">
        <v>1.3269088843492699E-3</v>
      </c>
      <c r="BG325" s="124">
        <v>6.4573010612183996E-3</v>
      </c>
      <c r="BH325" s="124">
        <v>8</v>
      </c>
      <c r="BI325" s="124">
        <v>5.3138832912770096E-3</v>
      </c>
      <c r="BJ325" s="124">
        <v>6.4573010612183996E-3</v>
      </c>
      <c r="BK325" s="124">
        <v>8</v>
      </c>
      <c r="BL325" s="124">
        <v>0.33693730067690297</v>
      </c>
      <c r="BM325" s="124">
        <v>0.99468611670866303</v>
      </c>
      <c r="BN325" s="124">
        <v>1233</v>
      </c>
      <c r="BO325" s="124">
        <v>33.2565020764183</v>
      </c>
      <c r="BP325" s="124">
        <v>0.48855782368944001</v>
      </c>
      <c r="BQ325" s="124">
        <v>598</v>
      </c>
      <c r="BR325" s="124">
        <v>2.3468480025938199E-2</v>
      </c>
      <c r="BS325" s="124">
        <v>1.9693277890567198E-2</v>
      </c>
      <c r="BT325" s="124">
        <v>0.99468611670866303</v>
      </c>
      <c r="BU325" s="124">
        <v>1233</v>
      </c>
      <c r="BV325" s="124">
        <v>4.82324541782269E-2</v>
      </c>
      <c r="BW325" s="124">
        <v>4.82324541782269E-2</v>
      </c>
      <c r="BX325" s="124">
        <v>66</v>
      </c>
      <c r="BY325" s="124">
        <v>2.8905628972998999E-3</v>
      </c>
      <c r="BZ325" s="124">
        <v>0.99999999999994005</v>
      </c>
      <c r="CA325" s="124">
        <v>1239</v>
      </c>
      <c r="CB325" s="124">
        <v>5.3369604364481996E-3</v>
      </c>
      <c r="CC325" s="124">
        <v>0.99999999999994005</v>
      </c>
      <c r="CD325" s="124">
        <v>1239</v>
      </c>
      <c r="CE325" s="124" t="s">
        <v>470</v>
      </c>
      <c r="CF325" s="124">
        <v>0.78122394796155203</v>
      </c>
      <c r="CG325" s="124">
        <v>868</v>
      </c>
      <c r="CH325" s="124" t="s">
        <v>470</v>
      </c>
      <c r="CI325" s="124">
        <v>0.99999999999994005</v>
      </c>
      <c r="CJ325" s="124">
        <v>1239</v>
      </c>
      <c r="CK325" s="124">
        <v>56.7455261753624</v>
      </c>
      <c r="CL325" s="124">
        <v>6.4573010612183996E-3</v>
      </c>
      <c r="CM325" s="124">
        <v>8</v>
      </c>
      <c r="CN325" s="124">
        <v>0.194725690819611</v>
      </c>
      <c r="CO325" s="124">
        <v>0.78122394796155203</v>
      </c>
      <c r="CP325" s="124">
        <v>868</v>
      </c>
      <c r="CQ325" s="124">
        <v>0</v>
      </c>
      <c r="CR325" s="124">
        <v>0.78122394796155203</v>
      </c>
      <c r="CS325" s="124">
        <v>868</v>
      </c>
      <c r="CT325" s="124">
        <v>133934160.90000001</v>
      </c>
      <c r="CU325" s="124">
        <v>0.78122394796155203</v>
      </c>
      <c r="CV325" s="124">
        <v>868</v>
      </c>
      <c r="CW325" s="124">
        <v>0.38945781414095099</v>
      </c>
      <c r="CX325" s="124">
        <v>0.50855536626245501</v>
      </c>
      <c r="CY325" s="124">
        <v>612</v>
      </c>
      <c r="CZ325" s="124">
        <v>41244.1</v>
      </c>
      <c r="DA325" s="124">
        <v>0.50855536626245501</v>
      </c>
      <c r="DB325" s="124">
        <v>612</v>
      </c>
      <c r="DC325" s="124">
        <v>55.131227332917803</v>
      </c>
      <c r="DD325" s="124">
        <v>6.4573010612183996E-3</v>
      </c>
      <c r="DE325" s="124">
        <v>8</v>
      </c>
      <c r="DF325" s="124" t="s">
        <v>192</v>
      </c>
      <c r="DG325" s="124" t="s">
        <v>471</v>
      </c>
    </row>
    <row r="326" spans="2:111" hidden="1" x14ac:dyDescent="0.3">
      <c r="B326" s="124" t="str">
        <f t="shared" si="5"/>
        <v>iBoxx GBP Corporates ESG45716</v>
      </c>
      <c r="D326" s="124" t="s">
        <v>502</v>
      </c>
      <c r="E326" s="124" t="s">
        <v>197</v>
      </c>
      <c r="F326" s="196">
        <v>45716</v>
      </c>
      <c r="G326" s="124">
        <v>685</v>
      </c>
      <c r="H326" s="124">
        <v>0</v>
      </c>
      <c r="I326" s="124">
        <v>685</v>
      </c>
      <c r="J326" s="124">
        <v>0</v>
      </c>
      <c r="K326" s="124">
        <v>1</v>
      </c>
      <c r="L326" s="265" t="s">
        <v>476</v>
      </c>
      <c r="M326" s="124">
        <v>18.8968543970261</v>
      </c>
      <c r="N326" s="124">
        <v>0.91085269511283296</v>
      </c>
      <c r="O326" s="124">
        <v>603</v>
      </c>
      <c r="P326" s="124">
        <v>3.1713768245901401</v>
      </c>
      <c r="Q326" s="124">
        <v>0.90988820364560596</v>
      </c>
      <c r="R326" s="124">
        <v>602</v>
      </c>
      <c r="S326" s="124">
        <v>9.6129901415765993</v>
      </c>
      <c r="T326" s="124">
        <v>0.90988820364560596</v>
      </c>
      <c r="U326" s="124">
        <v>602</v>
      </c>
      <c r="V326" s="124">
        <v>6.1168280015555503</v>
      </c>
      <c r="W326" s="124">
        <v>0.90988820364560596</v>
      </c>
      <c r="X326" s="124">
        <v>602</v>
      </c>
      <c r="Y326" s="124" t="s">
        <v>470</v>
      </c>
      <c r="Z326" s="124" t="s">
        <v>470</v>
      </c>
      <c r="AA326" s="124" t="s">
        <v>470</v>
      </c>
      <c r="AB326" s="124" t="s">
        <v>470</v>
      </c>
      <c r="AC326" s="124" t="s">
        <v>470</v>
      </c>
      <c r="AD326" s="124" t="s">
        <v>470</v>
      </c>
      <c r="AE326" s="124">
        <v>0.19557126240133099</v>
      </c>
      <c r="AF326" s="124">
        <v>0.19170942035261401</v>
      </c>
      <c r="AG326" s="124">
        <v>132</v>
      </c>
      <c r="AH326" s="124">
        <v>0.40970492472720699</v>
      </c>
      <c r="AI326" s="124">
        <v>6.6638274966365194E-2</v>
      </c>
      <c r="AJ326" s="124">
        <v>38</v>
      </c>
      <c r="AK326" s="124" t="s">
        <v>470</v>
      </c>
      <c r="AL326" s="124" t="s">
        <v>470</v>
      </c>
      <c r="AM326" s="124" t="s">
        <v>470</v>
      </c>
      <c r="AN326" s="124" t="s">
        <v>470</v>
      </c>
      <c r="AO326" s="124" t="s">
        <v>470</v>
      </c>
      <c r="AP326" s="124" t="s">
        <v>470</v>
      </c>
      <c r="AQ326" s="124" t="s">
        <v>470</v>
      </c>
      <c r="AR326" s="124" t="s">
        <v>470</v>
      </c>
      <c r="AS326" s="124" t="s">
        <v>470</v>
      </c>
      <c r="AT326" s="124">
        <v>4.5376642824967797E-2</v>
      </c>
      <c r="AU326" s="124">
        <v>0.47747339156844798</v>
      </c>
      <c r="AV326" s="124">
        <v>0.47714996560655099</v>
      </c>
      <c r="AW326" s="124">
        <v>0</v>
      </c>
      <c r="AX326" s="124">
        <v>0</v>
      </c>
      <c r="AY326" s="124">
        <v>0</v>
      </c>
      <c r="AZ326" s="124" t="s">
        <v>470</v>
      </c>
      <c r="BA326" s="124" t="s">
        <v>470</v>
      </c>
      <c r="BB326" s="124" t="s">
        <v>470</v>
      </c>
      <c r="BC326" s="124" t="s">
        <v>470</v>
      </c>
      <c r="BD326" s="124" t="s">
        <v>470</v>
      </c>
      <c r="BE326" s="124" t="s">
        <v>470</v>
      </c>
      <c r="BF326" s="124" t="s">
        <v>470</v>
      </c>
      <c r="BG326" s="124" t="s">
        <v>470</v>
      </c>
      <c r="BH326" s="124" t="s">
        <v>470</v>
      </c>
      <c r="BI326" s="124" t="s">
        <v>470</v>
      </c>
      <c r="BJ326" s="124" t="s">
        <v>470</v>
      </c>
      <c r="BK326" s="124" t="s">
        <v>470</v>
      </c>
      <c r="BL326" s="124">
        <v>0.36985046583298697</v>
      </c>
      <c r="BM326" s="124">
        <v>0.99999999999996703</v>
      </c>
      <c r="BN326" s="124">
        <v>685</v>
      </c>
      <c r="BO326" s="124">
        <v>25.686098653631301</v>
      </c>
      <c r="BP326" s="124">
        <v>0.77125796761856003</v>
      </c>
      <c r="BQ326" s="124">
        <v>495</v>
      </c>
      <c r="BR326" s="124">
        <v>3.31221773081532E-2</v>
      </c>
      <c r="BS326" s="124">
        <v>1.6048526808310499E-2</v>
      </c>
      <c r="BT326" s="124">
        <v>0.99999999999996703</v>
      </c>
      <c r="BU326" s="124">
        <v>685</v>
      </c>
      <c r="BV326" s="124">
        <v>5.5576562881416498E-2</v>
      </c>
      <c r="BW326" s="124">
        <v>5.5576562881416498E-2</v>
      </c>
      <c r="BX326" s="124">
        <v>43</v>
      </c>
      <c r="BY326" s="124">
        <v>0</v>
      </c>
      <c r="BZ326" s="124">
        <v>0.99999999999996703</v>
      </c>
      <c r="CA326" s="124">
        <v>685</v>
      </c>
      <c r="CB326" s="124">
        <v>0</v>
      </c>
      <c r="CC326" s="124">
        <v>0.99999999999996703</v>
      </c>
      <c r="CD326" s="124">
        <v>685</v>
      </c>
      <c r="CE326" s="124" t="s">
        <v>470</v>
      </c>
      <c r="CF326" s="124">
        <v>0.91085269511283296</v>
      </c>
      <c r="CG326" s="124">
        <v>603</v>
      </c>
      <c r="CH326" s="124" t="s">
        <v>470</v>
      </c>
      <c r="CI326" s="124" t="s">
        <v>470</v>
      </c>
      <c r="CJ326" s="124" t="s">
        <v>470</v>
      </c>
      <c r="CK326" s="124" t="s">
        <v>470</v>
      </c>
      <c r="CL326" s="124" t="s">
        <v>470</v>
      </c>
      <c r="CM326" s="124" t="s">
        <v>470</v>
      </c>
      <c r="CN326" s="124">
        <v>0.162658439465656</v>
      </c>
      <c r="CO326" s="124">
        <v>0.91085269511283296</v>
      </c>
      <c r="CP326" s="124">
        <v>603</v>
      </c>
      <c r="CQ326" s="124">
        <v>0</v>
      </c>
      <c r="CR326" s="124">
        <v>0.91085269511283296</v>
      </c>
      <c r="CS326" s="124">
        <v>603</v>
      </c>
      <c r="CT326" s="124">
        <v>87727660.900000006</v>
      </c>
      <c r="CU326" s="124">
        <v>0.91085269511283296</v>
      </c>
      <c r="CV326" s="124">
        <v>603</v>
      </c>
      <c r="CW326" s="124">
        <v>0.57837477067763898</v>
      </c>
      <c r="CX326" s="124">
        <v>0.77125796761856003</v>
      </c>
      <c r="CY326" s="124">
        <v>495</v>
      </c>
      <c r="CZ326" s="124">
        <v>34141.199999999997</v>
      </c>
      <c r="DA326" s="124">
        <v>0.77125796761856003</v>
      </c>
      <c r="DB326" s="124">
        <v>495</v>
      </c>
      <c r="DC326" s="124" t="s">
        <v>470</v>
      </c>
      <c r="DD326" s="124" t="s">
        <v>470</v>
      </c>
      <c r="DE326" s="124" t="s">
        <v>470</v>
      </c>
      <c r="DF326" s="124" t="s">
        <v>192</v>
      </c>
      <c r="DG326" s="124" t="s">
        <v>471</v>
      </c>
    </row>
    <row r="327" spans="2:111" hidden="1" x14ac:dyDescent="0.3">
      <c r="B327" s="124" t="str">
        <f t="shared" si="5"/>
        <v>iBoxx GBP Corporates SRI Screened45716</v>
      </c>
      <c r="D327" s="124" t="s">
        <v>503</v>
      </c>
      <c r="E327" s="124" t="s">
        <v>199</v>
      </c>
      <c r="F327" s="196">
        <v>45716</v>
      </c>
      <c r="G327" s="124">
        <v>762</v>
      </c>
      <c r="H327" s="124">
        <v>0</v>
      </c>
      <c r="I327" s="124">
        <v>762</v>
      </c>
      <c r="J327" s="124">
        <v>0</v>
      </c>
      <c r="K327" s="124">
        <v>1</v>
      </c>
      <c r="L327" s="265" t="s">
        <v>476</v>
      </c>
      <c r="M327" s="124">
        <v>19.682914177941701</v>
      </c>
      <c r="N327" s="124">
        <v>0.87751572729674299</v>
      </c>
      <c r="O327" s="124">
        <v>635</v>
      </c>
      <c r="P327" s="124">
        <v>3.7152010972979199</v>
      </c>
      <c r="Q327" s="124">
        <v>0.87317458843959395</v>
      </c>
      <c r="R327" s="124">
        <v>629</v>
      </c>
      <c r="S327" s="124">
        <v>9.7313042111696308</v>
      </c>
      <c r="T327" s="124">
        <v>0.87317458843959395</v>
      </c>
      <c r="U327" s="124">
        <v>629</v>
      </c>
      <c r="V327" s="124">
        <v>6.09973269745152</v>
      </c>
      <c r="W327" s="124">
        <v>0.87317458843959395</v>
      </c>
      <c r="X327" s="124">
        <v>629</v>
      </c>
      <c r="Y327" s="124" t="s">
        <v>470</v>
      </c>
      <c r="Z327" s="124" t="s">
        <v>470</v>
      </c>
      <c r="AA327" s="124" t="s">
        <v>470</v>
      </c>
      <c r="AB327" s="124" t="s">
        <v>470</v>
      </c>
      <c r="AC327" s="124" t="s">
        <v>470</v>
      </c>
      <c r="AD327" s="124" t="s">
        <v>470</v>
      </c>
      <c r="AE327" s="124">
        <v>0.19557126240133099</v>
      </c>
      <c r="AF327" s="124">
        <v>0.17595182539038801</v>
      </c>
      <c r="AG327" s="124">
        <v>132</v>
      </c>
      <c r="AH327" s="124">
        <v>0.40710278874032002</v>
      </c>
      <c r="AI327" s="124">
        <v>8.3146058418264002E-2</v>
      </c>
      <c r="AJ327" s="124">
        <v>53</v>
      </c>
      <c r="AK327" s="124" t="s">
        <v>470</v>
      </c>
      <c r="AL327" s="124" t="s">
        <v>470</v>
      </c>
      <c r="AM327" s="124" t="s">
        <v>470</v>
      </c>
      <c r="AN327" s="124" t="s">
        <v>470</v>
      </c>
      <c r="AO327" s="124" t="s">
        <v>470</v>
      </c>
      <c r="AP327" s="124" t="s">
        <v>470</v>
      </c>
      <c r="AQ327" s="124" t="s">
        <v>470</v>
      </c>
      <c r="AR327" s="124" t="s">
        <v>470</v>
      </c>
      <c r="AS327" s="124" t="s">
        <v>470</v>
      </c>
      <c r="AT327" s="124">
        <v>4.1646900399862602E-2</v>
      </c>
      <c r="AU327" s="124">
        <v>0.43822736862530098</v>
      </c>
      <c r="AV327" s="124">
        <v>0.43792248032111603</v>
      </c>
      <c r="AW327" s="124">
        <v>7.3927183466052399E-2</v>
      </c>
      <c r="AX327" s="124">
        <v>3.4559239630676001E-3</v>
      </c>
      <c r="AY327" s="124">
        <v>4.820143224563E-3</v>
      </c>
      <c r="AZ327" s="124" t="s">
        <v>470</v>
      </c>
      <c r="BA327" s="124" t="s">
        <v>470</v>
      </c>
      <c r="BB327" s="124" t="s">
        <v>470</v>
      </c>
      <c r="BC327" s="124" t="s">
        <v>470</v>
      </c>
      <c r="BD327" s="124" t="s">
        <v>470</v>
      </c>
      <c r="BE327" s="124" t="s">
        <v>470</v>
      </c>
      <c r="BF327" s="124" t="s">
        <v>470</v>
      </c>
      <c r="BG327" s="124" t="s">
        <v>470</v>
      </c>
      <c r="BH327" s="124" t="s">
        <v>470</v>
      </c>
      <c r="BI327" s="124" t="s">
        <v>470</v>
      </c>
      <c r="BJ327" s="124" t="s">
        <v>470</v>
      </c>
      <c r="BK327" s="124" t="s">
        <v>470</v>
      </c>
      <c r="BL327" s="124">
        <v>0.41547235655593001</v>
      </c>
      <c r="BM327" s="124">
        <v>0.99999999999996403</v>
      </c>
      <c r="BN327" s="124">
        <v>762</v>
      </c>
      <c r="BO327" s="124">
        <v>35.046813276206599</v>
      </c>
      <c r="BP327" s="124">
        <v>0.74939501694086297</v>
      </c>
      <c r="BQ327" s="124">
        <v>527</v>
      </c>
      <c r="BR327" s="124">
        <v>3.1626440558832201E-2</v>
      </c>
      <c r="BS327" s="124">
        <v>3.2110410431839001E-2</v>
      </c>
      <c r="BT327" s="124">
        <v>0.99999999999996403</v>
      </c>
      <c r="BU327" s="124">
        <v>762</v>
      </c>
      <c r="BV327" s="124">
        <v>6.3011702465416597E-2</v>
      </c>
      <c r="BW327" s="124">
        <v>6.3011702465416597E-2</v>
      </c>
      <c r="BX327" s="124">
        <v>54</v>
      </c>
      <c r="BY327" s="124">
        <v>0</v>
      </c>
      <c r="BZ327" s="124">
        <v>0.99999999999996403</v>
      </c>
      <c r="CA327" s="124">
        <v>762</v>
      </c>
      <c r="CB327" s="124">
        <v>0</v>
      </c>
      <c r="CC327" s="124">
        <v>0.99999999999996403</v>
      </c>
      <c r="CD327" s="124">
        <v>762</v>
      </c>
      <c r="CE327" s="124" t="s">
        <v>470</v>
      </c>
      <c r="CF327" s="124">
        <v>0.87751572729674299</v>
      </c>
      <c r="CG327" s="124">
        <v>635</v>
      </c>
      <c r="CH327" s="124" t="s">
        <v>470</v>
      </c>
      <c r="CI327" s="124" t="s">
        <v>470</v>
      </c>
      <c r="CJ327" s="124" t="s">
        <v>470</v>
      </c>
      <c r="CK327" s="124" t="s">
        <v>470</v>
      </c>
      <c r="CL327" s="124" t="s">
        <v>470</v>
      </c>
      <c r="CM327" s="124" t="s">
        <v>470</v>
      </c>
      <c r="CN327" s="124">
        <v>0.15969392625690601</v>
      </c>
      <c r="CO327" s="124">
        <v>0.87751572729674299</v>
      </c>
      <c r="CP327" s="124">
        <v>635</v>
      </c>
      <c r="CQ327" s="124">
        <v>0</v>
      </c>
      <c r="CR327" s="124">
        <v>0.87751572729674299</v>
      </c>
      <c r="CS327" s="124">
        <v>635</v>
      </c>
      <c r="CT327" s="124">
        <v>87727660.900000006</v>
      </c>
      <c r="CU327" s="124">
        <v>0.87751572729674299</v>
      </c>
      <c r="CV327" s="124">
        <v>635</v>
      </c>
      <c r="CW327" s="124">
        <v>0.56395536188133399</v>
      </c>
      <c r="CX327" s="124">
        <v>0.74939501694086297</v>
      </c>
      <c r="CY327" s="124">
        <v>527</v>
      </c>
      <c r="CZ327" s="124">
        <v>35956.9</v>
      </c>
      <c r="DA327" s="124">
        <v>0.74939501694086297</v>
      </c>
      <c r="DB327" s="124">
        <v>527</v>
      </c>
      <c r="DC327" s="124" t="s">
        <v>470</v>
      </c>
      <c r="DD327" s="124" t="s">
        <v>470</v>
      </c>
      <c r="DE327" s="124" t="s">
        <v>470</v>
      </c>
      <c r="DF327" s="124" t="s">
        <v>194</v>
      </c>
      <c r="DG327" s="124" t="s">
        <v>471</v>
      </c>
    </row>
    <row r="328" spans="2:111" hidden="1" x14ac:dyDescent="0.3">
      <c r="B328" s="124" t="str">
        <f t="shared" si="5"/>
        <v>iBoxx SD-KPI GBP Corporates45716</v>
      </c>
      <c r="D328" s="124" t="s">
        <v>542</v>
      </c>
      <c r="E328" s="124" t="s">
        <v>272</v>
      </c>
      <c r="F328" s="196">
        <v>45716</v>
      </c>
      <c r="G328" s="124">
        <v>842</v>
      </c>
      <c r="H328" s="124">
        <v>0</v>
      </c>
      <c r="I328" s="124">
        <v>842</v>
      </c>
      <c r="J328" s="124">
        <v>0</v>
      </c>
      <c r="K328" s="124">
        <v>1</v>
      </c>
      <c r="L328" s="265" t="s">
        <v>476</v>
      </c>
      <c r="M328" s="124">
        <v>19.655913184411698</v>
      </c>
      <c r="N328" s="124">
        <v>0.89656577957407901</v>
      </c>
      <c r="O328" s="124">
        <v>675</v>
      </c>
      <c r="P328" s="124">
        <v>3.66433581562183</v>
      </c>
      <c r="Q328" s="124">
        <v>0.893876952110087</v>
      </c>
      <c r="R328" s="124">
        <v>667</v>
      </c>
      <c r="S328" s="124">
        <v>9.8238152604121893</v>
      </c>
      <c r="T328" s="124">
        <v>0.893876952110087</v>
      </c>
      <c r="U328" s="124">
        <v>667</v>
      </c>
      <c r="V328" s="124">
        <v>6.1020851511730498</v>
      </c>
      <c r="W328" s="124">
        <v>0.893876952110087</v>
      </c>
      <c r="X328" s="124">
        <v>667</v>
      </c>
      <c r="Y328" s="124" t="s">
        <v>470</v>
      </c>
      <c r="Z328" s="124" t="s">
        <v>470</v>
      </c>
      <c r="AA328" s="124" t="s">
        <v>470</v>
      </c>
      <c r="AB328" s="124" t="s">
        <v>470</v>
      </c>
      <c r="AC328" s="124" t="s">
        <v>470</v>
      </c>
      <c r="AD328" s="124" t="s">
        <v>470</v>
      </c>
      <c r="AE328" s="124">
        <v>0.19699627060265101</v>
      </c>
      <c r="AF328" s="124">
        <v>0.16392166834755301</v>
      </c>
      <c r="AG328" s="124">
        <v>135</v>
      </c>
      <c r="AH328" s="124">
        <v>0.96981388315333705</v>
      </c>
      <c r="AI328" s="124">
        <v>0.109197627338621</v>
      </c>
      <c r="AJ328" s="124">
        <v>64</v>
      </c>
      <c r="AK328" s="124" t="s">
        <v>470</v>
      </c>
      <c r="AL328" s="124" t="s">
        <v>470</v>
      </c>
      <c r="AM328" s="124" t="s">
        <v>470</v>
      </c>
      <c r="AN328" s="124" t="s">
        <v>470</v>
      </c>
      <c r="AO328" s="124" t="s">
        <v>470</v>
      </c>
      <c r="AP328" s="124" t="s">
        <v>470</v>
      </c>
      <c r="AQ328" s="124" t="s">
        <v>470</v>
      </c>
      <c r="AR328" s="124" t="s">
        <v>470</v>
      </c>
      <c r="AS328" s="124" t="s">
        <v>470</v>
      </c>
      <c r="AT328" s="124">
        <v>4.30061009929927E-2</v>
      </c>
      <c r="AU328" s="124">
        <v>0.46874897698629803</v>
      </c>
      <c r="AV328" s="124">
        <v>0.38196039699117101</v>
      </c>
      <c r="AW328" s="124">
        <v>7.6253151352752097E-2</v>
      </c>
      <c r="AX328" s="124">
        <v>1.9390158193333001E-3</v>
      </c>
      <c r="AY328" s="124">
        <v>2.8092357857410901E-2</v>
      </c>
      <c r="AZ328" s="124" t="s">
        <v>470</v>
      </c>
      <c r="BA328" s="124" t="s">
        <v>470</v>
      </c>
      <c r="BB328" s="124" t="s">
        <v>470</v>
      </c>
      <c r="BC328" s="124" t="s">
        <v>470</v>
      </c>
      <c r="BD328" s="124" t="s">
        <v>470</v>
      </c>
      <c r="BE328" s="124" t="s">
        <v>470</v>
      </c>
      <c r="BF328" s="124" t="s">
        <v>470</v>
      </c>
      <c r="BG328" s="124" t="s">
        <v>470</v>
      </c>
      <c r="BH328" s="124" t="s">
        <v>470</v>
      </c>
      <c r="BI328" s="124" t="s">
        <v>470</v>
      </c>
      <c r="BJ328" s="124" t="s">
        <v>470</v>
      </c>
      <c r="BK328" s="124" t="s">
        <v>470</v>
      </c>
      <c r="BL328" s="124">
        <v>0.40390633849881602</v>
      </c>
      <c r="BM328" s="124">
        <v>0.99999999999995903</v>
      </c>
      <c r="BN328" s="124">
        <v>842</v>
      </c>
      <c r="BO328" s="124">
        <v>32.093479244347897</v>
      </c>
      <c r="BP328" s="124">
        <v>0.75897162724646206</v>
      </c>
      <c r="BQ328" s="124">
        <v>555</v>
      </c>
      <c r="BR328" s="124">
        <v>2.86746185024228E-2</v>
      </c>
      <c r="BS328" s="124">
        <v>3.1548958222453398E-2</v>
      </c>
      <c r="BT328" s="124">
        <v>0.99999999999995903</v>
      </c>
      <c r="BU328" s="124">
        <v>842</v>
      </c>
      <c r="BV328" s="124">
        <v>5.39313748568893E-2</v>
      </c>
      <c r="BW328" s="124">
        <v>5.39313748568893E-2</v>
      </c>
      <c r="BX328" s="124">
        <v>55</v>
      </c>
      <c r="BY328" s="124">
        <v>2.5428312035895E-3</v>
      </c>
      <c r="BZ328" s="124">
        <v>0.99999999999995903</v>
      </c>
      <c r="CA328" s="124">
        <v>842</v>
      </c>
      <c r="CB328" s="124">
        <v>9.6520813817462005E-3</v>
      </c>
      <c r="CC328" s="124">
        <v>0.99999999999995903</v>
      </c>
      <c r="CD328" s="124">
        <v>842</v>
      </c>
      <c r="CE328" s="124" t="s">
        <v>470</v>
      </c>
      <c r="CF328" s="124">
        <v>0.89656577957407901</v>
      </c>
      <c r="CG328" s="124">
        <v>675</v>
      </c>
      <c r="CH328" s="124" t="s">
        <v>470</v>
      </c>
      <c r="CI328" s="124" t="s">
        <v>470</v>
      </c>
      <c r="CJ328" s="124" t="s">
        <v>470</v>
      </c>
      <c r="CK328" s="124" t="s">
        <v>470</v>
      </c>
      <c r="CL328" s="124" t="s">
        <v>470</v>
      </c>
      <c r="CM328" s="124" t="s">
        <v>470</v>
      </c>
      <c r="CN328" s="124">
        <v>0.15800311271795101</v>
      </c>
      <c r="CO328" s="124">
        <v>0.89656577957407901</v>
      </c>
      <c r="CP328" s="124">
        <v>675</v>
      </c>
      <c r="CQ328" s="124">
        <v>0</v>
      </c>
      <c r="CR328" s="124">
        <v>0.89656577957407901</v>
      </c>
      <c r="CS328" s="124">
        <v>675</v>
      </c>
      <c r="CT328" s="124">
        <v>133934160.90000001</v>
      </c>
      <c r="CU328" s="124">
        <v>0.89656577957407901</v>
      </c>
      <c r="CV328" s="124">
        <v>675</v>
      </c>
      <c r="CW328" s="124">
        <v>0.61043467113228</v>
      </c>
      <c r="CX328" s="124">
        <v>0.78545702897633596</v>
      </c>
      <c r="CY328" s="124">
        <v>565</v>
      </c>
      <c r="CZ328" s="124">
        <v>38329.800000000003</v>
      </c>
      <c r="DA328" s="124">
        <v>0.78545702897633596</v>
      </c>
      <c r="DB328" s="124">
        <v>565</v>
      </c>
      <c r="DC328" s="124" t="s">
        <v>470</v>
      </c>
      <c r="DD328" s="124" t="s">
        <v>470</v>
      </c>
      <c r="DE328" s="124" t="s">
        <v>470</v>
      </c>
      <c r="DF328" s="124" t="s">
        <v>194</v>
      </c>
      <c r="DG328" s="124" t="s">
        <v>471</v>
      </c>
    </row>
    <row r="329" spans="2:111" hidden="1" x14ac:dyDescent="0.3">
      <c r="B329" s="124" t="str">
        <f t="shared" si="5"/>
        <v>iBoxx GBP Corporates 1-5 ESG Screened45716</v>
      </c>
      <c r="D329" s="124" t="s">
        <v>501</v>
      </c>
      <c r="E329" s="124" t="s">
        <v>195</v>
      </c>
      <c r="F329" s="196">
        <v>45716</v>
      </c>
      <c r="G329" s="124">
        <v>369</v>
      </c>
      <c r="H329" s="124">
        <v>0</v>
      </c>
      <c r="I329" s="124">
        <v>369</v>
      </c>
      <c r="J329" s="124">
        <v>0</v>
      </c>
      <c r="K329" s="124">
        <v>1</v>
      </c>
      <c r="L329" s="265" t="s">
        <v>476</v>
      </c>
      <c r="M329" s="124">
        <v>19.168322526906898</v>
      </c>
      <c r="N329" s="124">
        <v>0.91303576952085896</v>
      </c>
      <c r="O329" s="124">
        <v>325</v>
      </c>
      <c r="P329" s="124">
        <v>2.4507515175979999</v>
      </c>
      <c r="Q329" s="124">
        <v>0.91125395095233097</v>
      </c>
      <c r="R329" s="124">
        <v>324</v>
      </c>
      <c r="S329" s="124">
        <v>9.9167859517722707</v>
      </c>
      <c r="T329" s="124">
        <v>0.91125395095233097</v>
      </c>
      <c r="U329" s="124">
        <v>324</v>
      </c>
      <c r="V329" s="124">
        <v>6.8093227008543602</v>
      </c>
      <c r="W329" s="124">
        <v>0.91125395095233097</v>
      </c>
      <c r="X329" s="124">
        <v>324</v>
      </c>
      <c r="Y329" s="124" t="s">
        <v>470</v>
      </c>
      <c r="Z329" s="124" t="s">
        <v>470</v>
      </c>
      <c r="AA329" s="124" t="s">
        <v>470</v>
      </c>
      <c r="AB329" s="124" t="s">
        <v>470</v>
      </c>
      <c r="AC329" s="124" t="s">
        <v>470</v>
      </c>
      <c r="AD329" s="124" t="s">
        <v>470</v>
      </c>
      <c r="AE329" s="124">
        <v>0.23211079032799301</v>
      </c>
      <c r="AF329" s="124">
        <v>0.15232723767689199</v>
      </c>
      <c r="AG329" s="124">
        <v>56</v>
      </c>
      <c r="AH329" s="124">
        <v>0.44101517111106697</v>
      </c>
      <c r="AI329" s="124">
        <v>2.1379778424182101E-2</v>
      </c>
      <c r="AJ329" s="124">
        <v>9</v>
      </c>
      <c r="AK329" s="124" t="s">
        <v>470</v>
      </c>
      <c r="AL329" s="124" t="s">
        <v>470</v>
      </c>
      <c r="AM329" s="124" t="s">
        <v>470</v>
      </c>
      <c r="AN329" s="124" t="s">
        <v>470</v>
      </c>
      <c r="AO329" s="124" t="s">
        <v>470</v>
      </c>
      <c r="AP329" s="124" t="s">
        <v>470</v>
      </c>
      <c r="AQ329" s="124" t="s">
        <v>470</v>
      </c>
      <c r="AR329" s="124" t="s">
        <v>470</v>
      </c>
      <c r="AS329" s="124" t="s">
        <v>470</v>
      </c>
      <c r="AT329" s="124">
        <v>3.1117619086205001E-2</v>
      </c>
      <c r="AU329" s="124">
        <v>0.49038162967058402</v>
      </c>
      <c r="AV329" s="124">
        <v>0.444501578416166</v>
      </c>
      <c r="AW329" s="124">
        <v>3.0964255318685199E-2</v>
      </c>
      <c r="AX329" s="124">
        <v>0</v>
      </c>
      <c r="AY329" s="124">
        <v>3.0349175083417999E-3</v>
      </c>
      <c r="AZ329" s="124" t="s">
        <v>470</v>
      </c>
      <c r="BA329" s="124" t="s">
        <v>470</v>
      </c>
      <c r="BB329" s="124" t="s">
        <v>470</v>
      </c>
      <c r="BC329" s="124" t="s">
        <v>470</v>
      </c>
      <c r="BD329" s="124" t="s">
        <v>470</v>
      </c>
      <c r="BE329" s="124" t="s">
        <v>470</v>
      </c>
      <c r="BF329" s="124" t="s">
        <v>470</v>
      </c>
      <c r="BG329" s="124" t="s">
        <v>470</v>
      </c>
      <c r="BH329" s="124" t="s">
        <v>470</v>
      </c>
      <c r="BI329" s="124" t="s">
        <v>470</v>
      </c>
      <c r="BJ329" s="124" t="s">
        <v>470</v>
      </c>
      <c r="BK329" s="124" t="s">
        <v>470</v>
      </c>
      <c r="BL329" s="124">
        <v>0.24984531404417201</v>
      </c>
      <c r="BM329" s="124">
        <v>0.99999999999998301</v>
      </c>
      <c r="BN329" s="124">
        <v>369</v>
      </c>
      <c r="BO329" s="124">
        <v>12.4735656694598</v>
      </c>
      <c r="BP329" s="124">
        <v>0.75189835052156995</v>
      </c>
      <c r="BQ329" s="124">
        <v>260</v>
      </c>
      <c r="BR329" s="124">
        <v>1.90379555249643E-2</v>
      </c>
      <c r="BS329" s="124">
        <v>1.26061097926376E-2</v>
      </c>
      <c r="BT329" s="124">
        <v>0.99999999999998301</v>
      </c>
      <c r="BU329" s="124">
        <v>369</v>
      </c>
      <c r="BV329" s="124">
        <v>4.4117017711699798E-2</v>
      </c>
      <c r="BW329" s="124">
        <v>4.4117017711699798E-2</v>
      </c>
      <c r="BX329" s="124">
        <v>17</v>
      </c>
      <c r="BY329" s="124">
        <v>0</v>
      </c>
      <c r="BZ329" s="124">
        <v>0.99999999999998301</v>
      </c>
      <c r="CA329" s="124">
        <v>369</v>
      </c>
      <c r="CB329" s="124">
        <v>0</v>
      </c>
      <c r="CC329" s="124">
        <v>0.99999999999998301</v>
      </c>
      <c r="CD329" s="124">
        <v>369</v>
      </c>
      <c r="CE329" s="124" t="s">
        <v>470</v>
      </c>
      <c r="CF329" s="124">
        <v>0.91303576952085896</v>
      </c>
      <c r="CG329" s="124">
        <v>325</v>
      </c>
      <c r="CH329" s="124" t="s">
        <v>470</v>
      </c>
      <c r="CI329" s="124" t="s">
        <v>470</v>
      </c>
      <c r="CJ329" s="124" t="s">
        <v>470</v>
      </c>
      <c r="CK329" s="124" t="s">
        <v>470</v>
      </c>
      <c r="CL329" s="124" t="s">
        <v>470</v>
      </c>
      <c r="CM329" s="124" t="s">
        <v>470</v>
      </c>
      <c r="CN329" s="124">
        <v>0.18572856044848701</v>
      </c>
      <c r="CO329" s="124">
        <v>0.91303576952085896</v>
      </c>
      <c r="CP329" s="124">
        <v>325</v>
      </c>
      <c r="CQ329" s="124">
        <v>0</v>
      </c>
      <c r="CR329" s="124">
        <v>0.91303576952085896</v>
      </c>
      <c r="CS329" s="124">
        <v>325</v>
      </c>
      <c r="CT329" s="124">
        <v>87727660.900000006</v>
      </c>
      <c r="CU329" s="124">
        <v>0.91303576952085896</v>
      </c>
      <c r="CV329" s="124">
        <v>325</v>
      </c>
      <c r="CW329" s="124">
        <v>0.57514041931465099</v>
      </c>
      <c r="CX329" s="124">
        <v>0.75189835052156995</v>
      </c>
      <c r="CY329" s="124">
        <v>260</v>
      </c>
      <c r="CZ329" s="124">
        <v>17891.400000000001</v>
      </c>
      <c r="DA329" s="124">
        <v>0.75189835052156995</v>
      </c>
      <c r="DB329" s="124">
        <v>260</v>
      </c>
      <c r="DC329" s="124" t="s">
        <v>470</v>
      </c>
      <c r="DD329" s="124" t="s">
        <v>470</v>
      </c>
      <c r="DE329" s="124" t="s">
        <v>470</v>
      </c>
      <c r="DF329" s="124" t="s">
        <v>194</v>
      </c>
      <c r="DG329" s="124" t="s">
        <v>471</v>
      </c>
    </row>
    <row r="330" spans="2:111" hidden="1" x14ac:dyDescent="0.3">
      <c r="B330" s="124" t="str">
        <f t="shared" si="5"/>
        <v>iBoxx Global Green Select, Social &amp; Sustainability Bonds45716</v>
      </c>
      <c r="D330" s="124" t="s">
        <v>510</v>
      </c>
      <c r="E330" s="124" t="s">
        <v>212</v>
      </c>
      <c r="F330" s="196">
        <v>45716</v>
      </c>
      <c r="G330" s="124">
        <v>2565</v>
      </c>
      <c r="H330" s="124">
        <v>124</v>
      </c>
      <c r="I330" s="124">
        <v>2441</v>
      </c>
      <c r="J330" s="124">
        <v>0.156490453429107</v>
      </c>
      <c r="K330" s="124">
        <v>0.84350954657089305</v>
      </c>
      <c r="L330" s="265" t="s">
        <v>469</v>
      </c>
      <c r="M330" s="124">
        <v>28.476959185987202</v>
      </c>
      <c r="N330" s="124">
        <v>0.77714684322198102</v>
      </c>
      <c r="O330" s="124">
        <v>1984</v>
      </c>
      <c r="P330" s="124">
        <v>19.666758358170899</v>
      </c>
      <c r="Q330" s="124">
        <v>0.74256450831878495</v>
      </c>
      <c r="R330" s="124">
        <v>1832</v>
      </c>
      <c r="S330" s="124">
        <v>22.505234380435201</v>
      </c>
      <c r="T330" s="124">
        <v>0.74256450831878495</v>
      </c>
      <c r="U330" s="124">
        <v>1832</v>
      </c>
      <c r="V330" s="124">
        <v>22.0650665727531</v>
      </c>
      <c r="W330" s="124">
        <v>0.74256450831878495</v>
      </c>
      <c r="X330" s="124">
        <v>1832</v>
      </c>
      <c r="Y330" s="124">
        <v>60.1756924579905</v>
      </c>
      <c r="Z330" s="124">
        <v>0.19516298648053901</v>
      </c>
      <c r="AA330" s="124">
        <v>138</v>
      </c>
      <c r="AB330" s="124">
        <v>68.618282099367903</v>
      </c>
      <c r="AC330" s="124">
        <v>0.20445190562490001</v>
      </c>
      <c r="AD330" s="124">
        <v>164</v>
      </c>
      <c r="AE330" s="124">
        <v>0.20332021307482401</v>
      </c>
      <c r="AF330" s="124">
        <v>1.46333148032391E-2</v>
      </c>
      <c r="AG330" s="124">
        <v>66</v>
      </c>
      <c r="AH330" s="124">
        <v>0.717826798056037</v>
      </c>
      <c r="AI330" s="124">
        <v>4.8834158635021399E-2</v>
      </c>
      <c r="AJ330" s="124">
        <v>188</v>
      </c>
      <c r="AK330" s="124">
        <v>59.733839056866401</v>
      </c>
      <c r="AL330" s="124">
        <v>0.20445190562490001</v>
      </c>
      <c r="AM330" s="124">
        <v>164</v>
      </c>
      <c r="AN330" s="124">
        <v>68.9279795404493</v>
      </c>
      <c r="AO330" s="124">
        <v>0.20445190562490001</v>
      </c>
      <c r="AP330" s="124">
        <v>164</v>
      </c>
      <c r="AQ330" s="124">
        <v>252.89226667902199</v>
      </c>
      <c r="AR330" s="124">
        <v>0.20445190562490001</v>
      </c>
      <c r="AS330" s="124">
        <v>164</v>
      </c>
      <c r="AT330" s="124">
        <v>0.22183096284231099</v>
      </c>
      <c r="AU330" s="124">
        <v>0.38769469342061003</v>
      </c>
      <c r="AV330" s="124">
        <v>0.16564022601349199</v>
      </c>
      <c r="AW330" s="124">
        <v>3.81974920520382E-2</v>
      </c>
      <c r="AX330" s="124">
        <v>6.6134039313644E-3</v>
      </c>
      <c r="AY330" s="124">
        <v>0.180023221740055</v>
      </c>
      <c r="AZ330" s="124">
        <v>0.18511339831274301</v>
      </c>
      <c r="BA330" s="124">
        <v>0.20445190562490001</v>
      </c>
      <c r="BB330" s="124">
        <v>164</v>
      </c>
      <c r="BC330" s="124">
        <v>0.18345164327025301</v>
      </c>
      <c r="BD330" s="124">
        <v>0.20445190562490001</v>
      </c>
      <c r="BE330" s="124">
        <v>164</v>
      </c>
      <c r="BF330" s="124">
        <v>1.5218422823086599E-2</v>
      </c>
      <c r="BG330" s="124">
        <v>0.20445190562490001</v>
      </c>
      <c r="BH330" s="124">
        <v>164</v>
      </c>
      <c r="BI330" s="124">
        <v>0.199280977214605</v>
      </c>
      <c r="BJ330" s="124">
        <v>0.20445190562490001</v>
      </c>
      <c r="BK330" s="124">
        <v>164</v>
      </c>
      <c r="BL330" s="124">
        <v>0.20929575638881601</v>
      </c>
      <c r="BM330" s="124">
        <v>0.84350954657076505</v>
      </c>
      <c r="BN330" s="124">
        <v>2441</v>
      </c>
      <c r="BO330" s="124">
        <v>108.89957624169099</v>
      </c>
      <c r="BP330" s="124">
        <v>0.27448937261741801</v>
      </c>
      <c r="BQ330" s="124">
        <v>1070</v>
      </c>
      <c r="BR330" s="124">
        <v>1.7332142168704299E-2</v>
      </c>
      <c r="BS330" s="124">
        <v>3.7677992105057999E-3</v>
      </c>
      <c r="BT330" s="124">
        <v>0.84350954657076505</v>
      </c>
      <c r="BU330" s="124">
        <v>2441</v>
      </c>
      <c r="BV330" s="124">
        <v>0.59446132190373502</v>
      </c>
      <c r="BW330" s="124">
        <v>0.59446132190373502</v>
      </c>
      <c r="BX330" s="124">
        <v>1645</v>
      </c>
      <c r="BY330" s="124">
        <v>1.6316064978810001E-4</v>
      </c>
      <c r="BZ330" s="124">
        <v>0.99999999999987199</v>
      </c>
      <c r="CA330" s="124">
        <v>2565</v>
      </c>
      <c r="CB330" s="124">
        <v>0</v>
      </c>
      <c r="CC330" s="124">
        <v>0.99999999999987199</v>
      </c>
      <c r="CD330" s="124">
        <v>2565</v>
      </c>
      <c r="CE330" s="124" t="s">
        <v>470</v>
      </c>
      <c r="CF330" s="124">
        <v>0.57609526597787797</v>
      </c>
      <c r="CG330" s="124">
        <v>1836</v>
      </c>
      <c r="CH330" s="124" t="s">
        <v>470</v>
      </c>
      <c r="CI330" s="124">
        <v>0.99999999999987199</v>
      </c>
      <c r="CJ330" s="124">
        <v>2565</v>
      </c>
      <c r="CK330" s="124">
        <v>59.979535438283499</v>
      </c>
      <c r="CL330" s="124">
        <v>0.18454025914233699</v>
      </c>
      <c r="CM330" s="124">
        <v>161</v>
      </c>
      <c r="CN330" s="124">
        <v>0.237254023824153</v>
      </c>
      <c r="CO330" s="124">
        <v>0.57316937842913995</v>
      </c>
      <c r="CP330" s="124">
        <v>1823</v>
      </c>
      <c r="CQ330" s="124">
        <v>2</v>
      </c>
      <c r="CR330" s="124">
        <v>0.57609526597787797</v>
      </c>
      <c r="CS330" s="124">
        <v>1836</v>
      </c>
      <c r="CT330" s="124">
        <v>157131189.05000001</v>
      </c>
      <c r="CU330" s="124">
        <v>0.57609526597787797</v>
      </c>
      <c r="CV330" s="124">
        <v>1836</v>
      </c>
      <c r="CW330" s="124">
        <v>0.18326814427860799</v>
      </c>
      <c r="CX330" s="124">
        <v>0.27916336657930402</v>
      </c>
      <c r="CY330" s="124">
        <v>1083</v>
      </c>
      <c r="CZ330" s="124">
        <v>66894.600000000006</v>
      </c>
      <c r="DA330" s="124">
        <v>0.27964224384730502</v>
      </c>
      <c r="DB330" s="124">
        <v>1082</v>
      </c>
      <c r="DC330" s="124">
        <v>69.995252707256398</v>
      </c>
      <c r="DD330" s="124">
        <v>0.20445190562490001</v>
      </c>
      <c r="DE330" s="124">
        <v>164</v>
      </c>
      <c r="DF330" s="124" t="s">
        <v>194</v>
      </c>
      <c r="DG330" s="124" t="s">
        <v>471</v>
      </c>
    </row>
    <row r="331" spans="2:111" hidden="1" x14ac:dyDescent="0.3">
      <c r="B331" s="124" t="str">
        <f t="shared" si="5"/>
        <v>iBoxx Global Green, Social &amp; Sustainability Bonds45716</v>
      </c>
      <c r="D331" s="124" t="s">
        <v>511</v>
      </c>
      <c r="E331" s="124" t="s">
        <v>214</v>
      </c>
      <c r="F331" s="196">
        <v>45716</v>
      </c>
      <c r="G331" s="124">
        <v>2888</v>
      </c>
      <c r="H331" s="124">
        <v>129</v>
      </c>
      <c r="I331" s="124">
        <v>2759</v>
      </c>
      <c r="J331" s="124">
        <v>0.13904477475991101</v>
      </c>
      <c r="K331" s="124">
        <v>0.86095522524008805</v>
      </c>
      <c r="L331" s="265" t="s">
        <v>469</v>
      </c>
      <c r="M331" s="124">
        <v>27.917074570329898</v>
      </c>
      <c r="N331" s="124">
        <v>0.72386848845718998</v>
      </c>
      <c r="O331" s="124">
        <v>2229</v>
      </c>
      <c r="P331" s="124">
        <v>18.889586425530201</v>
      </c>
      <c r="Q331" s="124">
        <v>0.68869129674533602</v>
      </c>
      <c r="R331" s="124">
        <v>2050</v>
      </c>
      <c r="S331" s="124">
        <v>21.762585620905099</v>
      </c>
      <c r="T331" s="124">
        <v>0.68869129674533602</v>
      </c>
      <c r="U331" s="124">
        <v>2050</v>
      </c>
      <c r="V331" s="124">
        <v>21.272909430930302</v>
      </c>
      <c r="W331" s="124">
        <v>0.68869129674533602</v>
      </c>
      <c r="X331" s="124">
        <v>2050</v>
      </c>
      <c r="Y331" s="124">
        <v>60.1423326466996</v>
      </c>
      <c r="Z331" s="124">
        <v>0.171633521409497</v>
      </c>
      <c r="AA331" s="124">
        <v>141</v>
      </c>
      <c r="AB331" s="124">
        <v>68.541075169766103</v>
      </c>
      <c r="AC331" s="124">
        <v>0.18051008899711499</v>
      </c>
      <c r="AD331" s="124">
        <v>169</v>
      </c>
      <c r="AE331" s="124">
        <v>0.20299866253618301</v>
      </c>
      <c r="AF331" s="124">
        <v>1.53693584658742E-2</v>
      </c>
      <c r="AG331" s="124">
        <v>77</v>
      </c>
      <c r="AH331" s="124">
        <v>0.71875348552625495</v>
      </c>
      <c r="AI331" s="124">
        <v>4.5126816210263598E-2</v>
      </c>
      <c r="AJ331" s="124">
        <v>202</v>
      </c>
      <c r="AK331" s="124">
        <v>59.868530559756998</v>
      </c>
      <c r="AL331" s="124">
        <v>0.18051008899711499</v>
      </c>
      <c r="AM331" s="124">
        <v>169</v>
      </c>
      <c r="AN331" s="124">
        <v>69.020458013542793</v>
      </c>
      <c r="AO331" s="124">
        <v>0.18051008899711499</v>
      </c>
      <c r="AP331" s="124">
        <v>169</v>
      </c>
      <c r="AQ331" s="124">
        <v>258.63222857646798</v>
      </c>
      <c r="AR331" s="124">
        <v>0.18051008899711499</v>
      </c>
      <c r="AS331" s="124">
        <v>169</v>
      </c>
      <c r="AT331" s="124">
        <v>0.19933434832958699</v>
      </c>
      <c r="AU331" s="124">
        <v>0.36649426488501502</v>
      </c>
      <c r="AV331" s="124">
        <v>0.158367957425774</v>
      </c>
      <c r="AW331" s="124">
        <v>3.4990769849669402E-2</v>
      </c>
      <c r="AX331" s="124">
        <v>6.5721520966088003E-3</v>
      </c>
      <c r="AY331" s="124">
        <v>0.23424050741320199</v>
      </c>
      <c r="AZ331" s="124">
        <v>0.16265336876783901</v>
      </c>
      <c r="BA331" s="124">
        <v>0.18051008899711499</v>
      </c>
      <c r="BB331" s="124">
        <v>169</v>
      </c>
      <c r="BC331" s="124">
        <v>0.158604039020314</v>
      </c>
      <c r="BD331" s="124">
        <v>0.18051008899711499</v>
      </c>
      <c r="BE331" s="124">
        <v>169</v>
      </c>
      <c r="BF331" s="124">
        <v>1.3157163840198801E-2</v>
      </c>
      <c r="BG331" s="124">
        <v>0.18051008899711499</v>
      </c>
      <c r="BH331" s="124">
        <v>169</v>
      </c>
      <c r="BI331" s="124">
        <v>0.175193750968791</v>
      </c>
      <c r="BJ331" s="124">
        <v>0.18051008899711499</v>
      </c>
      <c r="BK331" s="124">
        <v>169</v>
      </c>
      <c r="BL331" s="124">
        <v>0.209487336505181</v>
      </c>
      <c r="BM331" s="124">
        <v>0.86095522523994505</v>
      </c>
      <c r="BN331" s="124">
        <v>2759</v>
      </c>
      <c r="BO331" s="124">
        <v>113.54462450237899</v>
      </c>
      <c r="BP331" s="124">
        <v>0.27529198550226203</v>
      </c>
      <c r="BQ331" s="124">
        <v>1262</v>
      </c>
      <c r="BR331" s="124">
        <v>1.8899282972103099E-2</v>
      </c>
      <c r="BS331" s="124">
        <v>6.8654922445380998E-3</v>
      </c>
      <c r="BT331" s="124">
        <v>0.86095522523994505</v>
      </c>
      <c r="BU331" s="124">
        <v>2759</v>
      </c>
      <c r="BV331" s="124">
        <v>0.64938950026041897</v>
      </c>
      <c r="BW331" s="124">
        <v>0.64938950026041897</v>
      </c>
      <c r="BX331" s="124">
        <v>1968</v>
      </c>
      <c r="BY331" s="124">
        <v>1.4106135875510001E-4</v>
      </c>
      <c r="BZ331" s="124">
        <v>0.999999999999857</v>
      </c>
      <c r="CA331" s="124">
        <v>2888</v>
      </c>
      <c r="CB331" s="124">
        <v>2.5916899981170001E-4</v>
      </c>
      <c r="CC331" s="124">
        <v>0.999999999999857</v>
      </c>
      <c r="CD331" s="124">
        <v>2888</v>
      </c>
      <c r="CE331" s="124" t="s">
        <v>470</v>
      </c>
      <c r="CF331" s="124">
        <v>0.54691050661492502</v>
      </c>
      <c r="CG331" s="124">
        <v>2079</v>
      </c>
      <c r="CH331" s="124" t="s">
        <v>470</v>
      </c>
      <c r="CI331" s="124">
        <v>0.999999999999857</v>
      </c>
      <c r="CJ331" s="124">
        <v>2888</v>
      </c>
      <c r="CK331" s="124">
        <v>59.897979903066201</v>
      </c>
      <c r="CL331" s="124">
        <v>0.16329537508459499</v>
      </c>
      <c r="CM331" s="124">
        <v>166</v>
      </c>
      <c r="CN331" s="124">
        <v>0.21753897767934799</v>
      </c>
      <c r="CO331" s="124">
        <v>0.54376857966287695</v>
      </c>
      <c r="CP331" s="124">
        <v>2063</v>
      </c>
      <c r="CQ331" s="124">
        <v>2</v>
      </c>
      <c r="CR331" s="124">
        <v>0.54691050661492502</v>
      </c>
      <c r="CS331" s="124">
        <v>2079</v>
      </c>
      <c r="CT331" s="124">
        <v>364131189.05000001</v>
      </c>
      <c r="CU331" s="124">
        <v>0.54691050661492502</v>
      </c>
      <c r="CV331" s="124">
        <v>2079</v>
      </c>
      <c r="CW331" s="124">
        <v>0.18180457015364801</v>
      </c>
      <c r="CX331" s="124">
        <v>0.278820523691023</v>
      </c>
      <c r="CY331" s="124">
        <v>1273</v>
      </c>
      <c r="CZ331" s="124">
        <v>78597.5</v>
      </c>
      <c r="DA331" s="124">
        <v>0.27997358535788303</v>
      </c>
      <c r="DB331" s="124">
        <v>1272</v>
      </c>
      <c r="DC331" s="124">
        <v>70.051639557826206</v>
      </c>
      <c r="DD331" s="124">
        <v>0.18051008899711499</v>
      </c>
      <c r="DE331" s="124">
        <v>169</v>
      </c>
      <c r="DF331" s="124" t="s">
        <v>194</v>
      </c>
      <c r="DG331" s="124" t="s">
        <v>471</v>
      </c>
    </row>
    <row r="332" spans="2:111" hidden="1" x14ac:dyDescent="0.3">
      <c r="B332" s="124" t="str">
        <f t="shared" si="5"/>
        <v>iBoxx Contingent Convertible Liquid Developed Europe AT145716</v>
      </c>
      <c r="D332" s="124" t="s">
        <v>477</v>
      </c>
      <c r="E332" s="124" t="s">
        <v>169</v>
      </c>
      <c r="F332" s="196">
        <v>45716</v>
      </c>
      <c r="G332" s="124">
        <v>160</v>
      </c>
      <c r="H332" s="124">
        <v>0</v>
      </c>
      <c r="I332" s="124">
        <v>160</v>
      </c>
      <c r="J332" s="124">
        <v>0</v>
      </c>
      <c r="K332" s="124">
        <v>1</v>
      </c>
      <c r="L332" s="265" t="s">
        <v>476</v>
      </c>
      <c r="M332" s="124">
        <v>19.035624863939201</v>
      </c>
      <c r="N332" s="124">
        <v>0.99999999999999201</v>
      </c>
      <c r="O332" s="124">
        <v>160</v>
      </c>
      <c r="P332" s="124">
        <v>0.95791337955968003</v>
      </c>
      <c r="Q332" s="124">
        <v>0.99999999999999201</v>
      </c>
      <c r="R332" s="124">
        <v>160</v>
      </c>
      <c r="S332" s="124">
        <v>10.227398799695299</v>
      </c>
      <c r="T332" s="124">
        <v>0.99999999999999201</v>
      </c>
      <c r="U332" s="124">
        <v>160</v>
      </c>
      <c r="V332" s="124">
        <v>7.8503126846842202</v>
      </c>
      <c r="W332" s="124">
        <v>0.99999999999999201</v>
      </c>
      <c r="X332" s="124">
        <v>160</v>
      </c>
      <c r="Y332" s="124" t="s">
        <v>470</v>
      </c>
      <c r="Z332" s="124" t="s">
        <v>470</v>
      </c>
      <c r="AA332" s="124" t="s">
        <v>470</v>
      </c>
      <c r="AB332" s="124" t="s">
        <v>470</v>
      </c>
      <c r="AC332" s="124" t="s">
        <v>470</v>
      </c>
      <c r="AD332" s="124" t="s">
        <v>470</v>
      </c>
      <c r="AE332" s="124">
        <v>0.30353804816184399</v>
      </c>
      <c r="AF332" s="124">
        <v>0.14135285005604101</v>
      </c>
      <c r="AG332" s="124">
        <v>21</v>
      </c>
      <c r="AH332" s="124">
        <v>0.11</v>
      </c>
      <c r="AI332" s="124">
        <v>4.2890163749240699E-2</v>
      </c>
      <c r="AJ332" s="124">
        <v>6</v>
      </c>
      <c r="AK332" s="124" t="s">
        <v>470</v>
      </c>
      <c r="AL332" s="124" t="s">
        <v>470</v>
      </c>
      <c r="AM332" s="124" t="s">
        <v>470</v>
      </c>
      <c r="AN332" s="124" t="s">
        <v>470</v>
      </c>
      <c r="AO332" s="124" t="s">
        <v>470</v>
      </c>
      <c r="AP332" s="124" t="s">
        <v>470</v>
      </c>
      <c r="AQ332" s="124" t="s">
        <v>470</v>
      </c>
      <c r="AR332" s="124" t="s">
        <v>470</v>
      </c>
      <c r="AS332" s="124" t="s">
        <v>470</v>
      </c>
      <c r="AT332" s="124">
        <v>5.4235454525033797E-2</v>
      </c>
      <c r="AU332" s="124">
        <v>0.49365393320190498</v>
      </c>
      <c r="AV332" s="124">
        <v>0.45211061227305299</v>
      </c>
      <c r="AW332" s="124">
        <v>0</v>
      </c>
      <c r="AX332" s="124">
        <v>0</v>
      </c>
      <c r="AY332" s="124">
        <v>0</v>
      </c>
      <c r="AZ332" s="124" t="s">
        <v>470</v>
      </c>
      <c r="BA332" s="124" t="s">
        <v>470</v>
      </c>
      <c r="BB332" s="124" t="s">
        <v>470</v>
      </c>
      <c r="BC332" s="124" t="s">
        <v>470</v>
      </c>
      <c r="BD332" s="124" t="s">
        <v>470</v>
      </c>
      <c r="BE332" s="124" t="s">
        <v>470</v>
      </c>
      <c r="BF332" s="124" t="s">
        <v>470</v>
      </c>
      <c r="BG332" s="124" t="s">
        <v>470</v>
      </c>
      <c r="BH332" s="124" t="s">
        <v>470</v>
      </c>
      <c r="BI332" s="124" t="s">
        <v>470</v>
      </c>
      <c r="BJ332" s="124" t="s">
        <v>470</v>
      </c>
      <c r="BK332" s="124" t="s">
        <v>470</v>
      </c>
      <c r="BL332" s="124" t="s">
        <v>470</v>
      </c>
      <c r="BM332" s="124">
        <v>0.99999999999999201</v>
      </c>
      <c r="BN332" s="124">
        <v>160</v>
      </c>
      <c r="BO332" s="124">
        <v>0.825889997807705</v>
      </c>
      <c r="BP332" s="124">
        <v>0.95866977674398801</v>
      </c>
      <c r="BQ332" s="124">
        <v>153</v>
      </c>
      <c r="BR332" s="124">
        <v>0</v>
      </c>
      <c r="BS332" s="124" t="s">
        <v>470</v>
      </c>
      <c r="BT332" s="124">
        <v>0.99999999999999201</v>
      </c>
      <c r="BU332" s="124">
        <v>160</v>
      </c>
      <c r="BV332" s="124" t="s">
        <v>470</v>
      </c>
      <c r="BW332" s="124" t="s">
        <v>470</v>
      </c>
      <c r="BX332" s="124" t="s">
        <v>470</v>
      </c>
      <c r="BY332" s="124">
        <v>0</v>
      </c>
      <c r="BZ332" s="124">
        <v>0.99999999999999201</v>
      </c>
      <c r="CA332" s="124">
        <v>160</v>
      </c>
      <c r="CB332" s="124">
        <v>0</v>
      </c>
      <c r="CC332" s="124">
        <v>0.99999999999999201</v>
      </c>
      <c r="CD332" s="124">
        <v>160</v>
      </c>
      <c r="CE332" s="124" t="s">
        <v>470</v>
      </c>
      <c r="CF332" s="124">
        <v>0.99999999999999201</v>
      </c>
      <c r="CG332" s="124">
        <v>160</v>
      </c>
      <c r="CH332" s="124" t="s">
        <v>470</v>
      </c>
      <c r="CI332" s="124" t="s">
        <v>470</v>
      </c>
      <c r="CJ332" s="124" t="s">
        <v>470</v>
      </c>
      <c r="CK332" s="124" t="s">
        <v>470</v>
      </c>
      <c r="CL332" s="124" t="s">
        <v>470</v>
      </c>
      <c r="CM332" s="124" t="s">
        <v>470</v>
      </c>
      <c r="CN332" s="124">
        <v>0.11599391285003199</v>
      </c>
      <c r="CO332" s="124">
        <v>0.99999999999999201</v>
      </c>
      <c r="CP332" s="124">
        <v>160</v>
      </c>
      <c r="CQ332" s="124">
        <v>0</v>
      </c>
      <c r="CR332" s="124">
        <v>0.99999999999999201</v>
      </c>
      <c r="CS332" s="124">
        <v>160</v>
      </c>
      <c r="CT332" s="124">
        <v>0</v>
      </c>
      <c r="CU332" s="124">
        <v>0.99999999999999201</v>
      </c>
      <c r="CV332" s="124">
        <v>160</v>
      </c>
      <c r="CW332" s="124">
        <v>0.77698837645994101</v>
      </c>
      <c r="CX332" s="124">
        <v>0.95866977674398801</v>
      </c>
      <c r="CY332" s="124">
        <v>153</v>
      </c>
      <c r="CZ332" s="124">
        <v>10313.299999999999</v>
      </c>
      <c r="DA332" s="124">
        <v>0.95866977674398801</v>
      </c>
      <c r="DB332" s="124">
        <v>153</v>
      </c>
      <c r="DC332" s="124" t="s">
        <v>470</v>
      </c>
      <c r="DD332" s="124" t="s">
        <v>470</v>
      </c>
      <c r="DE332" s="124" t="s">
        <v>470</v>
      </c>
      <c r="DF332" s="124" t="s">
        <v>194</v>
      </c>
      <c r="DG332" s="124" t="s">
        <v>471</v>
      </c>
    </row>
    <row r="333" spans="2:111" hidden="1" x14ac:dyDescent="0.3">
      <c r="B333" s="124" t="str">
        <f t="shared" si="5"/>
        <v>iBoxx Global Green Bonds Select45716</v>
      </c>
      <c r="D333" s="124" t="s">
        <v>509</v>
      </c>
      <c r="E333" s="124" t="s">
        <v>210</v>
      </c>
      <c r="F333" s="196">
        <v>45716</v>
      </c>
      <c r="G333" s="124">
        <v>1648</v>
      </c>
      <c r="H333" s="124">
        <v>70</v>
      </c>
      <c r="I333" s="124">
        <v>1578</v>
      </c>
      <c r="J333" s="124">
        <v>0.22339225606936999</v>
      </c>
      <c r="K333" s="124">
        <v>0.77660774393062904</v>
      </c>
      <c r="L333" s="265" t="s">
        <v>469</v>
      </c>
      <c r="M333" s="124">
        <v>29.986944276104602</v>
      </c>
      <c r="N333" s="124">
        <v>0.84944373727658296</v>
      </c>
      <c r="O333" s="124">
        <v>1366</v>
      </c>
      <c r="P333" s="124">
        <v>20.5557336405782</v>
      </c>
      <c r="Q333" s="124">
        <v>0.81135030167593802</v>
      </c>
      <c r="R333" s="124">
        <v>1268</v>
      </c>
      <c r="S333" s="124">
        <v>23.802058425566301</v>
      </c>
      <c r="T333" s="124">
        <v>0.81135030167593802</v>
      </c>
      <c r="U333" s="124">
        <v>1268</v>
      </c>
      <c r="V333" s="124">
        <v>22.803872036202399</v>
      </c>
      <c r="W333" s="124">
        <v>0.81135030167593802</v>
      </c>
      <c r="X333" s="124">
        <v>1268</v>
      </c>
      <c r="Y333" s="124">
        <v>62.062745888285498</v>
      </c>
      <c r="Z333" s="124">
        <v>0.21488218900028899</v>
      </c>
      <c r="AA333" s="124">
        <v>53</v>
      </c>
      <c r="AB333" s="124">
        <v>69.705697575655805</v>
      </c>
      <c r="AC333" s="124">
        <v>0.229482121831591</v>
      </c>
      <c r="AD333" s="124">
        <v>77</v>
      </c>
      <c r="AE333" s="124">
        <v>0.22251768424208601</v>
      </c>
      <c r="AF333" s="124">
        <v>1.7557480329271499E-2</v>
      </c>
      <c r="AG333" s="124">
        <v>45</v>
      </c>
      <c r="AH333" s="124">
        <v>0.736883752857452</v>
      </c>
      <c r="AI333" s="124">
        <v>7.5303000378117102E-2</v>
      </c>
      <c r="AJ333" s="124">
        <v>170</v>
      </c>
      <c r="AK333" s="124">
        <v>61.432713967523</v>
      </c>
      <c r="AL333" s="124">
        <v>0.229482121831591</v>
      </c>
      <c r="AM333" s="124">
        <v>77</v>
      </c>
      <c r="AN333" s="124">
        <v>70.721535624521493</v>
      </c>
      <c r="AO333" s="124">
        <v>0.229482121831591</v>
      </c>
      <c r="AP333" s="124">
        <v>77</v>
      </c>
      <c r="AQ333" s="124">
        <v>225.150284783621</v>
      </c>
      <c r="AR333" s="124">
        <v>0.229482121831591</v>
      </c>
      <c r="AS333" s="124">
        <v>77</v>
      </c>
      <c r="AT333" s="124">
        <v>0.1653064476659</v>
      </c>
      <c r="AU333" s="124">
        <v>0.49790992713506599</v>
      </c>
      <c r="AV333" s="124">
        <v>0.185327340534546</v>
      </c>
      <c r="AW333" s="124">
        <v>5.2144474552034303E-2</v>
      </c>
      <c r="AX333" s="124">
        <v>8.4007257024170008E-3</v>
      </c>
      <c r="AY333" s="124">
        <v>9.0911084409955503E-2</v>
      </c>
      <c r="AZ333" s="124">
        <v>0.20428981581521999</v>
      </c>
      <c r="BA333" s="124">
        <v>0.229482121831591</v>
      </c>
      <c r="BB333" s="124">
        <v>77</v>
      </c>
      <c r="BC333" s="124">
        <v>0.20659963085121699</v>
      </c>
      <c r="BD333" s="124">
        <v>0.229482121831591</v>
      </c>
      <c r="BE333" s="124">
        <v>77</v>
      </c>
      <c r="BF333" s="124">
        <v>3.6423407272785902E-3</v>
      </c>
      <c r="BG333" s="124">
        <v>0.229482121831591</v>
      </c>
      <c r="BH333" s="124">
        <v>77</v>
      </c>
      <c r="BI333" s="124">
        <v>0.22343490620398199</v>
      </c>
      <c r="BJ333" s="124">
        <v>0.229482121831591</v>
      </c>
      <c r="BK333" s="124">
        <v>77</v>
      </c>
      <c r="BL333" s="124">
        <v>0.30389529950606597</v>
      </c>
      <c r="BM333" s="124">
        <v>0.77660774393054899</v>
      </c>
      <c r="BN333" s="124">
        <v>1578</v>
      </c>
      <c r="BO333" s="124">
        <v>131.80662976263901</v>
      </c>
      <c r="BP333" s="124">
        <v>0.36472966073051299</v>
      </c>
      <c r="BQ333" s="124">
        <v>839</v>
      </c>
      <c r="BR333" s="124">
        <v>1.8227140507021001E-2</v>
      </c>
      <c r="BS333" s="124">
        <v>6.0201555483031001E-3</v>
      </c>
      <c r="BT333" s="124">
        <v>0.77660774393054899</v>
      </c>
      <c r="BU333" s="124">
        <v>1578</v>
      </c>
      <c r="BV333" s="124">
        <v>0.99765355032053205</v>
      </c>
      <c r="BW333" s="124">
        <v>0.99765355032053205</v>
      </c>
      <c r="BX333" s="124">
        <v>1645</v>
      </c>
      <c r="BY333" s="124">
        <v>2.7382390564099999E-4</v>
      </c>
      <c r="BZ333" s="124">
        <v>0.99999999999991995</v>
      </c>
      <c r="CA333" s="124">
        <v>1648</v>
      </c>
      <c r="CB333" s="124">
        <v>0</v>
      </c>
      <c r="CC333" s="124">
        <v>0.99999999999991995</v>
      </c>
      <c r="CD333" s="124">
        <v>1648</v>
      </c>
      <c r="CE333" s="124" t="s">
        <v>470</v>
      </c>
      <c r="CF333" s="124">
        <v>0.625074987565583</v>
      </c>
      <c r="CG333" s="124">
        <v>1303</v>
      </c>
      <c r="CH333" s="124" t="s">
        <v>470</v>
      </c>
      <c r="CI333" s="124">
        <v>0.99999999999991995</v>
      </c>
      <c r="CJ333" s="124">
        <v>1648</v>
      </c>
      <c r="CK333" s="124">
        <v>58.749005271616099</v>
      </c>
      <c r="CL333" s="124">
        <v>0.196764869439088</v>
      </c>
      <c r="CM333" s="124">
        <v>75</v>
      </c>
      <c r="CN333" s="124">
        <v>0.14822890736588701</v>
      </c>
      <c r="CO333" s="124">
        <v>0.62075784444873205</v>
      </c>
      <c r="CP333" s="124">
        <v>1292</v>
      </c>
      <c r="CQ333" s="124">
        <v>2</v>
      </c>
      <c r="CR333" s="124">
        <v>0.625074987565583</v>
      </c>
      <c r="CS333" s="124">
        <v>1303</v>
      </c>
      <c r="CT333" s="124">
        <v>157131189.05000001</v>
      </c>
      <c r="CU333" s="124">
        <v>0.625074987565583</v>
      </c>
      <c r="CV333" s="124">
        <v>1303</v>
      </c>
      <c r="CW333" s="124">
        <v>0.25281784713240901</v>
      </c>
      <c r="CX333" s="124">
        <v>0.37307292566767603</v>
      </c>
      <c r="CY333" s="124">
        <v>854</v>
      </c>
      <c r="CZ333" s="124">
        <v>52350.5</v>
      </c>
      <c r="DA333" s="124">
        <v>0.37217962640688501</v>
      </c>
      <c r="DB333" s="124">
        <v>849</v>
      </c>
      <c r="DC333" s="124">
        <v>72.157934638804093</v>
      </c>
      <c r="DD333" s="124">
        <v>0.229482121831591</v>
      </c>
      <c r="DE333" s="124">
        <v>77</v>
      </c>
      <c r="DF333" s="124" t="s">
        <v>194</v>
      </c>
      <c r="DG333" s="124" t="s">
        <v>471</v>
      </c>
    </row>
    <row r="334" spans="2:111" hidden="1" x14ac:dyDescent="0.3">
      <c r="B334" s="124" t="str">
        <f t="shared" si="5"/>
        <v>iBoxx Global Sustainability-Linked Bonds45716</v>
      </c>
      <c r="D334" s="124" t="s">
        <v>512</v>
      </c>
      <c r="E334" s="124" t="s">
        <v>216</v>
      </c>
      <c r="F334" s="196">
        <v>45716</v>
      </c>
      <c r="G334" s="124">
        <v>229</v>
      </c>
      <c r="H334" s="124">
        <v>5</v>
      </c>
      <c r="I334" s="124">
        <v>224</v>
      </c>
      <c r="J334" s="124">
        <v>5.3254440960527699E-2</v>
      </c>
      <c r="K334" s="124">
        <v>0.946745559039472</v>
      </c>
      <c r="L334" s="265" t="s">
        <v>469</v>
      </c>
      <c r="M334" s="124">
        <v>22.704883484753999</v>
      </c>
      <c r="N334" s="124">
        <v>0.90786598782096295</v>
      </c>
      <c r="O334" s="124">
        <v>203</v>
      </c>
      <c r="P334" s="124">
        <v>10.5754517900887</v>
      </c>
      <c r="Q334" s="124">
        <v>0.82484348054559997</v>
      </c>
      <c r="R334" s="124">
        <v>174</v>
      </c>
      <c r="S334" s="124">
        <v>11.7239416140351</v>
      </c>
      <c r="T334" s="124">
        <v>0.82484348054559997</v>
      </c>
      <c r="U334" s="124">
        <v>174</v>
      </c>
      <c r="V334" s="124">
        <v>8.3987468367967697</v>
      </c>
      <c r="W334" s="124">
        <v>0.82484348054559997</v>
      </c>
      <c r="X334" s="124">
        <v>174</v>
      </c>
      <c r="Y334" s="124">
        <v>38.647202444922897</v>
      </c>
      <c r="Z334" s="124">
        <v>5.3254440960527699E-2</v>
      </c>
      <c r="AA334" s="124">
        <v>5</v>
      </c>
      <c r="AB334" s="124">
        <v>69.782268158758001</v>
      </c>
      <c r="AC334" s="124">
        <v>5.3254440960527699E-2</v>
      </c>
      <c r="AD334" s="124">
        <v>5</v>
      </c>
      <c r="AE334" s="124">
        <v>0.110406546520031</v>
      </c>
      <c r="AF334" s="124">
        <v>3.1620475218587199E-2</v>
      </c>
      <c r="AG334" s="124">
        <v>6</v>
      </c>
      <c r="AH334" s="124">
        <v>0.41855313496596702</v>
      </c>
      <c r="AI334" s="124">
        <v>0.28499992736993002</v>
      </c>
      <c r="AJ334" s="124">
        <v>59</v>
      </c>
      <c r="AK334" s="124">
        <v>60.208895353588098</v>
      </c>
      <c r="AL334" s="124">
        <v>5.3254440960527699E-2</v>
      </c>
      <c r="AM334" s="124">
        <v>5</v>
      </c>
      <c r="AN334" s="124">
        <v>63.687743972014097</v>
      </c>
      <c r="AO334" s="124">
        <v>5.3254440960527699E-2</v>
      </c>
      <c r="AP334" s="124">
        <v>5</v>
      </c>
      <c r="AQ334" s="124">
        <v>518.53283117303397</v>
      </c>
      <c r="AR334" s="124">
        <v>5.3254440960527699E-2</v>
      </c>
      <c r="AS334" s="124">
        <v>5</v>
      </c>
      <c r="AT334" s="124">
        <v>7.7109631263127296E-2</v>
      </c>
      <c r="AU334" s="124">
        <v>0.37150410877133</v>
      </c>
      <c r="AV334" s="124">
        <v>0.41250222865241798</v>
      </c>
      <c r="AW334" s="124">
        <v>3.7111928611655201E-2</v>
      </c>
      <c r="AX334" s="124">
        <v>3.4907346771466501E-2</v>
      </c>
      <c r="AY334" s="124">
        <v>6.6864755929992095E-2</v>
      </c>
      <c r="AZ334" s="124">
        <v>5.3254440960528199E-2</v>
      </c>
      <c r="BA334" s="124">
        <v>5.3254440960527699E-2</v>
      </c>
      <c r="BB334" s="124">
        <v>5</v>
      </c>
      <c r="BC334" s="124">
        <v>5.3254440960528199E-2</v>
      </c>
      <c r="BD334" s="124">
        <v>5.3254440960527699E-2</v>
      </c>
      <c r="BE334" s="124">
        <v>5</v>
      </c>
      <c r="BF334" s="124">
        <v>5.3254440960528199E-2</v>
      </c>
      <c r="BG334" s="124">
        <v>5.3254440960527699E-2</v>
      </c>
      <c r="BH334" s="124">
        <v>5</v>
      </c>
      <c r="BI334" s="124">
        <v>5.3254440960528199E-2</v>
      </c>
      <c r="BJ334" s="124">
        <v>5.3254440960527699E-2</v>
      </c>
      <c r="BK334" s="124">
        <v>5</v>
      </c>
      <c r="BL334" s="124">
        <v>0.80031552569749997</v>
      </c>
      <c r="BM334" s="124">
        <v>0.946745559039462</v>
      </c>
      <c r="BN334" s="124">
        <v>224</v>
      </c>
      <c r="BO334" s="124">
        <v>232.46944957566399</v>
      </c>
      <c r="BP334" s="124">
        <v>0.73800262527923099</v>
      </c>
      <c r="BQ334" s="124">
        <v>168</v>
      </c>
      <c r="BR334" s="124">
        <v>3.9280987480663401E-2</v>
      </c>
      <c r="BS334" s="124">
        <v>6.3488348985731996E-2</v>
      </c>
      <c r="BT334" s="124">
        <v>0.946745559039462</v>
      </c>
      <c r="BU334" s="124">
        <v>224</v>
      </c>
      <c r="BV334" s="124">
        <v>5.5425044505385997E-3</v>
      </c>
      <c r="BW334" s="124">
        <v>5.5425044505385997E-3</v>
      </c>
      <c r="BX334" s="124">
        <v>2</v>
      </c>
      <c r="BY334" s="124">
        <v>3.3533631619586E-3</v>
      </c>
      <c r="BZ334" s="124">
        <v>0.99999999999999001</v>
      </c>
      <c r="CA334" s="124">
        <v>229</v>
      </c>
      <c r="CB334" s="124">
        <v>0</v>
      </c>
      <c r="CC334" s="124">
        <v>0.99999999999999001</v>
      </c>
      <c r="CD334" s="124">
        <v>229</v>
      </c>
      <c r="CE334" s="124" t="s">
        <v>470</v>
      </c>
      <c r="CF334" s="124">
        <v>0.85461154686043495</v>
      </c>
      <c r="CG334" s="124">
        <v>198</v>
      </c>
      <c r="CH334" s="124" t="s">
        <v>470</v>
      </c>
      <c r="CI334" s="124">
        <v>0.99999999999999001</v>
      </c>
      <c r="CJ334" s="124">
        <v>229</v>
      </c>
      <c r="CK334" s="124">
        <v>88.622850348705896</v>
      </c>
      <c r="CL334" s="124">
        <v>5.3254440960527699E-2</v>
      </c>
      <c r="CM334" s="124">
        <v>5</v>
      </c>
      <c r="CN334" s="124">
        <v>0.12085233397888499</v>
      </c>
      <c r="CO334" s="124">
        <v>0.85461154686043495</v>
      </c>
      <c r="CP334" s="124">
        <v>198</v>
      </c>
      <c r="CQ334" s="124">
        <v>0</v>
      </c>
      <c r="CR334" s="124">
        <v>0.85461154686043495</v>
      </c>
      <c r="CS334" s="124">
        <v>198</v>
      </c>
      <c r="CT334" s="124">
        <v>202097797.96000001</v>
      </c>
      <c r="CU334" s="124">
        <v>0.85461154686043495</v>
      </c>
      <c r="CV334" s="124">
        <v>198</v>
      </c>
      <c r="CW334" s="124">
        <v>0.50039074543903195</v>
      </c>
      <c r="CX334" s="124">
        <v>0.75538179826136198</v>
      </c>
      <c r="CY334" s="124">
        <v>171</v>
      </c>
      <c r="CZ334" s="124">
        <v>10326.700000000001</v>
      </c>
      <c r="DA334" s="124">
        <v>0.733121872476444</v>
      </c>
      <c r="DB334" s="124">
        <v>167</v>
      </c>
      <c r="DC334" s="124">
        <v>70.137848243075396</v>
      </c>
      <c r="DD334" s="124">
        <v>5.3254440960527699E-2</v>
      </c>
      <c r="DE334" s="124">
        <v>5</v>
      </c>
      <c r="DF334" s="124" t="s">
        <v>194</v>
      </c>
      <c r="DG334" s="124" t="s">
        <v>471</v>
      </c>
    </row>
    <row r="335" spans="2:111" hidden="1" x14ac:dyDescent="0.3">
      <c r="B335" s="124" t="str">
        <f t="shared" si="5"/>
        <v>Markit iBoxx Global Corporates Liquid 150 Capped45716</v>
      </c>
      <c r="D335" s="124" t="s">
        <v>553</v>
      </c>
      <c r="E335" s="124" t="s">
        <v>294</v>
      </c>
      <c r="F335" s="196">
        <v>45716</v>
      </c>
      <c r="G335" s="124">
        <v>141</v>
      </c>
      <c r="H335" s="124">
        <v>0</v>
      </c>
      <c r="I335" s="124">
        <v>141</v>
      </c>
      <c r="J335" s="124">
        <v>0</v>
      </c>
      <c r="K335" s="124">
        <v>1</v>
      </c>
      <c r="L335" s="265" t="s">
        <v>476</v>
      </c>
      <c r="M335" s="124">
        <v>20.4121443097041</v>
      </c>
      <c r="N335" s="124">
        <v>0.94790097662128003</v>
      </c>
      <c r="O335" s="124">
        <v>134</v>
      </c>
      <c r="P335" s="124">
        <v>3.1864098501590301</v>
      </c>
      <c r="Q335" s="124">
        <v>0.94790097662128003</v>
      </c>
      <c r="R335" s="124">
        <v>134</v>
      </c>
      <c r="S335" s="124">
        <v>9.8299461118324096</v>
      </c>
      <c r="T335" s="124">
        <v>0.94790097662128003</v>
      </c>
      <c r="U335" s="124">
        <v>134</v>
      </c>
      <c r="V335" s="124">
        <v>7.3957883477127204</v>
      </c>
      <c r="W335" s="124">
        <v>0.94790097662128003</v>
      </c>
      <c r="X335" s="124">
        <v>134</v>
      </c>
      <c r="Y335" s="124" t="s">
        <v>470</v>
      </c>
      <c r="Z335" s="124" t="s">
        <v>470</v>
      </c>
      <c r="AA335" s="124" t="s">
        <v>470</v>
      </c>
      <c r="AB335" s="124" t="s">
        <v>470</v>
      </c>
      <c r="AC335" s="124" t="s">
        <v>470</v>
      </c>
      <c r="AD335" s="124" t="s">
        <v>470</v>
      </c>
      <c r="AE335" s="124">
        <v>0.3</v>
      </c>
      <c r="AF335" s="124">
        <v>7.3434894144197996E-3</v>
      </c>
      <c r="AG335" s="124">
        <v>1</v>
      </c>
      <c r="AH335" s="124">
        <v>0.151330374843231</v>
      </c>
      <c r="AI335" s="124">
        <v>4.8901967713092902E-2</v>
      </c>
      <c r="AJ335" s="124">
        <v>6</v>
      </c>
      <c r="AK335" s="124" t="s">
        <v>470</v>
      </c>
      <c r="AL335" s="124" t="s">
        <v>470</v>
      </c>
      <c r="AM335" s="124" t="s">
        <v>470</v>
      </c>
      <c r="AN335" s="124" t="s">
        <v>470</v>
      </c>
      <c r="AO335" s="124" t="s">
        <v>470</v>
      </c>
      <c r="AP335" s="124" t="s">
        <v>470</v>
      </c>
      <c r="AQ335" s="124" t="s">
        <v>470</v>
      </c>
      <c r="AR335" s="124" t="s">
        <v>470</v>
      </c>
      <c r="AS335" s="124" t="s">
        <v>470</v>
      </c>
      <c r="AT335" s="124">
        <v>3.6262406523624599E-2</v>
      </c>
      <c r="AU335" s="124">
        <v>0.428430173588915</v>
      </c>
      <c r="AV335" s="124">
        <v>0.42346001588535498</v>
      </c>
      <c r="AW335" s="124">
        <v>5.97483806233855E-2</v>
      </c>
      <c r="AX335" s="124">
        <v>0</v>
      </c>
      <c r="AY335" s="124">
        <v>5.2099023378713902E-2</v>
      </c>
      <c r="AZ335" s="124" t="s">
        <v>470</v>
      </c>
      <c r="BA335" s="124" t="s">
        <v>470</v>
      </c>
      <c r="BB335" s="124" t="s">
        <v>470</v>
      </c>
      <c r="BC335" s="124" t="s">
        <v>470</v>
      </c>
      <c r="BD335" s="124" t="s">
        <v>470</v>
      </c>
      <c r="BE335" s="124" t="s">
        <v>470</v>
      </c>
      <c r="BF335" s="124" t="s">
        <v>470</v>
      </c>
      <c r="BG335" s="124" t="s">
        <v>470</v>
      </c>
      <c r="BH335" s="124" t="s">
        <v>470</v>
      </c>
      <c r="BI335" s="124" t="s">
        <v>470</v>
      </c>
      <c r="BJ335" s="124" t="s">
        <v>470</v>
      </c>
      <c r="BK335" s="124" t="s">
        <v>470</v>
      </c>
      <c r="BL335" s="124">
        <v>0.18489170757134701</v>
      </c>
      <c r="BM335" s="124">
        <v>0.999999999999994</v>
      </c>
      <c r="BN335" s="124">
        <v>141</v>
      </c>
      <c r="BO335" s="124">
        <v>80.741380976894106</v>
      </c>
      <c r="BP335" s="124">
        <v>0.79048131819163303</v>
      </c>
      <c r="BQ335" s="124">
        <v>111</v>
      </c>
      <c r="BR335" s="124">
        <v>0</v>
      </c>
      <c r="BS335" s="124">
        <v>5.39808375037623E-2</v>
      </c>
      <c r="BT335" s="124">
        <v>0.999999999999994</v>
      </c>
      <c r="BU335" s="124">
        <v>141</v>
      </c>
      <c r="BV335" s="124">
        <v>4.7975857517866399E-2</v>
      </c>
      <c r="BW335" s="124">
        <v>4.7975857517866399E-2</v>
      </c>
      <c r="BX335" s="124">
        <v>7</v>
      </c>
      <c r="BY335" s="124">
        <v>0</v>
      </c>
      <c r="BZ335" s="124">
        <v>0.999999999999994</v>
      </c>
      <c r="CA335" s="124">
        <v>141</v>
      </c>
      <c r="CB335" s="124">
        <v>0</v>
      </c>
      <c r="CC335" s="124">
        <v>0.999999999999994</v>
      </c>
      <c r="CD335" s="124">
        <v>141</v>
      </c>
      <c r="CE335" s="124" t="s">
        <v>470</v>
      </c>
      <c r="CF335" s="124">
        <v>0.94790097662128003</v>
      </c>
      <c r="CG335" s="124">
        <v>134</v>
      </c>
      <c r="CH335" s="124" t="s">
        <v>470</v>
      </c>
      <c r="CI335" s="124" t="s">
        <v>470</v>
      </c>
      <c r="CJ335" s="124" t="s">
        <v>470</v>
      </c>
      <c r="CK335" s="124" t="s">
        <v>470</v>
      </c>
      <c r="CL335" s="124" t="s">
        <v>470</v>
      </c>
      <c r="CM335" s="124" t="s">
        <v>470</v>
      </c>
      <c r="CN335" s="124">
        <v>0.219512531473705</v>
      </c>
      <c r="CO335" s="124">
        <v>0.94790097662128003</v>
      </c>
      <c r="CP335" s="124">
        <v>134</v>
      </c>
      <c r="CQ335" s="124">
        <v>0</v>
      </c>
      <c r="CR335" s="124">
        <v>0.94790097662128003</v>
      </c>
      <c r="CS335" s="124">
        <v>134</v>
      </c>
      <c r="CT335" s="124">
        <v>9189489.9399999995</v>
      </c>
      <c r="CU335" s="124">
        <v>0.94790097662128003</v>
      </c>
      <c r="CV335" s="124">
        <v>134</v>
      </c>
      <c r="CW335" s="124">
        <v>0.535375252029617</v>
      </c>
      <c r="CX335" s="124">
        <v>0.78204843343706798</v>
      </c>
      <c r="CY335" s="124">
        <v>110</v>
      </c>
      <c r="CZ335" s="124">
        <v>7434.9</v>
      </c>
      <c r="DA335" s="124">
        <v>0.79048131819163303</v>
      </c>
      <c r="DB335" s="124">
        <v>111</v>
      </c>
      <c r="DC335" s="124" t="s">
        <v>470</v>
      </c>
      <c r="DD335" s="124" t="s">
        <v>470</v>
      </c>
      <c r="DE335" s="124" t="s">
        <v>470</v>
      </c>
      <c r="DF335" s="124" t="s">
        <v>194</v>
      </c>
      <c r="DG335" s="124" t="s">
        <v>471</v>
      </c>
    </row>
    <row r="336" spans="2:111" hidden="1" x14ac:dyDescent="0.3">
      <c r="B336" s="124" t="str">
        <f t="shared" si="5"/>
        <v>iBoxx EUR Social Bonds Investment Grade (10% Issuer Cap)45716</v>
      </c>
      <c r="D336" s="124" t="s">
        <v>489</v>
      </c>
      <c r="E336" s="124" t="s">
        <v>191</v>
      </c>
      <c r="F336" s="196">
        <v>45716</v>
      </c>
      <c r="G336" s="124">
        <v>239</v>
      </c>
      <c r="H336" s="124">
        <v>6</v>
      </c>
      <c r="I336" s="124">
        <v>233</v>
      </c>
      <c r="J336" s="124">
        <v>3.0534527504117701E-2</v>
      </c>
      <c r="K336" s="124">
        <v>0.969465472495882</v>
      </c>
      <c r="L336" s="265" t="s">
        <v>469</v>
      </c>
      <c r="M336" s="124">
        <v>26.1572304357042</v>
      </c>
      <c r="N336" s="124">
        <v>0.63248425790629104</v>
      </c>
      <c r="O336" s="124">
        <v>158</v>
      </c>
      <c r="P336" s="124">
        <v>17.722599497068899</v>
      </c>
      <c r="Q336" s="124">
        <v>0.61224138924751903</v>
      </c>
      <c r="R336" s="124">
        <v>153</v>
      </c>
      <c r="S336" s="124">
        <v>21.142494253679502</v>
      </c>
      <c r="T336" s="124">
        <v>0.61224138924751903</v>
      </c>
      <c r="U336" s="124">
        <v>153</v>
      </c>
      <c r="V336" s="124">
        <v>21.4333921649743</v>
      </c>
      <c r="W336" s="124">
        <v>0.61224138924751903</v>
      </c>
      <c r="X336" s="124">
        <v>153</v>
      </c>
      <c r="Y336" s="124">
        <v>61.040031408748099</v>
      </c>
      <c r="Z336" s="124">
        <v>0.15511547734187001</v>
      </c>
      <c r="AA336" s="124">
        <v>30</v>
      </c>
      <c r="AB336" s="124">
        <v>70.287465021496303</v>
      </c>
      <c r="AC336" s="124">
        <v>0.15511547734187001</v>
      </c>
      <c r="AD336" s="124">
        <v>30</v>
      </c>
      <c r="AE336" s="124">
        <v>0.217019364919943</v>
      </c>
      <c r="AF336" s="124">
        <v>1.05579454553105E-2</v>
      </c>
      <c r="AG336" s="124">
        <v>3</v>
      </c>
      <c r="AH336" s="124">
        <v>0.40684493056512</v>
      </c>
      <c r="AI336" s="124">
        <v>7.3167065322544004E-3</v>
      </c>
      <c r="AJ336" s="124">
        <v>3</v>
      </c>
      <c r="AK336" s="124">
        <v>58.915606174850801</v>
      </c>
      <c r="AL336" s="124">
        <v>0.15511547734187001</v>
      </c>
      <c r="AM336" s="124">
        <v>30</v>
      </c>
      <c r="AN336" s="124">
        <v>69.966077169001494</v>
      </c>
      <c r="AO336" s="124">
        <v>0.15511547734187001</v>
      </c>
      <c r="AP336" s="124">
        <v>30</v>
      </c>
      <c r="AQ336" s="124">
        <v>230.37000179894801</v>
      </c>
      <c r="AR336" s="124">
        <v>0.15511547734187001</v>
      </c>
      <c r="AS336" s="124">
        <v>30</v>
      </c>
      <c r="AT336" s="124">
        <v>0.23415770937812999</v>
      </c>
      <c r="AU336" s="124">
        <v>0.309339839748493</v>
      </c>
      <c r="AV336" s="124">
        <v>0.20261650720263899</v>
      </c>
      <c r="AW336" s="124">
        <v>0</v>
      </c>
      <c r="AX336" s="124">
        <v>0</v>
      </c>
      <c r="AY336" s="124">
        <v>0.25388594367072498</v>
      </c>
      <c r="AZ336" s="124">
        <v>0.155115477341872</v>
      </c>
      <c r="BA336" s="124">
        <v>0.15511547734187001</v>
      </c>
      <c r="BB336" s="124">
        <v>30</v>
      </c>
      <c r="BC336" s="124">
        <v>0.15138886880261801</v>
      </c>
      <c r="BD336" s="124">
        <v>0.15511547734187001</v>
      </c>
      <c r="BE336" s="124">
        <v>30</v>
      </c>
      <c r="BF336" s="124">
        <v>3.0534527504118E-2</v>
      </c>
      <c r="BG336" s="124">
        <v>0.15511547734187001</v>
      </c>
      <c r="BH336" s="124">
        <v>30</v>
      </c>
      <c r="BI336" s="124">
        <v>0.155115477341872</v>
      </c>
      <c r="BJ336" s="124">
        <v>0.15511547734187001</v>
      </c>
      <c r="BK336" s="124">
        <v>30</v>
      </c>
      <c r="BL336" s="124">
        <v>5.0837084264060799E-2</v>
      </c>
      <c r="BM336" s="124">
        <v>0.96946547249587101</v>
      </c>
      <c r="BN336" s="124">
        <v>233</v>
      </c>
      <c r="BO336" s="124">
        <v>3.7857414204539501</v>
      </c>
      <c r="BP336" s="124">
        <v>0.15904948300594601</v>
      </c>
      <c r="BQ336" s="124">
        <v>43</v>
      </c>
      <c r="BR336" s="124">
        <v>0</v>
      </c>
      <c r="BS336" s="124" t="s">
        <v>470</v>
      </c>
      <c r="BT336" s="124">
        <v>0.96946547249587101</v>
      </c>
      <c r="BU336" s="124">
        <v>233</v>
      </c>
      <c r="BV336" s="124" t="s">
        <v>470</v>
      </c>
      <c r="BW336" s="124" t="s">
        <v>470</v>
      </c>
      <c r="BX336" s="124" t="s">
        <v>470</v>
      </c>
      <c r="BY336" s="124">
        <v>0</v>
      </c>
      <c r="BZ336" s="124">
        <v>0.99999999999998901</v>
      </c>
      <c r="CA336" s="124">
        <v>239</v>
      </c>
      <c r="CB336" s="124">
        <v>0</v>
      </c>
      <c r="CC336" s="124">
        <v>0.99999999999998901</v>
      </c>
      <c r="CD336" s="124">
        <v>239</v>
      </c>
      <c r="CE336" s="124" t="s">
        <v>470</v>
      </c>
      <c r="CF336" s="124">
        <v>0.47736878056442</v>
      </c>
      <c r="CG336" s="124">
        <v>128</v>
      </c>
      <c r="CH336" s="124" t="s">
        <v>470</v>
      </c>
      <c r="CI336" s="124">
        <v>0.99999999999998901</v>
      </c>
      <c r="CJ336" s="124">
        <v>239</v>
      </c>
      <c r="CK336" s="124">
        <v>65.1151912814979</v>
      </c>
      <c r="CL336" s="124">
        <v>0.15511547734187001</v>
      </c>
      <c r="CM336" s="124">
        <v>30</v>
      </c>
      <c r="CN336" s="124">
        <v>0.25082384950471698</v>
      </c>
      <c r="CO336" s="124">
        <v>0.47736878056442</v>
      </c>
      <c r="CP336" s="124">
        <v>128</v>
      </c>
      <c r="CQ336" s="124">
        <v>0</v>
      </c>
      <c r="CR336" s="124">
        <v>0.47736878056442</v>
      </c>
      <c r="CS336" s="124">
        <v>128</v>
      </c>
      <c r="CT336" s="124">
        <v>0</v>
      </c>
      <c r="CU336" s="124">
        <v>0.47736878056442</v>
      </c>
      <c r="CV336" s="124">
        <v>128</v>
      </c>
      <c r="CW336" s="124">
        <v>0.123481334383177</v>
      </c>
      <c r="CX336" s="124">
        <v>0.15904948300594601</v>
      </c>
      <c r="CY336" s="124">
        <v>43</v>
      </c>
      <c r="CZ336" s="124">
        <v>2584.6</v>
      </c>
      <c r="DA336" s="124">
        <v>0.15904948300594601</v>
      </c>
      <c r="DB336" s="124">
        <v>43</v>
      </c>
      <c r="DC336" s="124">
        <v>70.976471872953894</v>
      </c>
      <c r="DD336" s="124">
        <v>0.15511547734187001</v>
      </c>
      <c r="DE336" s="124">
        <v>30</v>
      </c>
      <c r="DF336" s="124" t="s">
        <v>194</v>
      </c>
      <c r="DG336" s="124" t="s">
        <v>471</v>
      </c>
    </row>
    <row r="337" spans="2:111" hidden="1" x14ac:dyDescent="0.3">
      <c r="B337" s="124" t="str">
        <f t="shared" si="5"/>
        <v>iBoxx EUR Non-Financials Senior ESG Custom45716</v>
      </c>
      <c r="D337" s="124" t="s">
        <v>488</v>
      </c>
      <c r="E337" s="124" t="s">
        <v>189</v>
      </c>
      <c r="F337" s="196">
        <v>45716</v>
      </c>
      <c r="G337" s="124">
        <v>155</v>
      </c>
      <c r="H337" s="124">
        <v>0</v>
      </c>
      <c r="I337" s="124">
        <v>155</v>
      </c>
      <c r="J337" s="124">
        <v>0</v>
      </c>
      <c r="K337" s="124">
        <v>1</v>
      </c>
      <c r="L337" s="265" t="s">
        <v>476</v>
      </c>
      <c r="M337" s="124">
        <v>21.189497263777799</v>
      </c>
      <c r="N337" s="124">
        <v>0.99999999999999301</v>
      </c>
      <c r="O337" s="124">
        <v>155</v>
      </c>
      <c r="P337" s="124">
        <v>6.53934698129199</v>
      </c>
      <c r="Q337" s="124">
        <v>0.99999999999999301</v>
      </c>
      <c r="R337" s="124">
        <v>155</v>
      </c>
      <c r="S337" s="124">
        <v>8.9233378167028299</v>
      </c>
      <c r="T337" s="124">
        <v>0.99999999999999301</v>
      </c>
      <c r="U337" s="124">
        <v>155</v>
      </c>
      <c r="V337" s="124">
        <v>5.7268124657841399</v>
      </c>
      <c r="W337" s="124">
        <v>0.99999999999999301</v>
      </c>
      <c r="X337" s="124">
        <v>155</v>
      </c>
      <c r="Y337" s="124" t="s">
        <v>470</v>
      </c>
      <c r="Z337" s="124" t="s">
        <v>470</v>
      </c>
      <c r="AA337" s="124" t="s">
        <v>470</v>
      </c>
      <c r="AB337" s="124" t="s">
        <v>470</v>
      </c>
      <c r="AC337" s="124" t="s">
        <v>470</v>
      </c>
      <c r="AD337" s="124" t="s">
        <v>470</v>
      </c>
      <c r="AE337" s="124">
        <v>6.7665082877011007E-2</v>
      </c>
      <c r="AF337" s="124">
        <v>1.7064996046743601E-2</v>
      </c>
      <c r="AG337" s="124">
        <v>3</v>
      </c>
      <c r="AH337" s="124">
        <v>0.18302098777051501</v>
      </c>
      <c r="AI337" s="124">
        <v>0.101057654897003</v>
      </c>
      <c r="AJ337" s="124">
        <v>16</v>
      </c>
      <c r="AK337" s="124" t="s">
        <v>470</v>
      </c>
      <c r="AL337" s="124" t="s">
        <v>470</v>
      </c>
      <c r="AM337" s="124" t="s">
        <v>470</v>
      </c>
      <c r="AN337" s="124" t="s">
        <v>470</v>
      </c>
      <c r="AO337" s="124" t="s">
        <v>470</v>
      </c>
      <c r="AP337" s="124" t="s">
        <v>470</v>
      </c>
      <c r="AQ337" s="124" t="s">
        <v>470</v>
      </c>
      <c r="AR337" s="124" t="s">
        <v>470</v>
      </c>
      <c r="AS337" s="124" t="s">
        <v>470</v>
      </c>
      <c r="AT337" s="124">
        <v>4.0677566138225499E-2</v>
      </c>
      <c r="AU337" s="124">
        <v>0.403929744466834</v>
      </c>
      <c r="AV337" s="124">
        <v>0.51131971265996501</v>
      </c>
      <c r="AW337" s="124">
        <v>4.4072976734967302E-2</v>
      </c>
      <c r="AX337" s="124">
        <v>0</v>
      </c>
      <c r="AY337" s="124">
        <v>0</v>
      </c>
      <c r="AZ337" s="124" t="s">
        <v>470</v>
      </c>
      <c r="BA337" s="124" t="s">
        <v>470</v>
      </c>
      <c r="BB337" s="124" t="s">
        <v>470</v>
      </c>
      <c r="BC337" s="124" t="s">
        <v>470</v>
      </c>
      <c r="BD337" s="124" t="s">
        <v>470</v>
      </c>
      <c r="BE337" s="124" t="s">
        <v>470</v>
      </c>
      <c r="BF337" s="124" t="s">
        <v>470</v>
      </c>
      <c r="BG337" s="124" t="s">
        <v>470</v>
      </c>
      <c r="BH337" s="124" t="s">
        <v>470</v>
      </c>
      <c r="BI337" s="124" t="s">
        <v>470</v>
      </c>
      <c r="BJ337" s="124" t="s">
        <v>470</v>
      </c>
      <c r="BK337" s="124" t="s">
        <v>470</v>
      </c>
      <c r="BL337" s="124">
        <v>0.60856907786530401</v>
      </c>
      <c r="BM337" s="124">
        <v>0.99999999999999301</v>
      </c>
      <c r="BN337" s="124">
        <v>155</v>
      </c>
      <c r="BO337" s="124">
        <v>61.453176810817297</v>
      </c>
      <c r="BP337" s="124">
        <v>0.71646505328214705</v>
      </c>
      <c r="BQ337" s="124">
        <v>110</v>
      </c>
      <c r="BR337" s="124">
        <v>4.0548731929877999E-3</v>
      </c>
      <c r="BS337" s="124">
        <v>6.2653984361805304E-2</v>
      </c>
      <c r="BT337" s="124">
        <v>0.99999999999999301</v>
      </c>
      <c r="BU337" s="124">
        <v>155</v>
      </c>
      <c r="BV337" s="124">
        <v>0.16329509450105101</v>
      </c>
      <c r="BW337" s="124">
        <v>0.16329509450105101</v>
      </c>
      <c r="BX337" s="124">
        <v>25</v>
      </c>
      <c r="BY337" s="124">
        <v>0</v>
      </c>
      <c r="BZ337" s="124">
        <v>0.99999999999999301</v>
      </c>
      <c r="CA337" s="124">
        <v>155</v>
      </c>
      <c r="CB337" s="124">
        <v>0</v>
      </c>
      <c r="CC337" s="124">
        <v>0.99999999999999301</v>
      </c>
      <c r="CD337" s="124">
        <v>155</v>
      </c>
      <c r="CE337" s="124" t="s">
        <v>470</v>
      </c>
      <c r="CF337" s="124">
        <v>0.99999999999999301</v>
      </c>
      <c r="CG337" s="124">
        <v>155</v>
      </c>
      <c r="CH337" s="124" t="s">
        <v>470</v>
      </c>
      <c r="CI337" s="124" t="s">
        <v>470</v>
      </c>
      <c r="CJ337" s="124" t="s">
        <v>470</v>
      </c>
      <c r="CK337" s="124" t="s">
        <v>470</v>
      </c>
      <c r="CL337" s="124" t="s">
        <v>470</v>
      </c>
      <c r="CM337" s="124" t="s">
        <v>470</v>
      </c>
      <c r="CN337" s="124">
        <v>0.20064632905636701</v>
      </c>
      <c r="CO337" s="124">
        <v>0.99999999999999301</v>
      </c>
      <c r="CP337" s="124">
        <v>155</v>
      </c>
      <c r="CQ337" s="124">
        <v>0</v>
      </c>
      <c r="CR337" s="124">
        <v>0.99999999999999301</v>
      </c>
      <c r="CS337" s="124">
        <v>155</v>
      </c>
      <c r="CT337" s="124">
        <v>96904271.799999997</v>
      </c>
      <c r="CU337" s="124">
        <v>0.99999999999999301</v>
      </c>
      <c r="CV337" s="124">
        <v>155</v>
      </c>
      <c r="CW337" s="124">
        <v>0.4374418745061</v>
      </c>
      <c r="CX337" s="124">
        <v>0.71646505328214705</v>
      </c>
      <c r="CY337" s="124">
        <v>110</v>
      </c>
      <c r="CZ337" s="124">
        <v>5716.4</v>
      </c>
      <c r="DA337" s="124">
        <v>0.71646505328214705</v>
      </c>
      <c r="DB337" s="124">
        <v>110</v>
      </c>
      <c r="DC337" s="124" t="s">
        <v>470</v>
      </c>
      <c r="DD337" s="124" t="s">
        <v>470</v>
      </c>
      <c r="DE337" s="124" t="s">
        <v>470</v>
      </c>
      <c r="DF337" s="124" t="s">
        <v>194</v>
      </c>
      <c r="DG337" s="124" t="s">
        <v>471</v>
      </c>
    </row>
    <row r="338" spans="2:111" hidden="1" x14ac:dyDescent="0.3">
      <c r="B338" s="124" t="str">
        <f t="shared" si="5"/>
        <v>iBoxx EUR Eurozone Sovereigns Green Bonds Capped45716</v>
      </c>
      <c r="D338" s="124" t="s">
        <v>484</v>
      </c>
      <c r="E338" s="124" t="s">
        <v>183</v>
      </c>
      <c r="F338" s="196">
        <v>45716</v>
      </c>
      <c r="G338" s="124">
        <v>24</v>
      </c>
      <c r="H338" s="124">
        <v>24</v>
      </c>
      <c r="I338" s="124">
        <v>0</v>
      </c>
      <c r="J338" s="124">
        <v>0.999999999999999</v>
      </c>
      <c r="K338" s="124">
        <v>1.11022302462515E-16</v>
      </c>
      <c r="L338" s="265" t="s">
        <v>485</v>
      </c>
      <c r="M338" s="124">
        <v>68.312107328145004</v>
      </c>
      <c r="N338" s="124">
        <v>0.999999999999999</v>
      </c>
      <c r="O338" s="124">
        <v>24</v>
      </c>
      <c r="P338" s="124">
        <v>63.3269521563616</v>
      </c>
      <c r="Q338" s="124">
        <v>0.999999999999999</v>
      </c>
      <c r="R338" s="124">
        <v>24</v>
      </c>
      <c r="S338" s="124">
        <v>67.433267789450497</v>
      </c>
      <c r="T338" s="124">
        <v>0.999999999999999</v>
      </c>
      <c r="U338" s="124">
        <v>24</v>
      </c>
      <c r="V338" s="124">
        <v>70.422841556766102</v>
      </c>
      <c r="W338" s="124">
        <v>0.999999999999999</v>
      </c>
      <c r="X338" s="124">
        <v>24</v>
      </c>
      <c r="Y338" s="124">
        <v>63.448741896407199</v>
      </c>
      <c r="Z338" s="124">
        <v>0.999999999999999</v>
      </c>
      <c r="AA338" s="124">
        <v>24</v>
      </c>
      <c r="AB338" s="124">
        <v>73.190322263080503</v>
      </c>
      <c r="AC338" s="124">
        <v>0.999999999999999</v>
      </c>
      <c r="AD338" s="124">
        <v>24</v>
      </c>
      <c r="AE338" s="124">
        <v>0</v>
      </c>
      <c r="AF338" s="124" t="s">
        <v>470</v>
      </c>
      <c r="AG338" s="124" t="s">
        <v>470</v>
      </c>
      <c r="AH338" s="124" t="s">
        <v>470</v>
      </c>
      <c r="AI338" s="124" t="s">
        <v>470</v>
      </c>
      <c r="AJ338" s="124" t="s">
        <v>470</v>
      </c>
      <c r="AK338" s="124">
        <v>62.468464028421103</v>
      </c>
      <c r="AL338" s="124">
        <v>0.999999999999999</v>
      </c>
      <c r="AM338" s="124">
        <v>24</v>
      </c>
      <c r="AN338" s="124">
        <v>71.343556507154702</v>
      </c>
      <c r="AO338" s="124">
        <v>0.999999999999999</v>
      </c>
      <c r="AP338" s="124">
        <v>24</v>
      </c>
      <c r="AQ338" s="124">
        <v>187.11510022401501</v>
      </c>
      <c r="AR338" s="124">
        <v>0.999999999999999</v>
      </c>
      <c r="AS338" s="124">
        <v>24</v>
      </c>
      <c r="AT338" s="124">
        <v>0</v>
      </c>
      <c r="AU338" s="124">
        <v>0.999999999999999</v>
      </c>
      <c r="AV338" s="124">
        <v>0</v>
      </c>
      <c r="AW338" s="124">
        <v>0</v>
      </c>
      <c r="AX338" s="124">
        <v>0</v>
      </c>
      <c r="AY338" s="124">
        <v>0</v>
      </c>
      <c r="AZ338" s="124">
        <v>1</v>
      </c>
      <c r="BA338" s="124">
        <v>0.999999999999999</v>
      </c>
      <c r="BB338" s="124">
        <v>24</v>
      </c>
      <c r="BC338" s="124">
        <v>1</v>
      </c>
      <c r="BD338" s="124">
        <v>0.999999999999999</v>
      </c>
      <c r="BE338" s="124">
        <v>24</v>
      </c>
      <c r="BF338" s="124" t="s">
        <v>470</v>
      </c>
      <c r="BG338" s="124">
        <v>0.999999999999999</v>
      </c>
      <c r="BH338" s="124">
        <v>24</v>
      </c>
      <c r="BI338" s="124">
        <v>1</v>
      </c>
      <c r="BJ338" s="124">
        <v>0.999999999999999</v>
      </c>
      <c r="BK338" s="124">
        <v>24</v>
      </c>
      <c r="BL338" s="124" t="s">
        <v>470</v>
      </c>
      <c r="BM338" s="124" t="s">
        <v>470</v>
      </c>
      <c r="BN338" s="124" t="s">
        <v>470</v>
      </c>
      <c r="BO338" s="124" t="s">
        <v>470</v>
      </c>
      <c r="BP338" s="124" t="s">
        <v>470</v>
      </c>
      <c r="BQ338" s="124" t="s">
        <v>470</v>
      </c>
      <c r="BR338" s="124" t="s">
        <v>470</v>
      </c>
      <c r="BS338" s="124" t="s">
        <v>470</v>
      </c>
      <c r="BT338" s="124" t="s">
        <v>470</v>
      </c>
      <c r="BU338" s="124" t="s">
        <v>470</v>
      </c>
      <c r="BV338" s="124">
        <v>0.999999999999999</v>
      </c>
      <c r="BW338" s="124">
        <v>0.999999999999999</v>
      </c>
      <c r="BX338" s="124">
        <v>24</v>
      </c>
      <c r="BY338" s="124">
        <v>0</v>
      </c>
      <c r="BZ338" s="124">
        <v>0.999999999999999</v>
      </c>
      <c r="CA338" s="124">
        <v>24</v>
      </c>
      <c r="CB338" s="124">
        <v>0</v>
      </c>
      <c r="CC338" s="124">
        <v>0.999999999999999</v>
      </c>
      <c r="CD338" s="124">
        <v>24</v>
      </c>
      <c r="CE338" s="124" t="s">
        <v>470</v>
      </c>
      <c r="CF338" s="124" t="s">
        <v>470</v>
      </c>
      <c r="CG338" s="124" t="s">
        <v>470</v>
      </c>
      <c r="CH338" s="124" t="s">
        <v>470</v>
      </c>
      <c r="CI338" s="124">
        <v>0.999999999999999</v>
      </c>
      <c r="CJ338" s="124">
        <v>24</v>
      </c>
      <c r="CK338" s="124">
        <v>60.315990844014799</v>
      </c>
      <c r="CL338" s="124">
        <v>0.999999999999999</v>
      </c>
      <c r="CM338" s="124">
        <v>24</v>
      </c>
      <c r="CN338" s="124" t="s">
        <v>470</v>
      </c>
      <c r="CO338" s="124" t="s">
        <v>470</v>
      </c>
      <c r="CP338" s="124" t="s">
        <v>470</v>
      </c>
      <c r="CQ338" s="124" t="s">
        <v>470</v>
      </c>
      <c r="CR338" s="124" t="s">
        <v>470</v>
      </c>
      <c r="CS338" s="124" t="s">
        <v>470</v>
      </c>
      <c r="CT338" s="124" t="s">
        <v>470</v>
      </c>
      <c r="CU338" s="124" t="s">
        <v>470</v>
      </c>
      <c r="CV338" s="124" t="s">
        <v>470</v>
      </c>
      <c r="CW338" s="124" t="s">
        <v>470</v>
      </c>
      <c r="CX338" s="124" t="s">
        <v>470</v>
      </c>
      <c r="CY338" s="124" t="s">
        <v>470</v>
      </c>
      <c r="CZ338" s="124" t="s">
        <v>470</v>
      </c>
      <c r="DA338" s="124" t="s">
        <v>470</v>
      </c>
      <c r="DB338" s="124" t="s">
        <v>470</v>
      </c>
      <c r="DC338" s="124">
        <v>72.901534380817196</v>
      </c>
      <c r="DD338" s="124">
        <v>0.999999999999999</v>
      </c>
      <c r="DE338" s="124">
        <v>24</v>
      </c>
      <c r="DF338" s="124" t="s">
        <v>194</v>
      </c>
      <c r="DG338" s="124" t="s">
        <v>471</v>
      </c>
    </row>
    <row r="339" spans="2:111" hidden="1" x14ac:dyDescent="0.3">
      <c r="B339" s="124" t="str">
        <f t="shared" si="5"/>
        <v>iBoxx EUR Corporate Social Bonds Investment Grade (10% Issuer Cap)45716</v>
      </c>
      <c r="D339" s="124" t="s">
        <v>478</v>
      </c>
      <c r="E339" s="124" t="s">
        <v>171</v>
      </c>
      <c r="F339" s="196">
        <v>45716</v>
      </c>
      <c r="G339" s="124">
        <v>71</v>
      </c>
      <c r="H339" s="124">
        <v>0</v>
      </c>
      <c r="I339" s="124">
        <v>71</v>
      </c>
      <c r="J339" s="124">
        <v>0</v>
      </c>
      <c r="K339" s="124">
        <v>1</v>
      </c>
      <c r="L339" s="265" t="s">
        <v>476</v>
      </c>
      <c r="M339" s="124">
        <v>14.96925237392</v>
      </c>
      <c r="N339" s="124">
        <v>0.96141586587429995</v>
      </c>
      <c r="O339" s="124">
        <v>66</v>
      </c>
      <c r="P339" s="124">
        <v>0.93898433003241399</v>
      </c>
      <c r="Q339" s="124">
        <v>0.95078726642280098</v>
      </c>
      <c r="R339" s="124">
        <v>65</v>
      </c>
      <c r="S339" s="124">
        <v>8.1083278201934892</v>
      </c>
      <c r="T339" s="124">
        <v>0.95078726642280098</v>
      </c>
      <c r="U339" s="124">
        <v>65</v>
      </c>
      <c r="V339" s="124">
        <v>5.8865557799953896</v>
      </c>
      <c r="W339" s="124">
        <v>0.95078726642280098</v>
      </c>
      <c r="X339" s="124">
        <v>65</v>
      </c>
      <c r="Y339" s="124" t="s">
        <v>470</v>
      </c>
      <c r="Z339" s="124" t="s">
        <v>470</v>
      </c>
      <c r="AA339" s="124" t="s">
        <v>470</v>
      </c>
      <c r="AB339" s="124" t="s">
        <v>470</v>
      </c>
      <c r="AC339" s="124" t="s">
        <v>470</v>
      </c>
      <c r="AD339" s="124" t="s">
        <v>470</v>
      </c>
      <c r="AE339" s="124">
        <v>0.188999999999999</v>
      </c>
      <c r="AF339" s="124">
        <v>3.8745537359272601E-2</v>
      </c>
      <c r="AG339" s="124">
        <v>2</v>
      </c>
      <c r="AH339" s="124">
        <v>0.40527908336746599</v>
      </c>
      <c r="AI339" s="124">
        <v>2.2434976050260399E-2</v>
      </c>
      <c r="AJ339" s="124">
        <v>2</v>
      </c>
      <c r="AK339" s="124" t="s">
        <v>470</v>
      </c>
      <c r="AL339" s="124" t="s">
        <v>470</v>
      </c>
      <c r="AM339" s="124" t="s">
        <v>470</v>
      </c>
      <c r="AN339" s="124" t="s">
        <v>470</v>
      </c>
      <c r="AO339" s="124" t="s">
        <v>470</v>
      </c>
      <c r="AP339" s="124" t="s">
        <v>470</v>
      </c>
      <c r="AQ339" s="124" t="s">
        <v>470</v>
      </c>
      <c r="AR339" s="124" t="s">
        <v>470</v>
      </c>
      <c r="AS339" s="124" t="s">
        <v>470</v>
      </c>
      <c r="AT339" s="124">
        <v>0.13902304358228801</v>
      </c>
      <c r="AU339" s="124">
        <v>0.63143415012792103</v>
      </c>
      <c r="AV339" s="124">
        <v>0.19095867216408999</v>
      </c>
      <c r="AW339" s="124">
        <v>0</v>
      </c>
      <c r="AX339" s="124">
        <v>0</v>
      </c>
      <c r="AY339" s="124">
        <v>3.8584134125699103E-2</v>
      </c>
      <c r="AZ339" s="124" t="s">
        <v>470</v>
      </c>
      <c r="BA339" s="124" t="s">
        <v>470</v>
      </c>
      <c r="BB339" s="124" t="s">
        <v>470</v>
      </c>
      <c r="BC339" s="124" t="s">
        <v>470</v>
      </c>
      <c r="BD339" s="124" t="s">
        <v>470</v>
      </c>
      <c r="BE339" s="124" t="s">
        <v>470</v>
      </c>
      <c r="BF339" s="124" t="s">
        <v>470</v>
      </c>
      <c r="BG339" s="124" t="s">
        <v>470</v>
      </c>
      <c r="BH339" s="124" t="s">
        <v>470</v>
      </c>
      <c r="BI339" s="124" t="s">
        <v>470</v>
      </c>
      <c r="BJ339" s="124" t="s">
        <v>470</v>
      </c>
      <c r="BK339" s="124" t="s">
        <v>470</v>
      </c>
      <c r="BL339" s="124">
        <v>0.199213324647595</v>
      </c>
      <c r="BM339" s="124">
        <v>0.999999999999999</v>
      </c>
      <c r="BN339" s="124">
        <v>71</v>
      </c>
      <c r="BO339" s="124">
        <v>4.4561478125343896</v>
      </c>
      <c r="BP339" s="124">
        <v>0.60443941317125405</v>
      </c>
      <c r="BQ339" s="124">
        <v>37</v>
      </c>
      <c r="BR339" s="124">
        <v>0</v>
      </c>
      <c r="BS339" s="124" t="s">
        <v>470</v>
      </c>
      <c r="BT339" s="124">
        <v>0.999999999999999</v>
      </c>
      <c r="BU339" s="124">
        <v>71</v>
      </c>
      <c r="BV339" s="124" t="s">
        <v>470</v>
      </c>
      <c r="BW339" s="124" t="s">
        <v>470</v>
      </c>
      <c r="BX339" s="124" t="s">
        <v>470</v>
      </c>
      <c r="BY339" s="124">
        <v>0</v>
      </c>
      <c r="BZ339" s="124">
        <v>0.999999999999999</v>
      </c>
      <c r="CA339" s="124">
        <v>71</v>
      </c>
      <c r="CB339" s="124">
        <v>0</v>
      </c>
      <c r="CC339" s="124">
        <v>0.999999999999999</v>
      </c>
      <c r="CD339" s="124">
        <v>71</v>
      </c>
      <c r="CE339" s="124" t="s">
        <v>470</v>
      </c>
      <c r="CF339" s="124">
        <v>0.96141586587429995</v>
      </c>
      <c r="CG339" s="124">
        <v>66</v>
      </c>
      <c r="CH339" s="124" t="s">
        <v>470</v>
      </c>
      <c r="CI339" s="124" t="s">
        <v>470</v>
      </c>
      <c r="CJ339" s="124" t="s">
        <v>470</v>
      </c>
      <c r="CK339" s="124" t="s">
        <v>470</v>
      </c>
      <c r="CL339" s="124" t="s">
        <v>470</v>
      </c>
      <c r="CM339" s="124" t="s">
        <v>470</v>
      </c>
      <c r="CN339" s="124">
        <v>0.20158790741687499</v>
      </c>
      <c r="CO339" s="124">
        <v>0.96141586587429995</v>
      </c>
      <c r="CP339" s="124">
        <v>66</v>
      </c>
      <c r="CQ339" s="124">
        <v>0</v>
      </c>
      <c r="CR339" s="124">
        <v>0.96141586587429995</v>
      </c>
      <c r="CS339" s="124">
        <v>66</v>
      </c>
      <c r="CT339" s="124">
        <v>0</v>
      </c>
      <c r="CU339" s="124">
        <v>0.96141586587429995</v>
      </c>
      <c r="CV339" s="124">
        <v>66</v>
      </c>
      <c r="CW339" s="124">
        <v>0.45641457691003301</v>
      </c>
      <c r="CX339" s="124">
        <v>0.60443941317125405</v>
      </c>
      <c r="CY339" s="124">
        <v>37</v>
      </c>
      <c r="CZ339" s="124">
        <v>2283.6999999999998</v>
      </c>
      <c r="DA339" s="124">
        <v>0.60443941317125405</v>
      </c>
      <c r="DB339" s="124">
        <v>37</v>
      </c>
      <c r="DC339" s="124" t="s">
        <v>470</v>
      </c>
      <c r="DD339" s="124" t="s">
        <v>470</v>
      </c>
      <c r="DE339" s="124" t="s">
        <v>470</v>
      </c>
      <c r="DF339" s="124" t="s">
        <v>293</v>
      </c>
      <c r="DG339" s="124" t="s">
        <v>471</v>
      </c>
    </row>
    <row r="340" spans="2:111" hidden="1" x14ac:dyDescent="0.3">
      <c r="B340" s="124" t="str">
        <f t="shared" si="5"/>
        <v>iBoxx SD-KPI EUR Liquid Corporates45716</v>
      </c>
      <c r="D340" s="124" t="s">
        <v>541</v>
      </c>
      <c r="E340" s="124" t="s">
        <v>270</v>
      </c>
      <c r="F340" s="196">
        <v>45716</v>
      </c>
      <c r="G340" s="124">
        <v>40</v>
      </c>
      <c r="H340" s="124">
        <v>0</v>
      </c>
      <c r="I340" s="124">
        <v>40</v>
      </c>
      <c r="J340" s="124">
        <v>0</v>
      </c>
      <c r="K340" s="124">
        <v>1</v>
      </c>
      <c r="L340" s="265" t="s">
        <v>476</v>
      </c>
      <c r="M340" s="124">
        <v>20.632282033279498</v>
      </c>
      <c r="N340" s="124">
        <v>1</v>
      </c>
      <c r="O340" s="124">
        <v>40</v>
      </c>
      <c r="P340" s="124">
        <v>3.8532392215356501</v>
      </c>
      <c r="Q340" s="124">
        <v>1</v>
      </c>
      <c r="R340" s="124">
        <v>40</v>
      </c>
      <c r="S340" s="124">
        <v>10.1122969600401</v>
      </c>
      <c r="T340" s="124">
        <v>1</v>
      </c>
      <c r="U340" s="124">
        <v>40</v>
      </c>
      <c r="V340" s="124">
        <v>6.66674585170672</v>
      </c>
      <c r="W340" s="124">
        <v>1</v>
      </c>
      <c r="X340" s="124">
        <v>40</v>
      </c>
      <c r="Y340" s="124" t="s">
        <v>470</v>
      </c>
      <c r="Z340" s="124" t="s">
        <v>470</v>
      </c>
      <c r="AA340" s="124" t="s">
        <v>470</v>
      </c>
      <c r="AB340" s="124" t="s">
        <v>470</v>
      </c>
      <c r="AC340" s="124" t="s">
        <v>470</v>
      </c>
      <c r="AD340" s="124" t="s">
        <v>470</v>
      </c>
      <c r="AE340" s="124">
        <v>0.31763265308013</v>
      </c>
      <c r="AF340" s="124">
        <v>3.97407448810536E-2</v>
      </c>
      <c r="AG340" s="124">
        <v>2</v>
      </c>
      <c r="AH340" s="124">
        <v>0.32266666664849097</v>
      </c>
      <c r="AI340" s="124">
        <v>9.1177464968933294E-2</v>
      </c>
      <c r="AJ340" s="124">
        <v>3</v>
      </c>
      <c r="AK340" s="124" t="s">
        <v>470</v>
      </c>
      <c r="AL340" s="124" t="s">
        <v>470</v>
      </c>
      <c r="AM340" s="124" t="s">
        <v>470</v>
      </c>
      <c r="AN340" s="124" t="s">
        <v>470</v>
      </c>
      <c r="AO340" s="124" t="s">
        <v>470</v>
      </c>
      <c r="AP340" s="124" t="s">
        <v>470</v>
      </c>
      <c r="AQ340" s="124" t="s">
        <v>470</v>
      </c>
      <c r="AR340" s="124" t="s">
        <v>470</v>
      </c>
      <c r="AS340" s="124" t="s">
        <v>470</v>
      </c>
      <c r="AT340" s="124">
        <v>3.85113832688996E-2</v>
      </c>
      <c r="AU340" s="124">
        <v>0.34737420629108701</v>
      </c>
      <c r="AV340" s="124">
        <v>0.594649555804457</v>
      </c>
      <c r="AW340" s="124">
        <v>1.94648546355548E-2</v>
      </c>
      <c r="AX340" s="124">
        <v>0</v>
      </c>
      <c r="AY340" s="124">
        <v>0</v>
      </c>
      <c r="AZ340" s="124" t="s">
        <v>470</v>
      </c>
      <c r="BA340" s="124" t="s">
        <v>470</v>
      </c>
      <c r="BB340" s="124" t="s">
        <v>470</v>
      </c>
      <c r="BC340" s="124" t="s">
        <v>470</v>
      </c>
      <c r="BD340" s="124" t="s">
        <v>470</v>
      </c>
      <c r="BE340" s="124" t="s">
        <v>470</v>
      </c>
      <c r="BF340" s="124" t="s">
        <v>470</v>
      </c>
      <c r="BG340" s="124" t="s">
        <v>470</v>
      </c>
      <c r="BH340" s="124" t="s">
        <v>470</v>
      </c>
      <c r="BI340" s="124" t="s">
        <v>470</v>
      </c>
      <c r="BJ340" s="124" t="s">
        <v>470</v>
      </c>
      <c r="BK340" s="124" t="s">
        <v>470</v>
      </c>
      <c r="BL340" s="124">
        <v>0.44251462997399099</v>
      </c>
      <c r="BM340" s="124">
        <v>1</v>
      </c>
      <c r="BN340" s="124">
        <v>40</v>
      </c>
      <c r="BO340" s="124">
        <v>101.88305002584001</v>
      </c>
      <c r="BP340" s="124">
        <v>0.91528349571905399</v>
      </c>
      <c r="BQ340" s="124">
        <v>36</v>
      </c>
      <c r="BR340" s="124">
        <v>1.9464854650440701E-2</v>
      </c>
      <c r="BS340" s="124" t="s">
        <v>470</v>
      </c>
      <c r="BT340" s="124">
        <v>1</v>
      </c>
      <c r="BU340" s="124">
        <v>40</v>
      </c>
      <c r="BV340" s="124">
        <v>8.9179761789343295E-2</v>
      </c>
      <c r="BW340" s="124">
        <v>8.9179761789343295E-2</v>
      </c>
      <c r="BX340" s="124">
        <v>4</v>
      </c>
      <c r="BY340" s="124">
        <v>0</v>
      </c>
      <c r="BZ340" s="124">
        <v>1</v>
      </c>
      <c r="CA340" s="124">
        <v>40</v>
      </c>
      <c r="CB340" s="124">
        <v>0</v>
      </c>
      <c r="CC340" s="124">
        <v>1</v>
      </c>
      <c r="CD340" s="124">
        <v>40</v>
      </c>
      <c r="CE340" s="124" t="s">
        <v>470</v>
      </c>
      <c r="CF340" s="124">
        <v>1</v>
      </c>
      <c r="CG340" s="124">
        <v>40</v>
      </c>
      <c r="CH340" s="124" t="s">
        <v>470</v>
      </c>
      <c r="CI340" s="124" t="s">
        <v>470</v>
      </c>
      <c r="CJ340" s="124" t="s">
        <v>470</v>
      </c>
      <c r="CK340" s="124" t="s">
        <v>470</v>
      </c>
      <c r="CL340" s="124" t="s">
        <v>470</v>
      </c>
      <c r="CM340" s="124" t="s">
        <v>470</v>
      </c>
      <c r="CN340" s="124">
        <v>7.1357471526037095E-2</v>
      </c>
      <c r="CO340" s="124">
        <v>1</v>
      </c>
      <c r="CP340" s="124">
        <v>40</v>
      </c>
      <c r="CQ340" s="124">
        <v>0</v>
      </c>
      <c r="CR340" s="124">
        <v>1</v>
      </c>
      <c r="CS340" s="124">
        <v>40</v>
      </c>
      <c r="CT340" s="124">
        <v>0</v>
      </c>
      <c r="CU340" s="124">
        <v>1</v>
      </c>
      <c r="CV340" s="124">
        <v>40</v>
      </c>
      <c r="CW340" s="124">
        <v>0.618935576372318</v>
      </c>
      <c r="CX340" s="124">
        <v>0.88610670694890703</v>
      </c>
      <c r="CY340" s="124">
        <v>35</v>
      </c>
      <c r="CZ340" s="124">
        <v>2235.3000000000002</v>
      </c>
      <c r="DA340" s="124">
        <v>0.91528349571905399</v>
      </c>
      <c r="DB340" s="124">
        <v>36</v>
      </c>
      <c r="DC340" s="124" t="s">
        <v>470</v>
      </c>
      <c r="DD340" s="124" t="s">
        <v>470</v>
      </c>
      <c r="DE340" s="124" t="s">
        <v>470</v>
      </c>
      <c r="DF340" s="124" t="s">
        <v>196</v>
      </c>
      <c r="DG340" s="124" t="s">
        <v>471</v>
      </c>
    </row>
    <row r="341" spans="2:111" hidden="1" x14ac:dyDescent="0.3">
      <c r="B341" s="124" t="str">
        <f t="shared" si="5"/>
        <v>iBoxx JUST Capital USD High Yield Benchmark45716</v>
      </c>
      <c r="D341" s="124" t="s">
        <v>513</v>
      </c>
      <c r="E341" s="124" t="s">
        <v>218</v>
      </c>
      <c r="F341" s="196">
        <v>45716</v>
      </c>
      <c r="G341" s="124">
        <v>224</v>
      </c>
      <c r="H341" s="124">
        <v>0</v>
      </c>
      <c r="I341" s="124">
        <v>224</v>
      </c>
      <c r="J341" s="124">
        <v>0</v>
      </c>
      <c r="K341" s="124">
        <v>1</v>
      </c>
      <c r="L341" s="265" t="s">
        <v>476</v>
      </c>
      <c r="M341" s="124">
        <v>20.921645332620098</v>
      </c>
      <c r="N341" s="124">
        <v>0.96963469439554395</v>
      </c>
      <c r="O341" s="124">
        <v>219</v>
      </c>
      <c r="P341" s="124">
        <v>7.6241257500873703</v>
      </c>
      <c r="Q341" s="124">
        <v>0.96963469439554395</v>
      </c>
      <c r="R341" s="124">
        <v>219</v>
      </c>
      <c r="S341" s="124">
        <v>8.76387825545679</v>
      </c>
      <c r="T341" s="124">
        <v>0.96963469439554395</v>
      </c>
      <c r="U341" s="124">
        <v>219</v>
      </c>
      <c r="V341" s="124">
        <v>4.5336413270759497</v>
      </c>
      <c r="W341" s="124">
        <v>0.96963469439554395</v>
      </c>
      <c r="X341" s="124">
        <v>219</v>
      </c>
      <c r="Y341" s="124" t="s">
        <v>470</v>
      </c>
      <c r="Z341" s="124" t="s">
        <v>470</v>
      </c>
      <c r="AA341" s="124" t="s">
        <v>470</v>
      </c>
      <c r="AB341" s="124" t="s">
        <v>470</v>
      </c>
      <c r="AC341" s="124" t="s">
        <v>470</v>
      </c>
      <c r="AD341" s="124" t="s">
        <v>470</v>
      </c>
      <c r="AE341" s="124">
        <v>0</v>
      </c>
      <c r="AF341" s="124" t="s">
        <v>470</v>
      </c>
      <c r="AG341" s="124" t="s">
        <v>470</v>
      </c>
      <c r="AH341" s="124">
        <v>0.346705987700758</v>
      </c>
      <c r="AI341" s="124">
        <v>6.5567968541547506E-2</v>
      </c>
      <c r="AJ341" s="124">
        <v>12</v>
      </c>
      <c r="AK341" s="124" t="s">
        <v>470</v>
      </c>
      <c r="AL341" s="124" t="s">
        <v>470</v>
      </c>
      <c r="AM341" s="124" t="s">
        <v>470</v>
      </c>
      <c r="AN341" s="124" t="s">
        <v>470</v>
      </c>
      <c r="AO341" s="124" t="s">
        <v>470</v>
      </c>
      <c r="AP341" s="124" t="s">
        <v>470</v>
      </c>
      <c r="AQ341" s="124" t="s">
        <v>470</v>
      </c>
      <c r="AR341" s="124" t="s">
        <v>470</v>
      </c>
      <c r="AS341" s="124" t="s">
        <v>470</v>
      </c>
      <c r="AT341" s="124">
        <v>2.8804477163136302E-2</v>
      </c>
      <c r="AU341" s="124">
        <v>0.43674641779600598</v>
      </c>
      <c r="AV341" s="124">
        <v>0.43437729159521798</v>
      </c>
      <c r="AW341" s="124">
        <v>8.5354947654196905E-2</v>
      </c>
      <c r="AX341" s="124">
        <v>6.0093433908661002E-3</v>
      </c>
      <c r="AY341" s="124">
        <v>8.7075224005654008E-3</v>
      </c>
      <c r="AZ341" s="124" t="s">
        <v>470</v>
      </c>
      <c r="BA341" s="124" t="s">
        <v>470</v>
      </c>
      <c r="BB341" s="124" t="s">
        <v>470</v>
      </c>
      <c r="BC341" s="124" t="s">
        <v>470</v>
      </c>
      <c r="BD341" s="124" t="s">
        <v>470</v>
      </c>
      <c r="BE341" s="124" t="s">
        <v>470</v>
      </c>
      <c r="BF341" s="124" t="s">
        <v>470</v>
      </c>
      <c r="BG341" s="124" t="s">
        <v>470</v>
      </c>
      <c r="BH341" s="124" t="s">
        <v>470</v>
      </c>
      <c r="BI341" s="124" t="s">
        <v>470</v>
      </c>
      <c r="BJ341" s="124" t="s">
        <v>470</v>
      </c>
      <c r="BK341" s="124" t="s">
        <v>470</v>
      </c>
      <c r="BL341" s="124">
        <v>0.67054442647498902</v>
      </c>
      <c r="BM341" s="124">
        <v>0.99999999999999001</v>
      </c>
      <c r="BN341" s="124">
        <v>224</v>
      </c>
      <c r="BO341" s="124">
        <v>265.10646823377903</v>
      </c>
      <c r="BP341" s="124">
        <v>0.96963469439554395</v>
      </c>
      <c r="BQ341" s="124">
        <v>219</v>
      </c>
      <c r="BR341" s="124">
        <v>9.68045602888086E-2</v>
      </c>
      <c r="BS341" s="124">
        <v>7.8164174589286095E-2</v>
      </c>
      <c r="BT341" s="124">
        <v>0.99999999999999001</v>
      </c>
      <c r="BU341" s="124">
        <v>224</v>
      </c>
      <c r="BV341" s="124">
        <v>5.3439290189284004E-3</v>
      </c>
      <c r="BW341" s="124">
        <v>5.3439290189284004E-3</v>
      </c>
      <c r="BX341" s="124">
        <v>1</v>
      </c>
      <c r="BY341" s="124">
        <v>2.1491535264749999E-3</v>
      </c>
      <c r="BZ341" s="124">
        <v>0.99999999999999001</v>
      </c>
      <c r="CA341" s="124">
        <v>224</v>
      </c>
      <c r="CB341" s="124">
        <v>3.8905158781596699E-2</v>
      </c>
      <c r="CC341" s="124">
        <v>0.99999999999999001</v>
      </c>
      <c r="CD341" s="124">
        <v>224</v>
      </c>
      <c r="CE341" s="124" t="s">
        <v>470</v>
      </c>
      <c r="CF341" s="124">
        <v>0.96963469439554395</v>
      </c>
      <c r="CG341" s="124">
        <v>219</v>
      </c>
      <c r="CH341" s="124" t="s">
        <v>470</v>
      </c>
      <c r="CI341" s="124" t="s">
        <v>470</v>
      </c>
      <c r="CJ341" s="124" t="s">
        <v>470</v>
      </c>
      <c r="CK341" s="124" t="s">
        <v>470</v>
      </c>
      <c r="CL341" s="124" t="s">
        <v>470</v>
      </c>
      <c r="CM341" s="124" t="s">
        <v>470</v>
      </c>
      <c r="CN341" s="124">
        <v>0.27155914249790603</v>
      </c>
      <c r="CO341" s="124">
        <v>0.96963469439554395</v>
      </c>
      <c r="CP341" s="124">
        <v>219</v>
      </c>
      <c r="CQ341" s="124">
        <v>0</v>
      </c>
      <c r="CR341" s="124">
        <v>0.96963469439554395</v>
      </c>
      <c r="CS341" s="124">
        <v>219</v>
      </c>
      <c r="CT341" s="124">
        <v>0</v>
      </c>
      <c r="CU341" s="124">
        <v>0.96963469439554395</v>
      </c>
      <c r="CV341" s="124">
        <v>219</v>
      </c>
      <c r="CW341" s="124">
        <v>0.60716922386783301</v>
      </c>
      <c r="CX341" s="124">
        <v>0.96963469439554395</v>
      </c>
      <c r="CY341" s="124">
        <v>219</v>
      </c>
      <c r="CZ341" s="124">
        <v>17617.5</v>
      </c>
      <c r="DA341" s="124">
        <v>0.96963469439554395</v>
      </c>
      <c r="DB341" s="124">
        <v>219</v>
      </c>
      <c r="DC341" s="124" t="s">
        <v>470</v>
      </c>
      <c r="DD341" s="124" t="s">
        <v>470</v>
      </c>
      <c r="DE341" s="124" t="s">
        <v>470</v>
      </c>
      <c r="DF341" s="124" t="s">
        <v>196</v>
      </c>
      <c r="DG341" s="124" t="s">
        <v>471</v>
      </c>
    </row>
    <row r="342" spans="2:111" hidden="1" x14ac:dyDescent="0.3">
      <c r="B342" s="124" t="str">
        <f t="shared" si="5"/>
        <v>iBoxx ChinaBond Global Non-Sovereigns China Investment Grade Screened45716</v>
      </c>
      <c r="D342" s="124" t="s">
        <v>475</v>
      </c>
      <c r="E342" s="124" t="s">
        <v>167</v>
      </c>
      <c r="F342" s="196">
        <v>45716</v>
      </c>
      <c r="G342" s="124">
        <v>236</v>
      </c>
      <c r="H342" s="124">
        <v>0</v>
      </c>
      <c r="I342" s="124">
        <v>236</v>
      </c>
      <c r="J342" s="124">
        <v>0</v>
      </c>
      <c r="K342" s="124">
        <v>1</v>
      </c>
      <c r="L342" s="265" t="s">
        <v>476</v>
      </c>
      <c r="M342" s="124">
        <v>29.112349208131</v>
      </c>
      <c r="N342" s="124">
        <v>0.84409858988457698</v>
      </c>
      <c r="O342" s="124">
        <v>217</v>
      </c>
      <c r="P342" s="124">
        <v>5.1895032985218901</v>
      </c>
      <c r="Q342" s="124">
        <v>0.66311240101522795</v>
      </c>
      <c r="R342" s="124">
        <v>164</v>
      </c>
      <c r="S342" s="124">
        <v>12.7944909343049</v>
      </c>
      <c r="T342" s="124">
        <v>0.66311240101522795</v>
      </c>
      <c r="U342" s="124">
        <v>164</v>
      </c>
      <c r="V342" s="124">
        <v>11.9167132953174</v>
      </c>
      <c r="W342" s="124">
        <v>0.66311240101522795</v>
      </c>
      <c r="X342" s="124">
        <v>164</v>
      </c>
      <c r="Y342" s="124" t="s">
        <v>470</v>
      </c>
      <c r="Z342" s="124" t="s">
        <v>470</v>
      </c>
      <c r="AA342" s="124" t="s">
        <v>470</v>
      </c>
      <c r="AB342" s="124" t="s">
        <v>470</v>
      </c>
      <c r="AC342" s="124" t="s">
        <v>470</v>
      </c>
      <c r="AD342" s="124" t="s">
        <v>470</v>
      </c>
      <c r="AE342" s="124">
        <v>0</v>
      </c>
      <c r="AF342" s="124" t="s">
        <v>470</v>
      </c>
      <c r="AG342" s="124" t="s">
        <v>470</v>
      </c>
      <c r="AH342" s="124">
        <v>0.10260074413373001</v>
      </c>
      <c r="AI342" s="124">
        <v>2.1819803951897698E-2</v>
      </c>
      <c r="AJ342" s="124">
        <v>15</v>
      </c>
      <c r="AK342" s="124" t="s">
        <v>470</v>
      </c>
      <c r="AL342" s="124" t="s">
        <v>470</v>
      </c>
      <c r="AM342" s="124" t="s">
        <v>470</v>
      </c>
      <c r="AN342" s="124" t="s">
        <v>470</v>
      </c>
      <c r="AO342" s="124" t="s">
        <v>470</v>
      </c>
      <c r="AP342" s="124" t="s">
        <v>470</v>
      </c>
      <c r="AQ342" s="124" t="s">
        <v>470</v>
      </c>
      <c r="AR342" s="124" t="s">
        <v>470</v>
      </c>
      <c r="AS342" s="124" t="s">
        <v>470</v>
      </c>
      <c r="AT342" s="124">
        <v>6.5089287824550001E-4</v>
      </c>
      <c r="AU342" s="124">
        <v>0.21670180223708499</v>
      </c>
      <c r="AV342" s="124">
        <v>0.32521028687819697</v>
      </c>
      <c r="AW342" s="124">
        <v>0.29509915682639098</v>
      </c>
      <c r="AX342" s="124">
        <v>0.10016911240956999</v>
      </c>
      <c r="AY342" s="124">
        <v>6.2168748770474999E-2</v>
      </c>
      <c r="AZ342" s="124" t="s">
        <v>470</v>
      </c>
      <c r="BA342" s="124" t="s">
        <v>470</v>
      </c>
      <c r="BB342" s="124" t="s">
        <v>470</v>
      </c>
      <c r="BC342" s="124" t="s">
        <v>470</v>
      </c>
      <c r="BD342" s="124" t="s">
        <v>470</v>
      </c>
      <c r="BE342" s="124" t="s">
        <v>470</v>
      </c>
      <c r="BF342" s="124" t="s">
        <v>470</v>
      </c>
      <c r="BG342" s="124" t="s">
        <v>470</v>
      </c>
      <c r="BH342" s="124" t="s">
        <v>470</v>
      </c>
      <c r="BI342" s="124" t="s">
        <v>470</v>
      </c>
      <c r="BJ342" s="124" t="s">
        <v>470</v>
      </c>
      <c r="BK342" s="124" t="s">
        <v>470</v>
      </c>
      <c r="BL342" s="124">
        <v>0.15463553758826501</v>
      </c>
      <c r="BM342" s="124">
        <v>0.99999999999996503</v>
      </c>
      <c r="BN342" s="124">
        <v>236</v>
      </c>
      <c r="BO342" s="124">
        <v>141.623613338512</v>
      </c>
      <c r="BP342" s="124">
        <v>0.65023339406042302</v>
      </c>
      <c r="BQ342" s="124">
        <v>168</v>
      </c>
      <c r="BR342" s="124">
        <v>0.10088923830490901</v>
      </c>
      <c r="BS342" s="124">
        <v>2.99867597388403E-2</v>
      </c>
      <c r="BT342" s="124">
        <v>0.99999999999996503</v>
      </c>
      <c r="BU342" s="124">
        <v>236</v>
      </c>
      <c r="BV342" s="124">
        <v>2.04151305166053E-2</v>
      </c>
      <c r="BW342" s="124">
        <v>2.04151305166053E-2</v>
      </c>
      <c r="BX342" s="124">
        <v>19</v>
      </c>
      <c r="BY342" s="124">
        <v>0</v>
      </c>
      <c r="BZ342" s="124">
        <v>0.99999999999996503</v>
      </c>
      <c r="CA342" s="124">
        <v>236</v>
      </c>
      <c r="CB342" s="124">
        <v>0</v>
      </c>
      <c r="CC342" s="124">
        <v>0.99999999999996503</v>
      </c>
      <c r="CD342" s="124">
        <v>236</v>
      </c>
      <c r="CE342" s="124" t="s">
        <v>470</v>
      </c>
      <c r="CF342" s="124">
        <v>0.84409858988457698</v>
      </c>
      <c r="CG342" s="124">
        <v>217</v>
      </c>
      <c r="CH342" s="124" t="s">
        <v>470</v>
      </c>
      <c r="CI342" s="124" t="s">
        <v>470</v>
      </c>
      <c r="CJ342" s="124" t="s">
        <v>470</v>
      </c>
      <c r="CK342" s="124" t="s">
        <v>470</v>
      </c>
      <c r="CL342" s="124" t="s">
        <v>470</v>
      </c>
      <c r="CM342" s="124" t="s">
        <v>470</v>
      </c>
      <c r="CN342" s="124">
        <v>0.76712515468347697</v>
      </c>
      <c r="CO342" s="124">
        <v>0.84409858988457698</v>
      </c>
      <c r="CP342" s="124">
        <v>217</v>
      </c>
      <c r="CQ342" s="124">
        <v>2</v>
      </c>
      <c r="CR342" s="124">
        <v>0.84409858988457698</v>
      </c>
      <c r="CS342" s="124">
        <v>217</v>
      </c>
      <c r="CT342" s="124">
        <v>515161.38</v>
      </c>
      <c r="CU342" s="124">
        <v>0.84409858988457698</v>
      </c>
      <c r="CV342" s="124">
        <v>217</v>
      </c>
      <c r="CW342" s="124">
        <v>0.114410973464652</v>
      </c>
      <c r="CX342" s="124">
        <v>0.62556969133968698</v>
      </c>
      <c r="CY342" s="124">
        <v>155</v>
      </c>
      <c r="CZ342" s="124">
        <v>13394.7</v>
      </c>
      <c r="DA342" s="124">
        <v>0.65781238124170105</v>
      </c>
      <c r="DB342" s="124">
        <v>170</v>
      </c>
      <c r="DC342" s="124" t="s">
        <v>470</v>
      </c>
      <c r="DD342" s="124" t="s">
        <v>470</v>
      </c>
      <c r="DE342" s="124" t="s">
        <v>470</v>
      </c>
      <c r="DF342" s="124" t="s">
        <v>198</v>
      </c>
      <c r="DG342" s="124" t="s">
        <v>471</v>
      </c>
    </row>
    <row r="343" spans="2:111" hidden="1" x14ac:dyDescent="0.3">
      <c r="B343" s="124" t="str">
        <f t="shared" si="5"/>
        <v>iBoxx USD Contingent Convertible Liquid Developed Market AT1 (8% Issuer Cap)45716</v>
      </c>
      <c r="D343" s="124" t="s">
        <v>546</v>
      </c>
      <c r="E343" s="124" t="s">
        <v>280</v>
      </c>
      <c r="F343" s="196">
        <v>45716</v>
      </c>
      <c r="G343" s="124">
        <v>92</v>
      </c>
      <c r="H343" s="124">
        <v>0</v>
      </c>
      <c r="I343" s="124">
        <v>92</v>
      </c>
      <c r="J343" s="124">
        <v>0</v>
      </c>
      <c r="K343" s="124">
        <v>1</v>
      </c>
      <c r="L343" s="265" t="s">
        <v>476</v>
      </c>
      <c r="M343" s="124">
        <v>20.3961737273438</v>
      </c>
      <c r="N343" s="124">
        <v>0.999999999999998</v>
      </c>
      <c r="O343" s="124">
        <v>92</v>
      </c>
      <c r="P343" s="124">
        <v>1.1176080481869399</v>
      </c>
      <c r="Q343" s="124">
        <v>0.999999999999998</v>
      </c>
      <c r="R343" s="124">
        <v>92</v>
      </c>
      <c r="S343" s="124">
        <v>10.9596936592267</v>
      </c>
      <c r="T343" s="124">
        <v>0.999999999999998</v>
      </c>
      <c r="U343" s="124">
        <v>92</v>
      </c>
      <c r="V343" s="124">
        <v>8.3188720199301507</v>
      </c>
      <c r="W343" s="124">
        <v>0.999999999999998</v>
      </c>
      <c r="X343" s="124">
        <v>92</v>
      </c>
      <c r="Y343" s="124" t="s">
        <v>470</v>
      </c>
      <c r="Z343" s="124" t="s">
        <v>470</v>
      </c>
      <c r="AA343" s="124" t="s">
        <v>470</v>
      </c>
      <c r="AB343" s="124" t="s">
        <v>470</v>
      </c>
      <c r="AC343" s="124" t="s">
        <v>470</v>
      </c>
      <c r="AD343" s="124" t="s">
        <v>470</v>
      </c>
      <c r="AE343" s="124">
        <v>0.31100466934239501</v>
      </c>
      <c r="AF343" s="124">
        <v>0.12544123345296501</v>
      </c>
      <c r="AG343" s="124">
        <v>8</v>
      </c>
      <c r="AH343" s="124">
        <v>0.109999999999999</v>
      </c>
      <c r="AI343" s="124">
        <v>0.08</v>
      </c>
      <c r="AJ343" s="124">
        <v>6</v>
      </c>
      <c r="AK343" s="124" t="s">
        <v>470</v>
      </c>
      <c r="AL343" s="124" t="s">
        <v>470</v>
      </c>
      <c r="AM343" s="124" t="s">
        <v>470</v>
      </c>
      <c r="AN343" s="124" t="s">
        <v>470</v>
      </c>
      <c r="AO343" s="124" t="s">
        <v>470</v>
      </c>
      <c r="AP343" s="124" t="s">
        <v>470</v>
      </c>
      <c r="AQ343" s="124" t="s">
        <v>470</v>
      </c>
      <c r="AR343" s="124" t="s">
        <v>470</v>
      </c>
      <c r="AS343" s="124" t="s">
        <v>470</v>
      </c>
      <c r="AT343" s="124">
        <v>0</v>
      </c>
      <c r="AU343" s="124">
        <v>0.45826684022119202</v>
      </c>
      <c r="AV343" s="124">
        <v>0.54173315977880598</v>
      </c>
      <c r="AW343" s="124">
        <v>0</v>
      </c>
      <c r="AX343" s="124">
        <v>0</v>
      </c>
      <c r="AY343" s="124">
        <v>0</v>
      </c>
      <c r="AZ343" s="124" t="s">
        <v>470</v>
      </c>
      <c r="BA343" s="124" t="s">
        <v>470</v>
      </c>
      <c r="BB343" s="124" t="s">
        <v>470</v>
      </c>
      <c r="BC343" s="124" t="s">
        <v>470</v>
      </c>
      <c r="BD343" s="124" t="s">
        <v>470</v>
      </c>
      <c r="BE343" s="124" t="s">
        <v>470</v>
      </c>
      <c r="BF343" s="124" t="s">
        <v>470</v>
      </c>
      <c r="BG343" s="124" t="s">
        <v>470</v>
      </c>
      <c r="BH343" s="124" t="s">
        <v>470</v>
      </c>
      <c r="BI343" s="124" t="s">
        <v>470</v>
      </c>
      <c r="BJ343" s="124" t="s">
        <v>470</v>
      </c>
      <c r="BK343" s="124" t="s">
        <v>470</v>
      </c>
      <c r="BL343" s="124" t="s">
        <v>470</v>
      </c>
      <c r="BM343" s="124">
        <v>0.999999999999998</v>
      </c>
      <c r="BN343" s="124">
        <v>92</v>
      </c>
      <c r="BO343" s="124">
        <v>0.78966123861586501</v>
      </c>
      <c r="BP343" s="124">
        <v>0.999999999999998</v>
      </c>
      <c r="BQ343" s="124">
        <v>92</v>
      </c>
      <c r="BR343" s="124">
        <v>0</v>
      </c>
      <c r="BS343" s="124" t="s">
        <v>470</v>
      </c>
      <c r="BT343" s="124">
        <v>0.999999999999998</v>
      </c>
      <c r="BU343" s="124">
        <v>92</v>
      </c>
      <c r="BV343" s="124" t="s">
        <v>470</v>
      </c>
      <c r="BW343" s="124" t="s">
        <v>470</v>
      </c>
      <c r="BX343" s="124" t="s">
        <v>470</v>
      </c>
      <c r="BY343" s="124">
        <v>0</v>
      </c>
      <c r="BZ343" s="124">
        <v>0.999999999999998</v>
      </c>
      <c r="CA343" s="124">
        <v>92</v>
      </c>
      <c r="CB343" s="124">
        <v>0</v>
      </c>
      <c r="CC343" s="124">
        <v>0.999999999999998</v>
      </c>
      <c r="CD343" s="124">
        <v>92</v>
      </c>
      <c r="CE343" s="124" t="s">
        <v>470</v>
      </c>
      <c r="CF343" s="124">
        <v>0.999999999999998</v>
      </c>
      <c r="CG343" s="124">
        <v>92</v>
      </c>
      <c r="CH343" s="124" t="s">
        <v>470</v>
      </c>
      <c r="CI343" s="124" t="s">
        <v>470</v>
      </c>
      <c r="CJ343" s="124" t="s">
        <v>470</v>
      </c>
      <c r="CK343" s="124" t="s">
        <v>470</v>
      </c>
      <c r="CL343" s="124" t="s">
        <v>470</v>
      </c>
      <c r="CM343" s="124" t="s">
        <v>470</v>
      </c>
      <c r="CN343" s="124">
        <v>7.6701084509115905E-2</v>
      </c>
      <c r="CO343" s="124">
        <v>0.999999999999998</v>
      </c>
      <c r="CP343" s="124">
        <v>92</v>
      </c>
      <c r="CQ343" s="124">
        <v>0</v>
      </c>
      <c r="CR343" s="124">
        <v>0.999999999999998</v>
      </c>
      <c r="CS343" s="124">
        <v>92</v>
      </c>
      <c r="CT343" s="124">
        <v>0</v>
      </c>
      <c r="CU343" s="124">
        <v>0.999999999999998</v>
      </c>
      <c r="CV343" s="124">
        <v>92</v>
      </c>
      <c r="CW343" s="124">
        <v>0.77034374668185202</v>
      </c>
      <c r="CX343" s="124">
        <v>0.999999999999998</v>
      </c>
      <c r="CY343" s="124">
        <v>92</v>
      </c>
      <c r="CZ343" s="124">
        <v>6394.2</v>
      </c>
      <c r="DA343" s="124">
        <v>0.999999999999998</v>
      </c>
      <c r="DB343" s="124">
        <v>92</v>
      </c>
      <c r="DC343" s="124" t="s">
        <v>470</v>
      </c>
      <c r="DD343" s="124" t="s">
        <v>470</v>
      </c>
      <c r="DE343" s="124" t="s">
        <v>470</v>
      </c>
      <c r="DF343" s="124" t="s">
        <v>198</v>
      </c>
      <c r="DG343" s="124" t="s">
        <v>471</v>
      </c>
    </row>
    <row r="344" spans="2:111" hidden="1" x14ac:dyDescent="0.3">
      <c r="B344" s="124" t="str">
        <f t="shared" si="5"/>
        <v>Hang Seng Markit iBoxx Offshore RMB Green Bonds45716</v>
      </c>
      <c r="D344" s="124" t="s">
        <v>468</v>
      </c>
      <c r="E344" s="124" t="s">
        <v>160</v>
      </c>
      <c r="F344" s="196">
        <v>45716</v>
      </c>
      <c r="G344" s="124">
        <v>45</v>
      </c>
      <c r="H344" s="124">
        <v>11</v>
      </c>
      <c r="I344" s="124">
        <v>34</v>
      </c>
      <c r="J344" s="124">
        <v>0.41368141786214102</v>
      </c>
      <c r="K344" s="124">
        <v>0.58631858213785804</v>
      </c>
      <c r="L344" s="265" t="s">
        <v>469</v>
      </c>
      <c r="M344" s="124">
        <v>36.556630176060999</v>
      </c>
      <c r="N344" s="124">
        <v>0.89261668040715902</v>
      </c>
      <c r="O344" s="124">
        <v>34</v>
      </c>
      <c r="P344" s="124">
        <v>22.1553725146678</v>
      </c>
      <c r="Q344" s="124">
        <v>0.88072148561715302</v>
      </c>
      <c r="R344" s="124">
        <v>33</v>
      </c>
      <c r="S344" s="124">
        <v>34.198808851914798</v>
      </c>
      <c r="T344" s="124">
        <v>0.88072148561715302</v>
      </c>
      <c r="U344" s="124">
        <v>33</v>
      </c>
      <c r="V344" s="124">
        <v>31.432851668717699</v>
      </c>
      <c r="W344" s="124">
        <v>0.88072148561715302</v>
      </c>
      <c r="X344" s="124">
        <v>33</v>
      </c>
      <c r="Y344" s="124">
        <v>0</v>
      </c>
      <c r="Z344" s="124" t="s">
        <v>470</v>
      </c>
      <c r="AA344" s="124" t="s">
        <v>470</v>
      </c>
      <c r="AB344" s="124">
        <v>44.581876359150897</v>
      </c>
      <c r="AC344" s="124">
        <v>0.41368141786214102</v>
      </c>
      <c r="AD344" s="124">
        <v>11</v>
      </c>
      <c r="AE344" s="124">
        <v>0</v>
      </c>
      <c r="AF344" s="124" t="s">
        <v>470</v>
      </c>
      <c r="AG344" s="124" t="s">
        <v>470</v>
      </c>
      <c r="AH344" s="124">
        <v>0</v>
      </c>
      <c r="AI344" s="124" t="s">
        <v>470</v>
      </c>
      <c r="AJ344" s="124" t="s">
        <v>470</v>
      </c>
      <c r="AK344" s="124">
        <v>64.248614578690905</v>
      </c>
      <c r="AL344" s="124">
        <v>0.41368141786214102</v>
      </c>
      <c r="AM344" s="124">
        <v>11</v>
      </c>
      <c r="AN344" s="124">
        <v>73.301712178857201</v>
      </c>
      <c r="AO344" s="124">
        <v>0.41368141786214102</v>
      </c>
      <c r="AP344" s="124">
        <v>11</v>
      </c>
      <c r="AQ344" s="124">
        <v>114.726579407315</v>
      </c>
      <c r="AR344" s="124">
        <v>0.41368141786214102</v>
      </c>
      <c r="AS344" s="124">
        <v>11</v>
      </c>
      <c r="AT344" s="124">
        <v>0.151170480700305</v>
      </c>
      <c r="AU344" s="124">
        <v>0.54694237400363499</v>
      </c>
      <c r="AV344" s="124">
        <v>0.127206557995449</v>
      </c>
      <c r="AW344" s="124">
        <v>6.7297267707769601E-2</v>
      </c>
      <c r="AX344" s="124">
        <v>0</v>
      </c>
      <c r="AY344" s="124">
        <v>0.107383319592839</v>
      </c>
      <c r="AZ344" s="124" t="s">
        <v>470</v>
      </c>
      <c r="BA344" s="124">
        <v>0.41368141786214102</v>
      </c>
      <c r="BB344" s="124">
        <v>11</v>
      </c>
      <c r="BC344" s="124" t="s">
        <v>470</v>
      </c>
      <c r="BD344" s="124">
        <v>0.41368141786214102</v>
      </c>
      <c r="BE344" s="124">
        <v>11</v>
      </c>
      <c r="BF344" s="124" t="s">
        <v>470</v>
      </c>
      <c r="BG344" s="124">
        <v>0.41368141786214102</v>
      </c>
      <c r="BH344" s="124">
        <v>11</v>
      </c>
      <c r="BI344" s="124">
        <v>0.41368141786214202</v>
      </c>
      <c r="BJ344" s="124">
        <v>0.41368141786214102</v>
      </c>
      <c r="BK344" s="124">
        <v>11</v>
      </c>
      <c r="BL344" s="124">
        <v>0.17351657962042499</v>
      </c>
      <c r="BM344" s="124">
        <v>0.58631858213785704</v>
      </c>
      <c r="BN344" s="124">
        <v>34</v>
      </c>
      <c r="BO344" s="124">
        <v>15.2679634716226</v>
      </c>
      <c r="BP344" s="124">
        <v>0.32776478184471203</v>
      </c>
      <c r="BQ344" s="124">
        <v>14</v>
      </c>
      <c r="BR344" s="124">
        <v>0.100703462892648</v>
      </c>
      <c r="BS344" s="124" t="s">
        <v>470</v>
      </c>
      <c r="BT344" s="124">
        <v>0.58631858213785704</v>
      </c>
      <c r="BU344" s="124">
        <v>34</v>
      </c>
      <c r="BV344" s="124">
        <v>0.999999999999999</v>
      </c>
      <c r="BW344" s="124">
        <v>0.999999999999999</v>
      </c>
      <c r="BX344" s="124">
        <v>45</v>
      </c>
      <c r="BY344" s="124">
        <v>0</v>
      </c>
      <c r="BZ344" s="124">
        <v>0.999999999999999</v>
      </c>
      <c r="CA344" s="124">
        <v>45</v>
      </c>
      <c r="CB344" s="124">
        <v>0</v>
      </c>
      <c r="CC344" s="124">
        <v>0.999999999999999</v>
      </c>
      <c r="CD344" s="124">
        <v>45</v>
      </c>
      <c r="CE344" s="124" t="s">
        <v>470</v>
      </c>
      <c r="CF344" s="124">
        <v>0.478935262545017</v>
      </c>
      <c r="CG344" s="124">
        <v>23</v>
      </c>
      <c r="CH344" s="124" t="s">
        <v>470</v>
      </c>
      <c r="CI344" s="124">
        <v>0.999999999999999</v>
      </c>
      <c r="CJ344" s="124">
        <v>45</v>
      </c>
      <c r="CK344" s="124">
        <v>43.149221485085498</v>
      </c>
      <c r="CL344" s="124">
        <v>0.41368141786214102</v>
      </c>
      <c r="CM344" s="124">
        <v>11</v>
      </c>
      <c r="CN344" s="124">
        <v>0.190007352725649</v>
      </c>
      <c r="CO344" s="124">
        <v>0.478935262545017</v>
      </c>
      <c r="CP344" s="124">
        <v>23</v>
      </c>
      <c r="CQ344" s="124">
        <v>0</v>
      </c>
      <c r="CR344" s="124">
        <v>0.478935262545017</v>
      </c>
      <c r="CS344" s="124">
        <v>23</v>
      </c>
      <c r="CT344" s="124">
        <v>0</v>
      </c>
      <c r="CU344" s="124">
        <v>0.478935262545017</v>
      </c>
      <c r="CV344" s="124">
        <v>23</v>
      </c>
      <c r="CW344" s="124">
        <v>0.104572041455473</v>
      </c>
      <c r="CX344" s="124">
        <v>0.32776478184471203</v>
      </c>
      <c r="CY344" s="124">
        <v>14</v>
      </c>
      <c r="CZ344" s="124">
        <v>576.4</v>
      </c>
      <c r="DA344" s="124">
        <v>0.32776478184471203</v>
      </c>
      <c r="DB344" s="124">
        <v>14</v>
      </c>
      <c r="DC344" s="124">
        <v>77.736582473422402</v>
      </c>
      <c r="DD344" s="124">
        <v>0.41368141786214102</v>
      </c>
      <c r="DE344" s="124">
        <v>11</v>
      </c>
      <c r="DF344" s="124" t="s">
        <v>200</v>
      </c>
      <c r="DG344" s="124" t="s">
        <v>471</v>
      </c>
    </row>
    <row r="345" spans="2:111" x14ac:dyDescent="0.3">
      <c r="B345" s="124" t="str">
        <f t="shared" si="5"/>
        <v>iBoxx Global Core Corporates SRI Screened45747</v>
      </c>
      <c r="D345" s="124" t="s">
        <v>506</v>
      </c>
      <c r="E345" s="124" t="s">
        <v>205</v>
      </c>
      <c r="F345" s="196">
        <v>45747</v>
      </c>
      <c r="G345" s="124">
        <v>11425</v>
      </c>
      <c r="H345" s="124">
        <v>0</v>
      </c>
      <c r="I345" s="124">
        <v>11425</v>
      </c>
      <c r="J345" s="124">
        <v>0</v>
      </c>
      <c r="K345" s="124">
        <v>1</v>
      </c>
      <c r="L345" s="265" t="s">
        <v>476</v>
      </c>
      <c r="M345" s="124">
        <v>20.5853758424802</v>
      </c>
      <c r="N345" s="124">
        <v>0.95879858791158601</v>
      </c>
      <c r="O345" s="124">
        <v>10806</v>
      </c>
      <c r="P345" s="124">
        <v>4.1975272243671498</v>
      </c>
      <c r="Q345" s="124">
        <v>0.92994123911126003</v>
      </c>
      <c r="R345" s="124">
        <v>10394</v>
      </c>
      <c r="S345" s="124">
        <v>9.7454709905327004</v>
      </c>
      <c r="T345" s="124">
        <v>0.92994123911126003</v>
      </c>
      <c r="U345" s="124">
        <v>10394</v>
      </c>
      <c r="V345" s="124">
        <v>6.39477634298136</v>
      </c>
      <c r="W345" s="124">
        <v>0.92994123911126003</v>
      </c>
      <c r="X345" s="124">
        <v>10394</v>
      </c>
      <c r="Y345" s="124" t="s">
        <v>470</v>
      </c>
      <c r="Z345" s="124" t="s">
        <v>470</v>
      </c>
      <c r="AA345" s="124" t="s">
        <v>470</v>
      </c>
      <c r="AB345" s="124" t="s">
        <v>470</v>
      </c>
      <c r="AC345" s="124" t="s">
        <v>470</v>
      </c>
      <c r="AD345" s="124" t="s">
        <v>470</v>
      </c>
      <c r="AE345" s="124">
        <v>0.20580836010713599</v>
      </c>
      <c r="AF345" s="124">
        <v>3.18311647672034E-2</v>
      </c>
      <c r="AG345" s="124">
        <v>396</v>
      </c>
      <c r="AH345" s="124">
        <v>0.36381633609865499</v>
      </c>
      <c r="AI345" s="124">
        <v>9.5913449591532293E-2</v>
      </c>
      <c r="AJ345" s="124">
        <v>1146</v>
      </c>
      <c r="AK345" s="124" t="s">
        <v>470</v>
      </c>
      <c r="AL345" s="124" t="s">
        <v>470</v>
      </c>
      <c r="AM345" s="124" t="s">
        <v>470</v>
      </c>
      <c r="AN345" s="124" t="s">
        <v>470</v>
      </c>
      <c r="AO345" s="124" t="s">
        <v>470</v>
      </c>
      <c r="AP345" s="124" t="s">
        <v>470</v>
      </c>
      <c r="AQ345" s="124" t="s">
        <v>470</v>
      </c>
      <c r="AR345" s="124" t="s">
        <v>470</v>
      </c>
      <c r="AS345" s="124" t="s">
        <v>470</v>
      </c>
      <c r="AT345" s="124">
        <v>3.5225732193237103E-2</v>
      </c>
      <c r="AU345" s="124">
        <v>0.41307070267703899</v>
      </c>
      <c r="AV345" s="124">
        <v>0.480997482317985</v>
      </c>
      <c r="AW345" s="124">
        <v>5.81030415324E-2</v>
      </c>
      <c r="AX345" s="124">
        <v>7.5962173260429996E-3</v>
      </c>
      <c r="AY345" s="124">
        <v>5.0068239527253002E-3</v>
      </c>
      <c r="AZ345" s="124" t="s">
        <v>470</v>
      </c>
      <c r="BA345" s="124" t="s">
        <v>470</v>
      </c>
      <c r="BB345" s="124" t="s">
        <v>470</v>
      </c>
      <c r="BC345" s="124" t="s">
        <v>470</v>
      </c>
      <c r="BD345" s="124" t="s">
        <v>470</v>
      </c>
      <c r="BE345" s="124" t="s">
        <v>470</v>
      </c>
      <c r="BF345" s="124" t="s">
        <v>470</v>
      </c>
      <c r="BG345" s="124" t="s">
        <v>470</v>
      </c>
      <c r="BH345" s="124" t="s">
        <v>470</v>
      </c>
      <c r="BI345" s="124" t="s">
        <v>470</v>
      </c>
      <c r="BJ345" s="124" t="s">
        <v>470</v>
      </c>
      <c r="BK345" s="124" t="s">
        <v>470</v>
      </c>
      <c r="BL345" s="124">
        <v>0.41246182821219401</v>
      </c>
      <c r="BM345" s="124">
        <v>0.99999999999943001</v>
      </c>
      <c r="BN345" s="124">
        <v>11425</v>
      </c>
      <c r="BO345" s="124">
        <v>50.446033568682502</v>
      </c>
      <c r="BP345" s="124">
        <v>0.85763374876152498</v>
      </c>
      <c r="BQ345" s="124">
        <v>9417</v>
      </c>
      <c r="BR345" s="124">
        <v>6.4132847992396005E-2</v>
      </c>
      <c r="BS345" s="124">
        <v>5.4250532076157799E-2</v>
      </c>
      <c r="BT345" s="124">
        <v>0.99999999999943001</v>
      </c>
      <c r="BU345" s="124">
        <v>11425</v>
      </c>
      <c r="BV345" s="124">
        <v>6.3489717979440405E-2</v>
      </c>
      <c r="BW345" s="124">
        <v>6.3489717979440405E-2</v>
      </c>
      <c r="BX345" s="124">
        <v>894</v>
      </c>
      <c r="BY345" s="124">
        <v>0</v>
      </c>
      <c r="BZ345" s="124">
        <v>0.99999999999943001</v>
      </c>
      <c r="CA345" s="124">
        <v>11425</v>
      </c>
      <c r="CB345" s="124">
        <v>0</v>
      </c>
      <c r="CC345" s="124">
        <v>0.99999999999943001</v>
      </c>
      <c r="CD345" s="124">
        <v>11425</v>
      </c>
      <c r="CE345" s="124" t="s">
        <v>470</v>
      </c>
      <c r="CF345" s="124">
        <v>0.96222500968478797</v>
      </c>
      <c r="CG345" s="124">
        <v>10856</v>
      </c>
      <c r="CH345" s="124" t="s">
        <v>470</v>
      </c>
      <c r="CI345" s="124" t="s">
        <v>470</v>
      </c>
      <c r="CJ345" s="124" t="s">
        <v>470</v>
      </c>
      <c r="CK345" s="124" t="s">
        <v>470</v>
      </c>
      <c r="CL345" s="124" t="s">
        <v>470</v>
      </c>
      <c r="CM345" s="124" t="s">
        <v>470</v>
      </c>
      <c r="CN345" s="124">
        <v>0.49733715030597903</v>
      </c>
      <c r="CO345" s="124">
        <v>0.97108750488364903</v>
      </c>
      <c r="CP345" s="124">
        <v>10040</v>
      </c>
      <c r="CQ345" s="124">
        <v>5</v>
      </c>
      <c r="CR345" s="124">
        <v>0.96222500968478797</v>
      </c>
      <c r="CS345" s="124">
        <v>10856</v>
      </c>
      <c r="CT345" s="124">
        <v>441176417.57999998</v>
      </c>
      <c r="CU345" s="124">
        <v>0.96222500968478797</v>
      </c>
      <c r="CV345" s="124">
        <v>10856</v>
      </c>
      <c r="CW345" s="124">
        <v>0.53633839975605102</v>
      </c>
      <c r="CX345" s="124">
        <v>0.85047092739501795</v>
      </c>
      <c r="CY345" s="124">
        <v>9355</v>
      </c>
      <c r="CZ345" s="124">
        <v>653414.1</v>
      </c>
      <c r="DA345" s="124">
        <v>0.85772465919885799</v>
      </c>
      <c r="DB345" s="124">
        <v>9420</v>
      </c>
      <c r="DC345" s="124" t="s">
        <v>470</v>
      </c>
      <c r="DD345" s="124" t="s">
        <v>470</v>
      </c>
      <c r="DE345" s="124" t="s">
        <v>470</v>
      </c>
      <c r="DF345" s="124" t="s">
        <v>200</v>
      </c>
      <c r="DG345" s="124" t="s">
        <v>471</v>
      </c>
    </row>
    <row r="346" spans="2:111" x14ac:dyDescent="0.3">
      <c r="B346" s="124" t="str">
        <f t="shared" si="5"/>
        <v>iBoxx Global Core Corporates ESG45747</v>
      </c>
      <c r="D346" s="124" t="s">
        <v>505</v>
      </c>
      <c r="E346" s="124" t="s">
        <v>203</v>
      </c>
      <c r="F346" s="196">
        <v>45747</v>
      </c>
      <c r="G346" s="124">
        <v>10534</v>
      </c>
      <c r="H346" s="124">
        <v>0</v>
      </c>
      <c r="I346" s="124">
        <v>10534</v>
      </c>
      <c r="J346" s="124">
        <v>0</v>
      </c>
      <c r="K346" s="124">
        <v>1</v>
      </c>
      <c r="L346" s="265" t="s">
        <v>476</v>
      </c>
      <c r="M346" s="124">
        <v>19.685890987812002</v>
      </c>
      <c r="N346" s="124">
        <v>0.972458227580001</v>
      </c>
      <c r="O346" s="124">
        <v>10158</v>
      </c>
      <c r="P346" s="124">
        <v>3.6793129157356699</v>
      </c>
      <c r="Q346" s="124">
        <v>0.95610112385087498</v>
      </c>
      <c r="R346" s="124">
        <v>9907</v>
      </c>
      <c r="S346" s="124">
        <v>9.6109868178354105</v>
      </c>
      <c r="T346" s="124">
        <v>0.95610112385087498</v>
      </c>
      <c r="U346" s="124">
        <v>9907</v>
      </c>
      <c r="V346" s="124">
        <v>6.3654322214508703</v>
      </c>
      <c r="W346" s="124">
        <v>0.95610112385087498</v>
      </c>
      <c r="X346" s="124">
        <v>9907</v>
      </c>
      <c r="Y346" s="124" t="s">
        <v>470</v>
      </c>
      <c r="Z346" s="124" t="s">
        <v>470</v>
      </c>
      <c r="AA346" s="124" t="s">
        <v>470</v>
      </c>
      <c r="AB346" s="124" t="s">
        <v>470</v>
      </c>
      <c r="AC346" s="124" t="s">
        <v>470</v>
      </c>
      <c r="AD346" s="124" t="s">
        <v>470</v>
      </c>
      <c r="AE346" s="124">
        <v>0.206548646800437</v>
      </c>
      <c r="AF346" s="124">
        <v>3.3812450809166499E-2</v>
      </c>
      <c r="AG346" s="124">
        <v>388</v>
      </c>
      <c r="AH346" s="124">
        <v>0.36250992598019899</v>
      </c>
      <c r="AI346" s="124">
        <v>7.6120194257725704E-2</v>
      </c>
      <c r="AJ346" s="124">
        <v>878</v>
      </c>
      <c r="AK346" s="124" t="s">
        <v>470</v>
      </c>
      <c r="AL346" s="124" t="s">
        <v>470</v>
      </c>
      <c r="AM346" s="124" t="s">
        <v>470</v>
      </c>
      <c r="AN346" s="124" t="s">
        <v>470</v>
      </c>
      <c r="AO346" s="124" t="s">
        <v>470</v>
      </c>
      <c r="AP346" s="124" t="s">
        <v>470</v>
      </c>
      <c r="AQ346" s="124" t="s">
        <v>470</v>
      </c>
      <c r="AR346" s="124" t="s">
        <v>470</v>
      </c>
      <c r="AS346" s="124" t="s">
        <v>470</v>
      </c>
      <c r="AT346" s="124">
        <v>3.7905283779019201E-2</v>
      </c>
      <c r="AU346" s="124">
        <v>0.444493168801887</v>
      </c>
      <c r="AV346" s="124">
        <v>0.51760154741856201</v>
      </c>
      <c r="AW346" s="124">
        <v>0</v>
      </c>
      <c r="AX346" s="124">
        <v>0</v>
      </c>
      <c r="AY346" s="124">
        <v>0</v>
      </c>
      <c r="AZ346" s="124" t="s">
        <v>470</v>
      </c>
      <c r="BA346" s="124" t="s">
        <v>470</v>
      </c>
      <c r="BB346" s="124" t="s">
        <v>470</v>
      </c>
      <c r="BC346" s="124" t="s">
        <v>470</v>
      </c>
      <c r="BD346" s="124" t="s">
        <v>470</v>
      </c>
      <c r="BE346" s="124" t="s">
        <v>470</v>
      </c>
      <c r="BF346" s="124" t="s">
        <v>470</v>
      </c>
      <c r="BG346" s="124" t="s">
        <v>470</v>
      </c>
      <c r="BH346" s="124" t="s">
        <v>470</v>
      </c>
      <c r="BI346" s="124" t="s">
        <v>470</v>
      </c>
      <c r="BJ346" s="124" t="s">
        <v>470</v>
      </c>
      <c r="BK346" s="124" t="s">
        <v>470</v>
      </c>
      <c r="BL346" s="124">
        <v>0.38431725587803101</v>
      </c>
      <c r="BM346" s="124">
        <v>0.99999999999946898</v>
      </c>
      <c r="BN346" s="124">
        <v>10534</v>
      </c>
      <c r="BO346" s="124">
        <v>36.8787041916002</v>
      </c>
      <c r="BP346" s="124">
        <v>0.87284421487675001</v>
      </c>
      <c r="BQ346" s="124">
        <v>8867</v>
      </c>
      <c r="BR346" s="124">
        <v>6.0505661371568202E-2</v>
      </c>
      <c r="BS346" s="124">
        <v>3.3500647784363902E-2</v>
      </c>
      <c r="BT346" s="124">
        <v>0.99999999999946898</v>
      </c>
      <c r="BU346" s="124">
        <v>10534</v>
      </c>
      <c r="BV346" s="124">
        <v>6.4482840620766105E-2</v>
      </c>
      <c r="BW346" s="124">
        <v>6.4482840620766105E-2</v>
      </c>
      <c r="BX346" s="124">
        <v>839</v>
      </c>
      <c r="BY346" s="124">
        <v>0</v>
      </c>
      <c r="BZ346" s="124">
        <v>0.99999999999946898</v>
      </c>
      <c r="CA346" s="124">
        <v>10534</v>
      </c>
      <c r="CB346" s="124">
        <v>0</v>
      </c>
      <c r="CC346" s="124">
        <v>0.99999999999946898</v>
      </c>
      <c r="CD346" s="124">
        <v>10534</v>
      </c>
      <c r="CE346" s="124" t="s">
        <v>470</v>
      </c>
      <c r="CF346" s="124">
        <v>0.972458227580001</v>
      </c>
      <c r="CG346" s="124">
        <v>10158</v>
      </c>
      <c r="CH346" s="124" t="s">
        <v>470</v>
      </c>
      <c r="CI346" s="124" t="s">
        <v>470</v>
      </c>
      <c r="CJ346" s="124" t="s">
        <v>470</v>
      </c>
      <c r="CK346" s="124" t="s">
        <v>470</v>
      </c>
      <c r="CL346" s="124" t="s">
        <v>470</v>
      </c>
      <c r="CM346" s="124" t="s">
        <v>470</v>
      </c>
      <c r="CN346" s="124">
        <v>0.39655053265756801</v>
      </c>
      <c r="CO346" s="124">
        <v>0.93122739681688504</v>
      </c>
      <c r="CP346" s="124">
        <v>7530</v>
      </c>
      <c r="CQ346" s="124">
        <v>5</v>
      </c>
      <c r="CR346" s="124">
        <v>0.972458227580001</v>
      </c>
      <c r="CS346" s="124">
        <v>10158</v>
      </c>
      <c r="CT346" s="124">
        <v>441176417.57999998</v>
      </c>
      <c r="CU346" s="124">
        <v>0.972458227580001</v>
      </c>
      <c r="CV346" s="124">
        <v>10158</v>
      </c>
      <c r="CW346" s="124">
        <v>0.55063739965937697</v>
      </c>
      <c r="CX346" s="124">
        <v>0.86503311245692105</v>
      </c>
      <c r="CY346" s="124">
        <v>8803</v>
      </c>
      <c r="CZ346" s="124">
        <v>619861.4</v>
      </c>
      <c r="DA346" s="124">
        <v>0.87269812560672599</v>
      </c>
      <c r="DB346" s="124">
        <v>8866</v>
      </c>
      <c r="DC346" s="124" t="s">
        <v>470</v>
      </c>
      <c r="DD346" s="124" t="s">
        <v>470</v>
      </c>
      <c r="DE346" s="124" t="s">
        <v>470</v>
      </c>
      <c r="DF346" s="124" t="s">
        <v>202</v>
      </c>
      <c r="DG346" s="124" t="s">
        <v>471</v>
      </c>
    </row>
    <row r="347" spans="2:111" x14ac:dyDescent="0.3">
      <c r="B347" s="124" t="str">
        <f t="shared" si="5"/>
        <v>iBoxx USD Corporates ESG45747</v>
      </c>
      <c r="D347" s="124" t="s">
        <v>547</v>
      </c>
      <c r="E347" s="124" t="s">
        <v>282</v>
      </c>
      <c r="F347" s="196">
        <v>45747</v>
      </c>
      <c r="G347" s="124">
        <v>6267</v>
      </c>
      <c r="H347" s="124">
        <v>0</v>
      </c>
      <c r="I347" s="124">
        <v>6267</v>
      </c>
      <c r="J347" s="124">
        <v>0</v>
      </c>
      <c r="K347" s="124">
        <v>1</v>
      </c>
      <c r="L347" s="265" t="s">
        <v>476</v>
      </c>
      <c r="M347" s="124">
        <v>20.3644594318354</v>
      </c>
      <c r="N347" s="124">
        <v>0.96182800235138299</v>
      </c>
      <c r="O347" s="124">
        <v>5946</v>
      </c>
      <c r="P347" s="124">
        <v>3.64371479885977</v>
      </c>
      <c r="Q347" s="124">
        <v>0.94012663729048895</v>
      </c>
      <c r="R347" s="124">
        <v>5735</v>
      </c>
      <c r="S347" s="124">
        <v>9.9833326582319604</v>
      </c>
      <c r="T347" s="124">
        <v>0.94012663729048895</v>
      </c>
      <c r="U347" s="124">
        <v>5735</v>
      </c>
      <c r="V347" s="124">
        <v>6.7120434042322001</v>
      </c>
      <c r="W347" s="124">
        <v>0.94012663729048895</v>
      </c>
      <c r="X347" s="124">
        <v>5735</v>
      </c>
      <c r="Y347" s="124" t="s">
        <v>470</v>
      </c>
      <c r="Z347" s="124" t="s">
        <v>470</v>
      </c>
      <c r="AA347" s="124" t="s">
        <v>470</v>
      </c>
      <c r="AB347" s="124" t="s">
        <v>470</v>
      </c>
      <c r="AC347" s="124" t="s">
        <v>470</v>
      </c>
      <c r="AD347" s="124" t="s">
        <v>470</v>
      </c>
      <c r="AE347" s="124">
        <v>0.22943017164163701</v>
      </c>
      <c r="AF347" s="124">
        <v>2.2161407261096101E-2</v>
      </c>
      <c r="AG347" s="124">
        <v>120</v>
      </c>
      <c r="AH347" s="124">
        <v>0.34229942934433299</v>
      </c>
      <c r="AI347" s="124">
        <v>6.2569121212914094E-2</v>
      </c>
      <c r="AJ347" s="124">
        <v>445</v>
      </c>
      <c r="AK347" s="124" t="s">
        <v>470</v>
      </c>
      <c r="AL347" s="124" t="s">
        <v>470</v>
      </c>
      <c r="AM347" s="124" t="s">
        <v>470</v>
      </c>
      <c r="AN347" s="124" t="s">
        <v>470</v>
      </c>
      <c r="AO347" s="124" t="s">
        <v>470</v>
      </c>
      <c r="AP347" s="124" t="s">
        <v>470</v>
      </c>
      <c r="AQ347" s="124" t="s">
        <v>470</v>
      </c>
      <c r="AR347" s="124" t="s">
        <v>470</v>
      </c>
      <c r="AS347" s="124" t="s">
        <v>470</v>
      </c>
      <c r="AT347" s="124">
        <v>1.55485150727235E-2</v>
      </c>
      <c r="AU347" s="124">
        <v>0.428177606286198</v>
      </c>
      <c r="AV347" s="124">
        <v>0.55627387864076505</v>
      </c>
      <c r="AW347" s="124">
        <v>0</v>
      </c>
      <c r="AX347" s="124">
        <v>0</v>
      </c>
      <c r="AY347" s="124">
        <v>0</v>
      </c>
      <c r="AZ347" s="124" t="s">
        <v>470</v>
      </c>
      <c r="BA347" s="124" t="s">
        <v>470</v>
      </c>
      <c r="BB347" s="124" t="s">
        <v>470</v>
      </c>
      <c r="BC347" s="124" t="s">
        <v>470</v>
      </c>
      <c r="BD347" s="124" t="s">
        <v>470</v>
      </c>
      <c r="BE347" s="124" t="s">
        <v>470</v>
      </c>
      <c r="BF347" s="124" t="s">
        <v>470</v>
      </c>
      <c r="BG347" s="124" t="s">
        <v>470</v>
      </c>
      <c r="BH347" s="124" t="s">
        <v>470</v>
      </c>
      <c r="BI347" s="124" t="s">
        <v>470</v>
      </c>
      <c r="BJ347" s="124" t="s">
        <v>470</v>
      </c>
      <c r="BK347" s="124" t="s">
        <v>470</v>
      </c>
      <c r="BL347" s="124">
        <v>0.36563532636687401</v>
      </c>
      <c r="BM347" s="124">
        <v>0.99999999999968803</v>
      </c>
      <c r="BN347" s="124">
        <v>6267</v>
      </c>
      <c r="BO347" s="124">
        <v>27.2072987833456</v>
      </c>
      <c r="BP347" s="124">
        <v>0.90929741055130098</v>
      </c>
      <c r="BQ347" s="124">
        <v>5538</v>
      </c>
      <c r="BR347" s="124">
        <v>8.0469193133924699E-2</v>
      </c>
      <c r="BS347" s="124">
        <v>3.0940689805966301E-2</v>
      </c>
      <c r="BT347" s="124">
        <v>0.99999999999968803</v>
      </c>
      <c r="BU347" s="124">
        <v>6267</v>
      </c>
      <c r="BV347" s="124">
        <v>1.82280734965348E-2</v>
      </c>
      <c r="BW347" s="124">
        <v>1.82280734965348E-2</v>
      </c>
      <c r="BX347" s="124">
        <v>151</v>
      </c>
      <c r="BY347" s="124">
        <v>0</v>
      </c>
      <c r="BZ347" s="124">
        <v>0.99999999999968803</v>
      </c>
      <c r="CA347" s="124">
        <v>6267</v>
      </c>
      <c r="CB347" s="124">
        <v>0</v>
      </c>
      <c r="CC347" s="124">
        <v>0.99999999999968803</v>
      </c>
      <c r="CD347" s="124">
        <v>6267</v>
      </c>
      <c r="CE347" s="124" t="s">
        <v>470</v>
      </c>
      <c r="CF347" s="124">
        <v>0.96182800235138299</v>
      </c>
      <c r="CG347" s="124">
        <v>5946</v>
      </c>
      <c r="CH347" s="124" t="s">
        <v>470</v>
      </c>
      <c r="CI347" s="124" t="s">
        <v>470</v>
      </c>
      <c r="CJ347" s="124" t="s">
        <v>470</v>
      </c>
      <c r="CK347" s="124" t="s">
        <v>470</v>
      </c>
      <c r="CL347" s="124" t="s">
        <v>470</v>
      </c>
      <c r="CM347" s="124" t="s">
        <v>470</v>
      </c>
      <c r="CN347" s="124">
        <v>0.42340030952493801</v>
      </c>
      <c r="CO347" s="124">
        <v>0.96306456336706703</v>
      </c>
      <c r="CP347" s="124">
        <v>5918</v>
      </c>
      <c r="CQ347" s="124">
        <v>4</v>
      </c>
      <c r="CR347" s="124">
        <v>0.96182800235138299</v>
      </c>
      <c r="CS347" s="124">
        <v>5946</v>
      </c>
      <c r="CT347" s="124">
        <v>175468200.84</v>
      </c>
      <c r="CU347" s="124">
        <v>0.96182800235138299</v>
      </c>
      <c r="CV347" s="124">
        <v>5946</v>
      </c>
      <c r="CW347" s="124">
        <v>0.53734586754317804</v>
      </c>
      <c r="CX347" s="124">
        <v>0.89810775291187095</v>
      </c>
      <c r="CY347" s="124">
        <v>5479</v>
      </c>
      <c r="CZ347" s="124">
        <v>406292.5</v>
      </c>
      <c r="DA347" s="124">
        <v>0.90839876109589102</v>
      </c>
      <c r="DB347" s="124">
        <v>5531</v>
      </c>
      <c r="DC347" s="124" t="s">
        <v>470</v>
      </c>
      <c r="DD347" s="124" t="s">
        <v>470</v>
      </c>
      <c r="DE347" s="124" t="s">
        <v>470</v>
      </c>
      <c r="DF347" s="124" t="s">
        <v>202</v>
      </c>
      <c r="DG347" s="124" t="s">
        <v>471</v>
      </c>
    </row>
    <row r="348" spans="2:111" x14ac:dyDescent="0.3">
      <c r="B348" s="124" t="str">
        <f t="shared" si="5"/>
        <v>iBoxx SD-KPI USD Corporates45747</v>
      </c>
      <c r="D348" s="124" t="s">
        <v>543</v>
      </c>
      <c r="E348" s="124" t="s">
        <v>274</v>
      </c>
      <c r="F348" s="196">
        <v>45747</v>
      </c>
      <c r="G348" s="124">
        <v>8454</v>
      </c>
      <c r="H348" s="124">
        <v>0</v>
      </c>
      <c r="I348" s="124">
        <v>8454</v>
      </c>
      <c r="J348" s="124">
        <v>0</v>
      </c>
      <c r="K348" s="124">
        <v>1</v>
      </c>
      <c r="L348" s="265" t="s">
        <v>476</v>
      </c>
      <c r="M348" s="124">
        <v>22.215666756378599</v>
      </c>
      <c r="N348" s="124">
        <v>0.93054548946467996</v>
      </c>
      <c r="O348" s="124">
        <v>7596</v>
      </c>
      <c r="P348" s="124">
        <v>4.5898134296425699</v>
      </c>
      <c r="Q348" s="124">
        <v>0.89753189314497595</v>
      </c>
      <c r="R348" s="124">
        <v>7160</v>
      </c>
      <c r="S348" s="124">
        <v>10.4565800567898</v>
      </c>
      <c r="T348" s="124">
        <v>0.89753189314497595</v>
      </c>
      <c r="U348" s="124">
        <v>7160</v>
      </c>
      <c r="V348" s="124">
        <v>6.8728791771121296</v>
      </c>
      <c r="W348" s="124">
        <v>0.89753189314497595</v>
      </c>
      <c r="X348" s="124">
        <v>7160</v>
      </c>
      <c r="Y348" s="124" t="s">
        <v>470</v>
      </c>
      <c r="Z348" s="124" t="s">
        <v>470</v>
      </c>
      <c r="AA348" s="124" t="s">
        <v>470</v>
      </c>
      <c r="AB348" s="124" t="s">
        <v>470</v>
      </c>
      <c r="AC348" s="124" t="s">
        <v>470</v>
      </c>
      <c r="AD348" s="124" t="s">
        <v>470</v>
      </c>
      <c r="AE348" s="124">
        <v>0.23612764844110101</v>
      </c>
      <c r="AF348" s="124">
        <v>2.36310902866931E-2</v>
      </c>
      <c r="AG348" s="124">
        <v>155</v>
      </c>
      <c r="AH348" s="124">
        <v>0.429974020354146</v>
      </c>
      <c r="AI348" s="124">
        <v>0.10367727602283</v>
      </c>
      <c r="AJ348" s="124">
        <v>976</v>
      </c>
      <c r="AK348" s="124" t="s">
        <v>470</v>
      </c>
      <c r="AL348" s="124" t="s">
        <v>470</v>
      </c>
      <c r="AM348" s="124" t="s">
        <v>470</v>
      </c>
      <c r="AN348" s="124" t="s">
        <v>470</v>
      </c>
      <c r="AO348" s="124" t="s">
        <v>470</v>
      </c>
      <c r="AP348" s="124" t="s">
        <v>470</v>
      </c>
      <c r="AQ348" s="124" t="s">
        <v>470</v>
      </c>
      <c r="AR348" s="124" t="s">
        <v>470</v>
      </c>
      <c r="AS348" s="124" t="s">
        <v>470</v>
      </c>
      <c r="AT348" s="124">
        <v>1.37621281071295E-2</v>
      </c>
      <c r="AU348" s="124">
        <v>0.36065545675687199</v>
      </c>
      <c r="AV348" s="124">
        <v>0.48104018505621499</v>
      </c>
      <c r="AW348" s="124">
        <v>0.106091090607394</v>
      </c>
      <c r="AX348" s="124">
        <v>1.49693506605651E-2</v>
      </c>
      <c r="AY348" s="124">
        <v>2.3481788811400599E-2</v>
      </c>
      <c r="AZ348" s="124" t="s">
        <v>470</v>
      </c>
      <c r="BA348" s="124" t="s">
        <v>470</v>
      </c>
      <c r="BB348" s="124" t="s">
        <v>470</v>
      </c>
      <c r="BC348" s="124" t="s">
        <v>470</v>
      </c>
      <c r="BD348" s="124" t="s">
        <v>470</v>
      </c>
      <c r="BE348" s="124" t="s">
        <v>470</v>
      </c>
      <c r="BF348" s="124" t="s">
        <v>470</v>
      </c>
      <c r="BG348" s="124" t="s">
        <v>470</v>
      </c>
      <c r="BH348" s="124" t="s">
        <v>470</v>
      </c>
      <c r="BI348" s="124" t="s">
        <v>470</v>
      </c>
      <c r="BJ348" s="124" t="s">
        <v>470</v>
      </c>
      <c r="BK348" s="124" t="s">
        <v>470</v>
      </c>
      <c r="BL348" s="124">
        <v>0.42282994442882099</v>
      </c>
      <c r="BM348" s="124">
        <v>0.99999999999957701</v>
      </c>
      <c r="BN348" s="124">
        <v>8454</v>
      </c>
      <c r="BO348" s="124">
        <v>49.850221141125999</v>
      </c>
      <c r="BP348" s="124">
        <v>0.87860265341672095</v>
      </c>
      <c r="BQ348" s="124">
        <v>7013</v>
      </c>
      <c r="BR348" s="124">
        <v>7.9495576157251197E-2</v>
      </c>
      <c r="BS348" s="124">
        <v>6.2701121540186103E-2</v>
      </c>
      <c r="BT348" s="124">
        <v>0.99999999999957701</v>
      </c>
      <c r="BU348" s="124">
        <v>8454</v>
      </c>
      <c r="BV348" s="124">
        <v>1.8319966053707001E-2</v>
      </c>
      <c r="BW348" s="124">
        <v>1.8319966053707001E-2</v>
      </c>
      <c r="BX348" s="124">
        <v>232</v>
      </c>
      <c r="BY348" s="124">
        <v>1.83143887121359E-2</v>
      </c>
      <c r="BZ348" s="124">
        <v>0.99999999999957701</v>
      </c>
      <c r="CA348" s="124">
        <v>8454</v>
      </c>
      <c r="CB348" s="124">
        <v>1.39836408329999E-2</v>
      </c>
      <c r="CC348" s="124">
        <v>0.99999999999957701</v>
      </c>
      <c r="CD348" s="124">
        <v>8454</v>
      </c>
      <c r="CE348" s="124" t="s">
        <v>470</v>
      </c>
      <c r="CF348" s="124">
        <v>0.93299338228431705</v>
      </c>
      <c r="CG348" s="124">
        <v>7628</v>
      </c>
      <c r="CH348" s="124" t="s">
        <v>470</v>
      </c>
      <c r="CI348" s="124" t="s">
        <v>470</v>
      </c>
      <c r="CJ348" s="124" t="s">
        <v>470</v>
      </c>
      <c r="CK348" s="124" t="s">
        <v>470</v>
      </c>
      <c r="CL348" s="124" t="s">
        <v>470</v>
      </c>
      <c r="CM348" s="124" t="s">
        <v>470</v>
      </c>
      <c r="CN348" s="124">
        <v>0.484116080403171</v>
      </c>
      <c r="CO348" s="124">
        <v>0.95923812096521699</v>
      </c>
      <c r="CP348" s="124">
        <v>10711</v>
      </c>
      <c r="CQ348" s="124">
        <v>11</v>
      </c>
      <c r="CR348" s="124">
        <v>0.93299338228431705</v>
      </c>
      <c r="CS348" s="124">
        <v>7628</v>
      </c>
      <c r="CT348" s="124">
        <v>490586812.33999997</v>
      </c>
      <c r="CU348" s="124">
        <v>0.93299338228431705</v>
      </c>
      <c r="CV348" s="124">
        <v>7628</v>
      </c>
      <c r="CW348" s="124">
        <v>0.52277706434110505</v>
      </c>
      <c r="CX348" s="124">
        <v>0.87309981380004698</v>
      </c>
      <c r="CY348" s="124">
        <v>6971</v>
      </c>
      <c r="CZ348" s="124">
        <v>510722.8</v>
      </c>
      <c r="DA348" s="124">
        <v>0.88088064730271998</v>
      </c>
      <c r="DB348" s="124">
        <v>7028</v>
      </c>
      <c r="DC348" s="124" t="s">
        <v>470</v>
      </c>
      <c r="DD348" s="124" t="s">
        <v>470</v>
      </c>
      <c r="DE348" s="124" t="s">
        <v>470</v>
      </c>
      <c r="DF348" s="124" t="s">
        <v>204</v>
      </c>
      <c r="DG348" s="124" t="s">
        <v>471</v>
      </c>
    </row>
    <row r="349" spans="2:111" x14ac:dyDescent="0.3">
      <c r="B349" s="124" t="str">
        <f t="shared" si="5"/>
        <v>iBoxx USD Corporates SRI Screened45747</v>
      </c>
      <c r="D349" s="124" t="s">
        <v>549</v>
      </c>
      <c r="E349" s="124" t="s">
        <v>286</v>
      </c>
      <c r="F349" s="196">
        <v>45747</v>
      </c>
      <c r="G349" s="124">
        <v>6956</v>
      </c>
      <c r="H349" s="124">
        <v>0</v>
      </c>
      <c r="I349" s="124">
        <v>6956</v>
      </c>
      <c r="J349" s="124">
        <v>0</v>
      </c>
      <c r="K349" s="124">
        <v>1</v>
      </c>
      <c r="L349" s="265" t="s">
        <v>476</v>
      </c>
      <c r="M349" s="124">
        <v>21.474657785985599</v>
      </c>
      <c r="N349" s="124">
        <v>0.94709722480922298</v>
      </c>
      <c r="O349" s="124">
        <v>6469</v>
      </c>
      <c r="P349" s="124">
        <v>4.2718610154111403</v>
      </c>
      <c r="Q349" s="124">
        <v>0.90745762059125401</v>
      </c>
      <c r="R349" s="124">
        <v>6109</v>
      </c>
      <c r="S349" s="124">
        <v>10.1397600258547</v>
      </c>
      <c r="T349" s="124">
        <v>0.90745762059125401</v>
      </c>
      <c r="U349" s="124">
        <v>6109</v>
      </c>
      <c r="V349" s="124">
        <v>6.7407790528510798</v>
      </c>
      <c r="W349" s="124">
        <v>0.90745762059125401</v>
      </c>
      <c r="X349" s="124">
        <v>6109</v>
      </c>
      <c r="Y349" s="124" t="s">
        <v>470</v>
      </c>
      <c r="Z349" s="124" t="s">
        <v>470</v>
      </c>
      <c r="AA349" s="124" t="s">
        <v>470</v>
      </c>
      <c r="AB349" s="124" t="s">
        <v>470</v>
      </c>
      <c r="AC349" s="124" t="s">
        <v>470</v>
      </c>
      <c r="AD349" s="124" t="s">
        <v>470</v>
      </c>
      <c r="AE349" s="124">
        <v>0.228563054109473</v>
      </c>
      <c r="AF349" s="124">
        <v>2.0457125611516299E-2</v>
      </c>
      <c r="AG349" s="124">
        <v>123</v>
      </c>
      <c r="AH349" s="124">
        <v>0.35242083221731602</v>
      </c>
      <c r="AI349" s="124">
        <v>8.6800632117446097E-2</v>
      </c>
      <c r="AJ349" s="124">
        <v>646</v>
      </c>
      <c r="AK349" s="124" t="s">
        <v>470</v>
      </c>
      <c r="AL349" s="124" t="s">
        <v>470</v>
      </c>
      <c r="AM349" s="124" t="s">
        <v>470</v>
      </c>
      <c r="AN349" s="124" t="s">
        <v>470</v>
      </c>
      <c r="AO349" s="124" t="s">
        <v>470</v>
      </c>
      <c r="AP349" s="124" t="s">
        <v>470</v>
      </c>
      <c r="AQ349" s="124" t="s">
        <v>470</v>
      </c>
      <c r="AR349" s="124" t="s">
        <v>470</v>
      </c>
      <c r="AS349" s="124" t="s">
        <v>470</v>
      </c>
      <c r="AT349" s="124">
        <v>1.41912560580819E-2</v>
      </c>
      <c r="AU349" s="124">
        <v>0.390799786547814</v>
      </c>
      <c r="AV349" s="124">
        <v>0.50771434216315803</v>
      </c>
      <c r="AW349" s="124">
        <v>7.2477839546485401E-2</v>
      </c>
      <c r="AX349" s="124">
        <v>1.05284524053535E-2</v>
      </c>
      <c r="AY349" s="124">
        <v>4.2883232787575996E-3</v>
      </c>
      <c r="AZ349" s="124" t="s">
        <v>470</v>
      </c>
      <c r="BA349" s="124" t="s">
        <v>470</v>
      </c>
      <c r="BB349" s="124" t="s">
        <v>470</v>
      </c>
      <c r="BC349" s="124" t="s">
        <v>470</v>
      </c>
      <c r="BD349" s="124" t="s">
        <v>470</v>
      </c>
      <c r="BE349" s="124" t="s">
        <v>470</v>
      </c>
      <c r="BF349" s="124" t="s">
        <v>470</v>
      </c>
      <c r="BG349" s="124" t="s">
        <v>470</v>
      </c>
      <c r="BH349" s="124" t="s">
        <v>470</v>
      </c>
      <c r="BI349" s="124" t="s">
        <v>470</v>
      </c>
      <c r="BJ349" s="124" t="s">
        <v>470</v>
      </c>
      <c r="BK349" s="124" t="s">
        <v>470</v>
      </c>
      <c r="BL349" s="124">
        <v>0.40166403934040901</v>
      </c>
      <c r="BM349" s="124">
        <v>0.99999999999965095</v>
      </c>
      <c r="BN349" s="124">
        <v>6956</v>
      </c>
      <c r="BO349" s="124">
        <v>45.764167174580997</v>
      </c>
      <c r="BP349" s="124">
        <v>0.88823742278117301</v>
      </c>
      <c r="BQ349" s="124">
        <v>5986</v>
      </c>
      <c r="BR349" s="124">
        <v>8.4788433412715497E-2</v>
      </c>
      <c r="BS349" s="124">
        <v>5.6765940665748797E-2</v>
      </c>
      <c r="BT349" s="124">
        <v>0.99999999999965095</v>
      </c>
      <c r="BU349" s="124">
        <v>6956</v>
      </c>
      <c r="BV349" s="124">
        <v>1.9557581682293001E-2</v>
      </c>
      <c r="BW349" s="124">
        <v>1.9557581682293001E-2</v>
      </c>
      <c r="BX349" s="124">
        <v>177</v>
      </c>
      <c r="BY349" s="124">
        <v>0</v>
      </c>
      <c r="BZ349" s="124">
        <v>0.99999999999965095</v>
      </c>
      <c r="CA349" s="124">
        <v>6956</v>
      </c>
      <c r="CB349" s="124">
        <v>0</v>
      </c>
      <c r="CC349" s="124">
        <v>0.99999999999965095</v>
      </c>
      <c r="CD349" s="124">
        <v>6956</v>
      </c>
      <c r="CE349" s="124" t="s">
        <v>470</v>
      </c>
      <c r="CF349" s="124">
        <v>0.94995214852867504</v>
      </c>
      <c r="CG349" s="124">
        <v>6497</v>
      </c>
      <c r="CH349" s="124" t="s">
        <v>470</v>
      </c>
      <c r="CI349" s="124" t="s">
        <v>470</v>
      </c>
      <c r="CJ349" s="124" t="s">
        <v>470</v>
      </c>
      <c r="CK349" s="124" t="s">
        <v>470</v>
      </c>
      <c r="CL349" s="124" t="s">
        <v>470</v>
      </c>
      <c r="CM349" s="124" t="s">
        <v>470</v>
      </c>
      <c r="CN349" s="124">
        <v>0.39801320670423102</v>
      </c>
      <c r="CO349" s="124">
        <v>0.927223028136265</v>
      </c>
      <c r="CP349" s="124">
        <v>7312</v>
      </c>
      <c r="CQ349" s="124">
        <v>4</v>
      </c>
      <c r="CR349" s="124">
        <v>0.94995214852867504</v>
      </c>
      <c r="CS349" s="124">
        <v>6497</v>
      </c>
      <c r="CT349" s="124">
        <v>175468200.84</v>
      </c>
      <c r="CU349" s="124">
        <v>0.94995214852867504</v>
      </c>
      <c r="CV349" s="124">
        <v>6497</v>
      </c>
      <c r="CW349" s="124">
        <v>0.51764044493468397</v>
      </c>
      <c r="CX349" s="124">
        <v>0.87816915109401394</v>
      </c>
      <c r="CY349" s="124">
        <v>5929</v>
      </c>
      <c r="CZ349" s="124">
        <v>433505.1</v>
      </c>
      <c r="DA349" s="124">
        <v>0.88756654741915797</v>
      </c>
      <c r="DB349" s="124">
        <v>5981</v>
      </c>
      <c r="DC349" s="124" t="s">
        <v>470</v>
      </c>
      <c r="DD349" s="124" t="s">
        <v>470</v>
      </c>
      <c r="DE349" s="124" t="s">
        <v>470</v>
      </c>
      <c r="DF349" s="124" t="s">
        <v>204</v>
      </c>
      <c r="DG349" s="124" t="s">
        <v>471</v>
      </c>
    </row>
    <row r="350" spans="2:111" x14ac:dyDescent="0.3">
      <c r="B350" s="124" t="str">
        <f t="shared" si="5"/>
        <v>iBoxx USD Corporates Investment Grade &amp; Fallen Angels FWPL45747</v>
      </c>
      <c r="D350" s="124" t="s">
        <v>548</v>
      </c>
      <c r="E350" s="124" t="s">
        <v>284</v>
      </c>
      <c r="F350" s="196">
        <v>45747</v>
      </c>
      <c r="G350" s="124">
        <v>8141</v>
      </c>
      <c r="H350" s="124">
        <v>0</v>
      </c>
      <c r="I350" s="124">
        <v>8141</v>
      </c>
      <c r="J350" s="124">
        <v>0</v>
      </c>
      <c r="K350" s="124">
        <v>1</v>
      </c>
      <c r="L350" s="265" t="s">
        <v>476</v>
      </c>
      <c r="M350" s="124">
        <v>22.310837658617402</v>
      </c>
      <c r="N350" s="124">
        <v>0.92458125894764998</v>
      </c>
      <c r="O350" s="124">
        <v>7368</v>
      </c>
      <c r="P350" s="124">
        <v>4.9924191922632799</v>
      </c>
      <c r="Q350" s="124">
        <v>0.88420267635425398</v>
      </c>
      <c r="R350" s="124">
        <v>6950</v>
      </c>
      <c r="S350" s="124">
        <v>10.3841418794281</v>
      </c>
      <c r="T350" s="124">
        <v>0.88420267635425398</v>
      </c>
      <c r="U350" s="124">
        <v>6950</v>
      </c>
      <c r="V350" s="124">
        <v>6.60792431441212</v>
      </c>
      <c r="W350" s="124">
        <v>0.88420267635425398</v>
      </c>
      <c r="X350" s="124">
        <v>6950</v>
      </c>
      <c r="Y350" s="124" t="s">
        <v>470</v>
      </c>
      <c r="Z350" s="124" t="s">
        <v>470</v>
      </c>
      <c r="AA350" s="124" t="s">
        <v>470</v>
      </c>
      <c r="AB350" s="124" t="s">
        <v>470</v>
      </c>
      <c r="AC350" s="124" t="s">
        <v>470</v>
      </c>
      <c r="AD350" s="124" t="s">
        <v>470</v>
      </c>
      <c r="AE350" s="124">
        <v>0.237607663953677</v>
      </c>
      <c r="AF350" s="124">
        <v>2.1889959851287898E-2</v>
      </c>
      <c r="AG350" s="124">
        <v>155</v>
      </c>
      <c r="AH350" s="124">
        <v>0.44041049811409</v>
      </c>
      <c r="AI350" s="124">
        <v>0.105775254266889</v>
      </c>
      <c r="AJ350" s="124">
        <v>906</v>
      </c>
      <c r="AK350" s="124" t="s">
        <v>470</v>
      </c>
      <c r="AL350" s="124" t="s">
        <v>470</v>
      </c>
      <c r="AM350" s="124" t="s">
        <v>470</v>
      </c>
      <c r="AN350" s="124" t="s">
        <v>470</v>
      </c>
      <c r="AO350" s="124" t="s">
        <v>470</v>
      </c>
      <c r="AP350" s="124" t="s">
        <v>470</v>
      </c>
      <c r="AQ350" s="124" t="s">
        <v>470</v>
      </c>
      <c r="AR350" s="124" t="s">
        <v>470</v>
      </c>
      <c r="AS350" s="124" t="s">
        <v>470</v>
      </c>
      <c r="AT350" s="124">
        <v>1.22815107881431E-2</v>
      </c>
      <c r="AU350" s="124">
        <v>0.35671334109036101</v>
      </c>
      <c r="AV350" s="124">
        <v>0.48868324772053701</v>
      </c>
      <c r="AW350" s="124">
        <v>0.10083634217416999</v>
      </c>
      <c r="AX350" s="124">
        <v>1.50832653342976E-2</v>
      </c>
      <c r="AY350" s="124">
        <v>2.6402292892089799E-2</v>
      </c>
      <c r="AZ350" s="124" t="s">
        <v>470</v>
      </c>
      <c r="BA350" s="124" t="s">
        <v>470</v>
      </c>
      <c r="BB350" s="124" t="s">
        <v>470</v>
      </c>
      <c r="BC350" s="124" t="s">
        <v>470</v>
      </c>
      <c r="BD350" s="124" t="s">
        <v>470</v>
      </c>
      <c r="BE350" s="124" t="s">
        <v>470</v>
      </c>
      <c r="BF350" s="124" t="s">
        <v>470</v>
      </c>
      <c r="BG350" s="124" t="s">
        <v>470</v>
      </c>
      <c r="BH350" s="124" t="s">
        <v>470</v>
      </c>
      <c r="BI350" s="124" t="s">
        <v>470</v>
      </c>
      <c r="BJ350" s="124" t="s">
        <v>470</v>
      </c>
      <c r="BK350" s="124" t="s">
        <v>470</v>
      </c>
      <c r="BL350" s="124">
        <v>0.44886253148799499</v>
      </c>
      <c r="BM350" s="124">
        <v>0.99999999999959899</v>
      </c>
      <c r="BN350" s="124">
        <v>8141</v>
      </c>
      <c r="BO350" s="124">
        <v>62.833407370408501</v>
      </c>
      <c r="BP350" s="124">
        <v>0.86850950281811701</v>
      </c>
      <c r="BQ350" s="124">
        <v>6837</v>
      </c>
      <c r="BR350" s="124">
        <v>8.1257769919493697E-2</v>
      </c>
      <c r="BS350" s="124">
        <v>6.8979969715845801E-2</v>
      </c>
      <c r="BT350" s="124">
        <v>0.99999999999959899</v>
      </c>
      <c r="BU350" s="124">
        <v>8141</v>
      </c>
      <c r="BV350" s="124">
        <v>1.9266850055541799E-2</v>
      </c>
      <c r="BW350" s="124">
        <v>1.9266850055541799E-2</v>
      </c>
      <c r="BX350" s="124">
        <v>207</v>
      </c>
      <c r="BY350" s="124">
        <v>1.9616112757009599E-2</v>
      </c>
      <c r="BZ350" s="124">
        <v>0.99999999999959899</v>
      </c>
      <c r="CA350" s="124">
        <v>8141</v>
      </c>
      <c r="CB350" s="124">
        <v>1.38903230172359E-2</v>
      </c>
      <c r="CC350" s="124">
        <v>0.99999999999959899</v>
      </c>
      <c r="CD350" s="124">
        <v>8141</v>
      </c>
      <c r="CE350" s="124" t="s">
        <v>470</v>
      </c>
      <c r="CF350" s="124">
        <v>0.92746942457838299</v>
      </c>
      <c r="CG350" s="124">
        <v>7400</v>
      </c>
      <c r="CH350" s="124" t="s">
        <v>470</v>
      </c>
      <c r="CI350" s="124" t="s">
        <v>470</v>
      </c>
      <c r="CJ350" s="124" t="s">
        <v>470</v>
      </c>
      <c r="CK350" s="124" t="s">
        <v>470</v>
      </c>
      <c r="CL350" s="124" t="s">
        <v>470</v>
      </c>
      <c r="CM350" s="124" t="s">
        <v>470</v>
      </c>
      <c r="CN350" s="124">
        <v>0.40763366320287497</v>
      </c>
      <c r="CO350" s="124">
        <v>0.95034916627274602</v>
      </c>
      <c r="CP350" s="124">
        <v>6432</v>
      </c>
      <c r="CQ350" s="124">
        <v>9</v>
      </c>
      <c r="CR350" s="124">
        <v>0.92746942457838299</v>
      </c>
      <c r="CS350" s="124">
        <v>7400</v>
      </c>
      <c r="CT350" s="124">
        <v>568236329.88</v>
      </c>
      <c r="CU350" s="124">
        <v>0.92746942457838299</v>
      </c>
      <c r="CV350" s="124">
        <v>7400</v>
      </c>
      <c r="CW350" s="124">
        <v>0.50357733018797202</v>
      </c>
      <c r="CX350" s="124">
        <v>0.86239770749506595</v>
      </c>
      <c r="CY350" s="124">
        <v>6796</v>
      </c>
      <c r="CZ350" s="124">
        <v>495958.6</v>
      </c>
      <c r="DA350" s="124">
        <v>0.87115658363270698</v>
      </c>
      <c r="DB350" s="124">
        <v>6855</v>
      </c>
      <c r="DC350" s="124" t="s">
        <v>470</v>
      </c>
      <c r="DD350" s="124" t="s">
        <v>470</v>
      </c>
      <c r="DE350" s="124" t="s">
        <v>470</v>
      </c>
      <c r="DF350" s="124" t="s">
        <v>206</v>
      </c>
      <c r="DG350" s="124" t="s">
        <v>471</v>
      </c>
    </row>
    <row r="351" spans="2:111" x14ac:dyDescent="0.3">
      <c r="B351" s="124" t="str">
        <f t="shared" si="5"/>
        <v>iBoxx USD Asia ex-Japan Corporates Investment Grade ESG Screened45747</v>
      </c>
      <c r="D351" s="124" t="s">
        <v>545</v>
      </c>
      <c r="E351" s="124" t="s">
        <v>278</v>
      </c>
      <c r="F351" s="196">
        <v>45747</v>
      </c>
      <c r="G351" s="124">
        <v>593</v>
      </c>
      <c r="H351" s="124">
        <v>0</v>
      </c>
      <c r="I351" s="124">
        <v>593</v>
      </c>
      <c r="J351" s="124">
        <v>0</v>
      </c>
      <c r="K351" s="124">
        <v>1</v>
      </c>
      <c r="L351" s="265" t="s">
        <v>476</v>
      </c>
      <c r="M351" s="124">
        <v>25.764923987216601</v>
      </c>
      <c r="N351" s="124">
        <v>0.94876357811393897</v>
      </c>
      <c r="O351" s="124">
        <v>563</v>
      </c>
      <c r="P351" s="124">
        <v>6.74679082764521</v>
      </c>
      <c r="Q351" s="124">
        <v>0.75300635488205503</v>
      </c>
      <c r="R351" s="124">
        <v>435</v>
      </c>
      <c r="S351" s="124">
        <v>9.8257576167235694</v>
      </c>
      <c r="T351" s="124">
        <v>0.75300635488205503</v>
      </c>
      <c r="U351" s="124">
        <v>435</v>
      </c>
      <c r="V351" s="124">
        <v>8.1182196918872798</v>
      </c>
      <c r="W351" s="124">
        <v>0.75300635488205503</v>
      </c>
      <c r="X351" s="124">
        <v>435</v>
      </c>
      <c r="Y351" s="124" t="s">
        <v>470</v>
      </c>
      <c r="Z351" s="124" t="s">
        <v>470</v>
      </c>
      <c r="AA351" s="124" t="s">
        <v>470</v>
      </c>
      <c r="AB351" s="124" t="s">
        <v>470</v>
      </c>
      <c r="AC351" s="124" t="s">
        <v>470</v>
      </c>
      <c r="AD351" s="124" t="s">
        <v>470</v>
      </c>
      <c r="AE351" s="124">
        <v>0</v>
      </c>
      <c r="AF351" s="124" t="s">
        <v>470</v>
      </c>
      <c r="AG351" s="124" t="s">
        <v>470</v>
      </c>
      <c r="AH351" s="124">
        <v>9.0563464991515893E-2</v>
      </c>
      <c r="AI351" s="124">
        <v>3.9928117702268097E-2</v>
      </c>
      <c r="AJ351" s="124">
        <v>26</v>
      </c>
      <c r="AK351" s="124" t="s">
        <v>470</v>
      </c>
      <c r="AL351" s="124" t="s">
        <v>470</v>
      </c>
      <c r="AM351" s="124" t="s">
        <v>470</v>
      </c>
      <c r="AN351" s="124" t="s">
        <v>470</v>
      </c>
      <c r="AO351" s="124" t="s">
        <v>470</v>
      </c>
      <c r="AP351" s="124" t="s">
        <v>470</v>
      </c>
      <c r="AQ351" s="124" t="s">
        <v>470</v>
      </c>
      <c r="AR351" s="124" t="s">
        <v>470</v>
      </c>
      <c r="AS351" s="124" t="s">
        <v>470</v>
      </c>
      <c r="AT351" s="124">
        <v>1.35619074284256E-2</v>
      </c>
      <c r="AU351" s="124">
        <v>0.29404086431503001</v>
      </c>
      <c r="AV351" s="124">
        <v>0.36657073383244299</v>
      </c>
      <c r="AW351" s="124">
        <v>0.23219990515472599</v>
      </c>
      <c r="AX351" s="124">
        <v>8.1845250093126196E-2</v>
      </c>
      <c r="AY351" s="124">
        <v>1.1781339176220099E-2</v>
      </c>
      <c r="AZ351" s="124" t="s">
        <v>470</v>
      </c>
      <c r="BA351" s="124" t="s">
        <v>470</v>
      </c>
      <c r="BB351" s="124" t="s">
        <v>470</v>
      </c>
      <c r="BC351" s="124" t="s">
        <v>470</v>
      </c>
      <c r="BD351" s="124" t="s">
        <v>470</v>
      </c>
      <c r="BE351" s="124" t="s">
        <v>470</v>
      </c>
      <c r="BF351" s="124" t="s">
        <v>470</v>
      </c>
      <c r="BG351" s="124" t="s">
        <v>470</v>
      </c>
      <c r="BH351" s="124" t="s">
        <v>470</v>
      </c>
      <c r="BI351" s="124" t="s">
        <v>470</v>
      </c>
      <c r="BJ351" s="124" t="s">
        <v>470</v>
      </c>
      <c r="BK351" s="124" t="s">
        <v>470</v>
      </c>
      <c r="BL351" s="124">
        <v>0.49073841843523702</v>
      </c>
      <c r="BM351" s="124">
        <v>0.99999999999997202</v>
      </c>
      <c r="BN351" s="124">
        <v>593</v>
      </c>
      <c r="BO351" s="124">
        <v>119.052487329624</v>
      </c>
      <c r="BP351" s="124">
        <v>0.81944634372754399</v>
      </c>
      <c r="BQ351" s="124">
        <v>483</v>
      </c>
      <c r="BR351" s="124">
        <v>6.8802103076676002E-2</v>
      </c>
      <c r="BS351" s="124">
        <v>9.9574143117608593E-2</v>
      </c>
      <c r="BT351" s="124">
        <v>0.99999999999997202</v>
      </c>
      <c r="BU351" s="124">
        <v>593</v>
      </c>
      <c r="BV351" s="124">
        <v>8.67564802743577E-2</v>
      </c>
      <c r="BW351" s="124">
        <v>8.67564802743577E-2</v>
      </c>
      <c r="BX351" s="124">
        <v>54</v>
      </c>
      <c r="BY351" s="124">
        <v>0</v>
      </c>
      <c r="BZ351" s="124">
        <v>0.99999999999997202</v>
      </c>
      <c r="CA351" s="124">
        <v>593</v>
      </c>
      <c r="CB351" s="124">
        <v>0</v>
      </c>
      <c r="CC351" s="124">
        <v>0.99999999999997202</v>
      </c>
      <c r="CD351" s="124">
        <v>593</v>
      </c>
      <c r="CE351" s="124" t="s">
        <v>470</v>
      </c>
      <c r="CF351" s="124">
        <v>0.95587347445202198</v>
      </c>
      <c r="CG351" s="124">
        <v>569</v>
      </c>
      <c r="CH351" s="124" t="s">
        <v>470</v>
      </c>
      <c r="CI351" s="124" t="s">
        <v>470</v>
      </c>
      <c r="CJ351" s="124" t="s">
        <v>470</v>
      </c>
      <c r="CK351" s="124" t="s">
        <v>470</v>
      </c>
      <c r="CL351" s="124" t="s">
        <v>470</v>
      </c>
      <c r="CM351" s="124" t="s">
        <v>470</v>
      </c>
      <c r="CN351" s="124">
        <v>0.25190066856182902</v>
      </c>
      <c r="CO351" s="124">
        <v>0.97001079706995796</v>
      </c>
      <c r="CP351" s="124">
        <v>579</v>
      </c>
      <c r="CQ351" s="124">
        <v>2</v>
      </c>
      <c r="CR351" s="124">
        <v>0.95587347445202198</v>
      </c>
      <c r="CS351" s="124">
        <v>569</v>
      </c>
      <c r="CT351" s="124">
        <v>29089.05</v>
      </c>
      <c r="CU351" s="124">
        <v>0.95587347445202198</v>
      </c>
      <c r="CV351" s="124">
        <v>569</v>
      </c>
      <c r="CW351" s="124">
        <v>0.190996057860294</v>
      </c>
      <c r="CX351" s="124">
        <v>0.739401045779431</v>
      </c>
      <c r="CY351" s="124">
        <v>455</v>
      </c>
      <c r="CZ351" s="124">
        <v>23731.1</v>
      </c>
      <c r="DA351" s="124">
        <v>0.82247737164268397</v>
      </c>
      <c r="DB351" s="124">
        <v>485</v>
      </c>
      <c r="DC351" s="124" t="s">
        <v>470</v>
      </c>
      <c r="DD351" s="124" t="s">
        <v>470</v>
      </c>
      <c r="DE351" s="124" t="s">
        <v>470</v>
      </c>
      <c r="DF351" s="124" t="s">
        <v>206</v>
      </c>
      <c r="DG351" s="124" t="s">
        <v>471</v>
      </c>
    </row>
    <row r="352" spans="2:111" x14ac:dyDescent="0.3">
      <c r="B352" s="124" t="str">
        <f t="shared" si="5"/>
        <v>iBoxx JUST Capital USD Investment Grade Benchmark45747</v>
      </c>
      <c r="D352" s="124" t="s">
        <v>514</v>
      </c>
      <c r="E352" s="124" t="s">
        <v>220</v>
      </c>
      <c r="F352" s="196">
        <v>45747</v>
      </c>
      <c r="G352" s="124">
        <v>3969</v>
      </c>
      <c r="H352" s="124">
        <v>0</v>
      </c>
      <c r="I352" s="124">
        <v>3969</v>
      </c>
      <c r="J352" s="124">
        <v>0</v>
      </c>
      <c r="K352" s="124">
        <v>1</v>
      </c>
      <c r="L352" s="265" t="s">
        <v>476</v>
      </c>
      <c r="M352" s="124">
        <v>22.152154163363502</v>
      </c>
      <c r="N352" s="124">
        <v>0.95789940768937498</v>
      </c>
      <c r="O352" s="124">
        <v>3699</v>
      </c>
      <c r="P352" s="124">
        <v>4.7094817307600598</v>
      </c>
      <c r="Q352" s="124">
        <v>0.95619198114996595</v>
      </c>
      <c r="R352" s="124">
        <v>3693</v>
      </c>
      <c r="S352" s="124">
        <v>10.645002386285</v>
      </c>
      <c r="T352" s="124">
        <v>0.95619198114996595</v>
      </c>
      <c r="U352" s="124">
        <v>3693</v>
      </c>
      <c r="V352" s="124">
        <v>6.7816471495899497</v>
      </c>
      <c r="W352" s="124">
        <v>0.95619198114996595</v>
      </c>
      <c r="X352" s="124">
        <v>3693</v>
      </c>
      <c r="Y352" s="124" t="s">
        <v>470</v>
      </c>
      <c r="Z352" s="124" t="s">
        <v>470</v>
      </c>
      <c r="AA352" s="124" t="s">
        <v>470</v>
      </c>
      <c r="AB352" s="124" t="s">
        <v>470</v>
      </c>
      <c r="AC352" s="124" t="s">
        <v>470</v>
      </c>
      <c r="AD352" s="124" t="s">
        <v>470</v>
      </c>
      <c r="AE352" s="124">
        <v>9.6524219467298694E-2</v>
      </c>
      <c r="AF352" s="124">
        <v>5.2549663126048004E-3</v>
      </c>
      <c r="AG352" s="124">
        <v>23</v>
      </c>
      <c r="AH352" s="124">
        <v>0.29591934334979297</v>
      </c>
      <c r="AI352" s="124">
        <v>8.2071694811430201E-2</v>
      </c>
      <c r="AJ352" s="124">
        <v>422</v>
      </c>
      <c r="AK352" s="124" t="s">
        <v>470</v>
      </c>
      <c r="AL352" s="124" t="s">
        <v>470</v>
      </c>
      <c r="AM352" s="124" t="s">
        <v>470</v>
      </c>
      <c r="AN352" s="124" t="s">
        <v>470</v>
      </c>
      <c r="AO352" s="124" t="s">
        <v>470</v>
      </c>
      <c r="AP352" s="124" t="s">
        <v>470</v>
      </c>
      <c r="AQ352" s="124" t="s">
        <v>470</v>
      </c>
      <c r="AR352" s="124" t="s">
        <v>470</v>
      </c>
      <c r="AS352" s="124" t="s">
        <v>470</v>
      </c>
      <c r="AT352" s="124">
        <v>1.07332576285286E-2</v>
      </c>
      <c r="AU352" s="124">
        <v>0.37399207034709098</v>
      </c>
      <c r="AV352" s="124">
        <v>0.50470243332253195</v>
      </c>
      <c r="AW352" s="124">
        <v>9.7419467546904198E-2</v>
      </c>
      <c r="AX352" s="124">
        <v>7.9469231805399995E-3</v>
      </c>
      <c r="AY352" s="124">
        <v>5.2058479742101002E-3</v>
      </c>
      <c r="AZ352" s="124" t="s">
        <v>470</v>
      </c>
      <c r="BA352" s="124" t="s">
        <v>470</v>
      </c>
      <c r="BB352" s="124" t="s">
        <v>470</v>
      </c>
      <c r="BC352" s="124" t="s">
        <v>470</v>
      </c>
      <c r="BD352" s="124" t="s">
        <v>470</v>
      </c>
      <c r="BE352" s="124" t="s">
        <v>470</v>
      </c>
      <c r="BF352" s="124" t="s">
        <v>470</v>
      </c>
      <c r="BG352" s="124" t="s">
        <v>470</v>
      </c>
      <c r="BH352" s="124" t="s">
        <v>470</v>
      </c>
      <c r="BI352" s="124" t="s">
        <v>470</v>
      </c>
      <c r="BJ352" s="124" t="s">
        <v>470</v>
      </c>
      <c r="BK352" s="124" t="s">
        <v>470</v>
      </c>
      <c r="BL352" s="124">
        <v>0.48907027900935202</v>
      </c>
      <c r="BM352" s="124">
        <v>0.99999999999980704</v>
      </c>
      <c r="BN352" s="124">
        <v>3969</v>
      </c>
      <c r="BO352" s="124">
        <v>55.562233630452802</v>
      </c>
      <c r="BP352" s="124">
        <v>0.94645907974274301</v>
      </c>
      <c r="BQ352" s="124">
        <v>3654</v>
      </c>
      <c r="BR352" s="124">
        <v>8.5441846690135104E-2</v>
      </c>
      <c r="BS352" s="124">
        <v>5.4855148239280699E-2</v>
      </c>
      <c r="BT352" s="124">
        <v>0.99999999999980704</v>
      </c>
      <c r="BU352" s="124">
        <v>3969</v>
      </c>
      <c r="BV352" s="124">
        <v>1.3114096437633E-2</v>
      </c>
      <c r="BW352" s="124">
        <v>1.3114096437633E-2</v>
      </c>
      <c r="BX352" s="124">
        <v>74</v>
      </c>
      <c r="BY352" s="124">
        <v>3.1194911850055001E-2</v>
      </c>
      <c r="BZ352" s="124">
        <v>0.99999999999980704</v>
      </c>
      <c r="CA352" s="124">
        <v>3969</v>
      </c>
      <c r="CB352" s="124">
        <v>6.5224476734676998E-3</v>
      </c>
      <c r="CC352" s="124">
        <v>0.99999999999980704</v>
      </c>
      <c r="CD352" s="124">
        <v>3969</v>
      </c>
      <c r="CE352" s="124" t="s">
        <v>470</v>
      </c>
      <c r="CF352" s="124">
        <v>0.95947549612383198</v>
      </c>
      <c r="CG352" s="124">
        <v>3707</v>
      </c>
      <c r="CH352" s="124" t="s">
        <v>470</v>
      </c>
      <c r="CI352" s="124" t="s">
        <v>470</v>
      </c>
      <c r="CJ352" s="124" t="s">
        <v>470</v>
      </c>
      <c r="CK352" s="124" t="s">
        <v>470</v>
      </c>
      <c r="CL352" s="124" t="s">
        <v>470</v>
      </c>
      <c r="CM352" s="124" t="s">
        <v>470</v>
      </c>
      <c r="CN352" s="124">
        <v>0.36952146627009103</v>
      </c>
      <c r="CO352" s="124">
        <v>0.95993843626752895</v>
      </c>
      <c r="CP352" s="124">
        <v>3671</v>
      </c>
      <c r="CQ352" s="124">
        <v>4</v>
      </c>
      <c r="CR352" s="124">
        <v>0.95947549612383198</v>
      </c>
      <c r="CS352" s="124">
        <v>3707</v>
      </c>
      <c r="CT352" s="124">
        <v>240144421.80000001</v>
      </c>
      <c r="CU352" s="124">
        <v>0.95947549612383198</v>
      </c>
      <c r="CV352" s="124">
        <v>3707</v>
      </c>
      <c r="CW352" s="124">
        <v>0.54358833514549298</v>
      </c>
      <c r="CX352" s="124">
        <v>0.93032946313998499</v>
      </c>
      <c r="CY352" s="124">
        <v>3593</v>
      </c>
      <c r="CZ352" s="124">
        <v>289297.2</v>
      </c>
      <c r="DA352" s="124">
        <v>0.94645907974274301</v>
      </c>
      <c r="DB352" s="124">
        <v>3654</v>
      </c>
      <c r="DC352" s="124" t="s">
        <v>470</v>
      </c>
      <c r="DD352" s="124" t="s">
        <v>470</v>
      </c>
      <c r="DE352" s="124" t="s">
        <v>470</v>
      </c>
      <c r="DF352" s="124" t="s">
        <v>208</v>
      </c>
      <c r="DG352" s="124" t="s">
        <v>471</v>
      </c>
    </row>
    <row r="353" spans="2:111" x14ac:dyDescent="0.3">
      <c r="B353" s="124" t="str">
        <f t="shared" si="5"/>
        <v>iBoxx USD High Yield Corporates Developed Markets SRI Screened45747</v>
      </c>
      <c r="D353" s="124" t="s">
        <v>551</v>
      </c>
      <c r="E353" s="124" t="s">
        <v>290</v>
      </c>
      <c r="F353" s="196">
        <v>45747</v>
      </c>
      <c r="G353" s="124">
        <v>1238</v>
      </c>
      <c r="H353" s="124">
        <v>0</v>
      </c>
      <c r="I353" s="124">
        <v>1238</v>
      </c>
      <c r="J353" s="124">
        <v>0</v>
      </c>
      <c r="K353" s="124">
        <v>1</v>
      </c>
      <c r="L353" s="265" t="s">
        <v>476</v>
      </c>
      <c r="M353" s="124">
        <v>23.586318896184199</v>
      </c>
      <c r="N353" s="124">
        <v>0.96918491998406098</v>
      </c>
      <c r="O353" s="124">
        <v>1202</v>
      </c>
      <c r="P353" s="124">
        <v>6.6205277045398301</v>
      </c>
      <c r="Q353" s="124">
        <v>0.54107401285055801</v>
      </c>
      <c r="R353" s="124">
        <v>608</v>
      </c>
      <c r="S353" s="124">
        <v>9.73335280624147</v>
      </c>
      <c r="T353" s="124">
        <v>0.54107401285055801</v>
      </c>
      <c r="U353" s="124">
        <v>608</v>
      </c>
      <c r="V353" s="124">
        <v>5.5163513806989197</v>
      </c>
      <c r="W353" s="124">
        <v>0.54107401285055801</v>
      </c>
      <c r="X353" s="124">
        <v>608</v>
      </c>
      <c r="Y353" s="124" t="s">
        <v>470</v>
      </c>
      <c r="Z353" s="124" t="s">
        <v>470</v>
      </c>
      <c r="AA353" s="124" t="s">
        <v>470</v>
      </c>
      <c r="AB353" s="124" t="s">
        <v>470</v>
      </c>
      <c r="AC353" s="124" t="s">
        <v>470</v>
      </c>
      <c r="AD353" s="124" t="s">
        <v>470</v>
      </c>
      <c r="AE353" s="124">
        <v>0.12929288432101399</v>
      </c>
      <c r="AF353" s="124">
        <v>3.6842988558129001E-3</v>
      </c>
      <c r="AG353" s="124">
        <v>6</v>
      </c>
      <c r="AH353" s="124">
        <v>0.56365623346953098</v>
      </c>
      <c r="AI353" s="124">
        <v>5.8234830682379599E-2</v>
      </c>
      <c r="AJ353" s="124">
        <v>80</v>
      </c>
      <c r="AK353" s="124" t="s">
        <v>470</v>
      </c>
      <c r="AL353" s="124" t="s">
        <v>470</v>
      </c>
      <c r="AM353" s="124" t="s">
        <v>470</v>
      </c>
      <c r="AN353" s="124" t="s">
        <v>470</v>
      </c>
      <c r="AO353" s="124" t="s">
        <v>470</v>
      </c>
      <c r="AP353" s="124" t="s">
        <v>470</v>
      </c>
      <c r="AQ353" s="124" t="s">
        <v>470</v>
      </c>
      <c r="AR353" s="124" t="s">
        <v>470</v>
      </c>
      <c r="AS353" s="124" t="s">
        <v>470</v>
      </c>
      <c r="AT353" s="124">
        <v>1.52282031277304E-2</v>
      </c>
      <c r="AU353" s="124">
        <v>0.33669719875174903</v>
      </c>
      <c r="AV353" s="124">
        <v>0.41945979845481002</v>
      </c>
      <c r="AW353" s="124">
        <v>0.174234759315851</v>
      </c>
      <c r="AX353" s="124">
        <v>4.1049967196765999E-2</v>
      </c>
      <c r="AY353" s="124">
        <v>1.3330073153033299E-2</v>
      </c>
      <c r="AZ353" s="124" t="s">
        <v>470</v>
      </c>
      <c r="BA353" s="124" t="s">
        <v>470</v>
      </c>
      <c r="BB353" s="124" t="s">
        <v>470</v>
      </c>
      <c r="BC353" s="124" t="s">
        <v>470</v>
      </c>
      <c r="BD353" s="124" t="s">
        <v>470</v>
      </c>
      <c r="BE353" s="124" t="s">
        <v>470</v>
      </c>
      <c r="BF353" s="124" t="s">
        <v>470</v>
      </c>
      <c r="BG353" s="124" t="s">
        <v>470</v>
      </c>
      <c r="BH353" s="124" t="s">
        <v>470</v>
      </c>
      <c r="BI353" s="124" t="s">
        <v>470</v>
      </c>
      <c r="BJ353" s="124" t="s">
        <v>470</v>
      </c>
      <c r="BK353" s="124" t="s">
        <v>470</v>
      </c>
      <c r="BL353" s="124">
        <v>0.54636808989555397</v>
      </c>
      <c r="BM353" s="124">
        <v>0.99999999999994005</v>
      </c>
      <c r="BN353" s="124">
        <v>1238</v>
      </c>
      <c r="BO353" s="124">
        <v>119.80209568306201</v>
      </c>
      <c r="BP353" s="124">
        <v>0.92240807321232998</v>
      </c>
      <c r="BQ353" s="124">
        <v>1151</v>
      </c>
      <c r="BR353" s="124">
        <v>0.37522958350374502</v>
      </c>
      <c r="BS353" s="124">
        <v>8.3282436799291995E-2</v>
      </c>
      <c r="BT353" s="124">
        <v>0.99999999999994005</v>
      </c>
      <c r="BU353" s="124">
        <v>1238</v>
      </c>
      <c r="BV353" s="124">
        <v>9.9238294039907995E-3</v>
      </c>
      <c r="BW353" s="124">
        <v>9.9238294039907995E-3</v>
      </c>
      <c r="BX353" s="124">
        <v>16</v>
      </c>
      <c r="BY353" s="124">
        <v>0</v>
      </c>
      <c r="BZ353" s="124">
        <v>0.99999999999994005</v>
      </c>
      <c r="CA353" s="124">
        <v>1238</v>
      </c>
      <c r="CB353" s="124">
        <v>0</v>
      </c>
      <c r="CC353" s="124">
        <v>0.99999999999994005</v>
      </c>
      <c r="CD353" s="124">
        <v>1238</v>
      </c>
      <c r="CE353" s="124" t="s">
        <v>470</v>
      </c>
      <c r="CF353" s="124">
        <v>0.97656013240801598</v>
      </c>
      <c r="CG353" s="124">
        <v>1213</v>
      </c>
      <c r="CH353" s="124" t="s">
        <v>470</v>
      </c>
      <c r="CI353" s="124" t="s">
        <v>470</v>
      </c>
      <c r="CJ353" s="124" t="s">
        <v>470</v>
      </c>
      <c r="CK353" s="124" t="s">
        <v>470</v>
      </c>
      <c r="CL353" s="124" t="s">
        <v>470</v>
      </c>
      <c r="CM353" s="124" t="s">
        <v>470</v>
      </c>
      <c r="CN353" s="124">
        <v>0.315757999695295</v>
      </c>
      <c r="CO353" s="124">
        <v>0.97884656370693102</v>
      </c>
      <c r="CP353" s="124">
        <v>944</v>
      </c>
      <c r="CQ353" s="124">
        <v>0</v>
      </c>
      <c r="CR353" s="124">
        <v>0.97656013240801598</v>
      </c>
      <c r="CS353" s="124">
        <v>1213</v>
      </c>
      <c r="CT353" s="124">
        <v>0</v>
      </c>
      <c r="CU353" s="124">
        <v>0.97656013240801598</v>
      </c>
      <c r="CV353" s="124">
        <v>1213</v>
      </c>
      <c r="CW353" s="124">
        <v>0.421902594861775</v>
      </c>
      <c r="CX353" s="124">
        <v>0.91901347121262</v>
      </c>
      <c r="CY353" s="124">
        <v>1145</v>
      </c>
      <c r="CZ353" s="124">
        <v>81389.8</v>
      </c>
      <c r="DA353" s="124">
        <v>0.92358995475135997</v>
      </c>
      <c r="DB353" s="124">
        <v>1152</v>
      </c>
      <c r="DC353" s="124" t="s">
        <v>470</v>
      </c>
      <c r="DD353" s="124" t="s">
        <v>470</v>
      </c>
      <c r="DE353" s="124" t="s">
        <v>470</v>
      </c>
      <c r="DF353" s="124" t="s">
        <v>208</v>
      </c>
      <c r="DG353" s="124" t="s">
        <v>471</v>
      </c>
    </row>
    <row r="354" spans="2:111" x14ac:dyDescent="0.3">
      <c r="B354" s="124" t="str">
        <f t="shared" si="5"/>
        <v>iBoxx USD High Yield Corporates Developed Markets ESG45747</v>
      </c>
      <c r="D354" s="124" t="s">
        <v>550</v>
      </c>
      <c r="E354" s="124" t="s">
        <v>288</v>
      </c>
      <c r="F354" s="196">
        <v>45747</v>
      </c>
      <c r="G354" s="124">
        <v>944</v>
      </c>
      <c r="H354" s="124">
        <v>0</v>
      </c>
      <c r="I354" s="124">
        <v>944</v>
      </c>
      <c r="J354" s="124">
        <v>0</v>
      </c>
      <c r="K354" s="124">
        <v>1</v>
      </c>
      <c r="L354" s="265" t="s">
        <v>476</v>
      </c>
      <c r="M354" s="124">
        <v>20.0090394505999</v>
      </c>
      <c r="N354" s="124">
        <v>0.97872377143598299</v>
      </c>
      <c r="O354" s="124">
        <v>930</v>
      </c>
      <c r="P354" s="124">
        <v>5.33915000845791</v>
      </c>
      <c r="Q354" s="124">
        <v>0.59976146883339598</v>
      </c>
      <c r="R354" s="124">
        <v>512</v>
      </c>
      <c r="S354" s="124">
        <v>8.9949786818447901</v>
      </c>
      <c r="T354" s="124">
        <v>0.59976146883339598</v>
      </c>
      <c r="U354" s="124">
        <v>512</v>
      </c>
      <c r="V354" s="124">
        <v>5.4064832904470403</v>
      </c>
      <c r="W354" s="124">
        <v>0.59976146883339598</v>
      </c>
      <c r="X354" s="124">
        <v>512</v>
      </c>
      <c r="Y354" s="124" t="s">
        <v>470</v>
      </c>
      <c r="Z354" s="124" t="s">
        <v>470</v>
      </c>
      <c r="AA354" s="124" t="s">
        <v>470</v>
      </c>
      <c r="AB354" s="124" t="s">
        <v>470</v>
      </c>
      <c r="AC354" s="124" t="s">
        <v>470</v>
      </c>
      <c r="AD354" s="124" t="s">
        <v>470</v>
      </c>
      <c r="AE354" s="124">
        <v>0.127811452840072</v>
      </c>
      <c r="AF354" s="124">
        <v>4.0061626509237998E-3</v>
      </c>
      <c r="AG354" s="124">
        <v>5</v>
      </c>
      <c r="AH354" s="124">
        <v>0.482399237940354</v>
      </c>
      <c r="AI354" s="124">
        <v>5.1573195015565398E-2</v>
      </c>
      <c r="AJ354" s="124">
        <v>55</v>
      </c>
      <c r="AK354" s="124" t="s">
        <v>470</v>
      </c>
      <c r="AL354" s="124" t="s">
        <v>470</v>
      </c>
      <c r="AM354" s="124" t="s">
        <v>470</v>
      </c>
      <c r="AN354" s="124" t="s">
        <v>470</v>
      </c>
      <c r="AO354" s="124" t="s">
        <v>470</v>
      </c>
      <c r="AP354" s="124" t="s">
        <v>470</v>
      </c>
      <c r="AQ354" s="124" t="s">
        <v>470</v>
      </c>
      <c r="AR354" s="124" t="s">
        <v>470</v>
      </c>
      <c r="AS354" s="124" t="s">
        <v>470</v>
      </c>
      <c r="AT354" s="124">
        <v>1.97413732090405E-2</v>
      </c>
      <c r="AU354" s="124">
        <v>0.43648387161929098</v>
      </c>
      <c r="AV354" s="124">
        <v>0.54377475517162199</v>
      </c>
      <c r="AW354" s="124">
        <v>0</v>
      </c>
      <c r="AX354" s="124">
        <v>0</v>
      </c>
      <c r="AY354" s="124">
        <v>0</v>
      </c>
      <c r="AZ354" s="124" t="s">
        <v>470</v>
      </c>
      <c r="BA354" s="124" t="s">
        <v>470</v>
      </c>
      <c r="BB354" s="124" t="s">
        <v>470</v>
      </c>
      <c r="BC354" s="124" t="s">
        <v>470</v>
      </c>
      <c r="BD354" s="124" t="s">
        <v>470</v>
      </c>
      <c r="BE354" s="124" t="s">
        <v>470</v>
      </c>
      <c r="BF354" s="124" t="s">
        <v>470</v>
      </c>
      <c r="BG354" s="124" t="s">
        <v>470</v>
      </c>
      <c r="BH354" s="124" t="s">
        <v>470</v>
      </c>
      <c r="BI354" s="124" t="s">
        <v>470</v>
      </c>
      <c r="BJ354" s="124" t="s">
        <v>470</v>
      </c>
      <c r="BK354" s="124" t="s">
        <v>470</v>
      </c>
      <c r="BL354" s="124">
        <v>0.47721796915446202</v>
      </c>
      <c r="BM354" s="124">
        <v>0.99999999999995404</v>
      </c>
      <c r="BN354" s="124">
        <v>944</v>
      </c>
      <c r="BO354" s="124">
        <v>70.694503721173604</v>
      </c>
      <c r="BP354" s="124">
        <v>0.93980729400346497</v>
      </c>
      <c r="BQ354" s="124">
        <v>895</v>
      </c>
      <c r="BR354" s="124">
        <v>0.34953060397324098</v>
      </c>
      <c r="BS354" s="124">
        <v>6.1422033849773398E-2</v>
      </c>
      <c r="BT354" s="124">
        <v>0.99999999999995404</v>
      </c>
      <c r="BU354" s="124">
        <v>944</v>
      </c>
      <c r="BV354" s="124">
        <v>9.8790862471457904E-3</v>
      </c>
      <c r="BW354" s="124">
        <v>9.8790862471457904E-3</v>
      </c>
      <c r="BX354" s="124">
        <v>13</v>
      </c>
      <c r="BY354" s="124">
        <v>0</v>
      </c>
      <c r="BZ354" s="124">
        <v>0.99999999999995404</v>
      </c>
      <c r="CA354" s="124">
        <v>944</v>
      </c>
      <c r="CB354" s="124">
        <v>0</v>
      </c>
      <c r="CC354" s="124">
        <v>0.99999999999995404</v>
      </c>
      <c r="CD354" s="124">
        <v>944</v>
      </c>
      <c r="CE354" s="124" t="s">
        <v>470</v>
      </c>
      <c r="CF354" s="124">
        <v>0.97872377143598299</v>
      </c>
      <c r="CG354" s="124">
        <v>930</v>
      </c>
      <c r="CH354" s="124" t="s">
        <v>470</v>
      </c>
      <c r="CI354" s="124" t="s">
        <v>470</v>
      </c>
      <c r="CJ354" s="124" t="s">
        <v>470</v>
      </c>
      <c r="CK354" s="124" t="s">
        <v>470</v>
      </c>
      <c r="CL354" s="124" t="s">
        <v>470</v>
      </c>
      <c r="CM354" s="124" t="s">
        <v>470</v>
      </c>
      <c r="CN354" s="124">
        <v>0.26509632867208499</v>
      </c>
      <c r="CO354" s="124">
        <v>0.96538988488764199</v>
      </c>
      <c r="CP354" s="124">
        <v>1210</v>
      </c>
      <c r="CQ354" s="124">
        <v>0</v>
      </c>
      <c r="CR354" s="124">
        <v>0.97872377143598299</v>
      </c>
      <c r="CS354" s="124">
        <v>930</v>
      </c>
      <c r="CT354" s="124">
        <v>0</v>
      </c>
      <c r="CU354" s="124">
        <v>0.97872377143598299</v>
      </c>
      <c r="CV354" s="124">
        <v>930</v>
      </c>
      <c r="CW354" s="124">
        <v>0.449610166950353</v>
      </c>
      <c r="CX354" s="124">
        <v>0.93234769911781101</v>
      </c>
      <c r="CY354" s="124">
        <v>886</v>
      </c>
      <c r="CZ354" s="124">
        <v>63115.5</v>
      </c>
      <c r="DA354" s="124">
        <v>0.93855940285871797</v>
      </c>
      <c r="DB354" s="124">
        <v>893</v>
      </c>
      <c r="DC354" s="124" t="s">
        <v>470</v>
      </c>
      <c r="DD354" s="124" t="s">
        <v>470</v>
      </c>
      <c r="DE354" s="124" t="s">
        <v>470</v>
      </c>
      <c r="DF354" s="124" t="s">
        <v>208</v>
      </c>
      <c r="DG354" s="124" t="s">
        <v>471</v>
      </c>
    </row>
    <row r="355" spans="2:111" x14ac:dyDescent="0.3">
      <c r="B355" s="124" t="str">
        <f t="shared" si="5"/>
        <v>iBoxx Global Government Overall ESG Tilted Weight Capped45747</v>
      </c>
      <c r="D355" s="124" t="s">
        <v>508</v>
      </c>
      <c r="E355" s="124" t="s">
        <v>209</v>
      </c>
      <c r="F355" s="196">
        <v>45747</v>
      </c>
      <c r="G355" s="124">
        <v>1893</v>
      </c>
      <c r="H355" s="124">
        <v>1823</v>
      </c>
      <c r="I355" s="124">
        <v>70</v>
      </c>
      <c r="J355" s="124">
        <v>0.983326824053815</v>
      </c>
      <c r="K355" s="124">
        <v>1.6673175946184501E-2</v>
      </c>
      <c r="L355" s="265" t="s">
        <v>469</v>
      </c>
      <c r="M355" s="124">
        <v>64.998469655012002</v>
      </c>
      <c r="N355" s="124">
        <v>0.99852455705849297</v>
      </c>
      <c r="O355" s="124">
        <v>1848</v>
      </c>
      <c r="P355" s="124">
        <v>58.538598885306399</v>
      </c>
      <c r="Q355" s="124">
        <v>0.99852455705849297</v>
      </c>
      <c r="R355" s="124">
        <v>1848</v>
      </c>
      <c r="S355" s="124">
        <v>66.381665828291105</v>
      </c>
      <c r="T355" s="124">
        <v>0.99852455705849297</v>
      </c>
      <c r="U355" s="124">
        <v>1848</v>
      </c>
      <c r="V355" s="124">
        <v>65.968193564628393</v>
      </c>
      <c r="W355" s="124">
        <v>0.99852455705849297</v>
      </c>
      <c r="X355" s="124">
        <v>1848</v>
      </c>
      <c r="Y355" s="124">
        <v>52.463037273748</v>
      </c>
      <c r="Z355" s="124">
        <v>0.99091571005849699</v>
      </c>
      <c r="AA355" s="124">
        <v>1775</v>
      </c>
      <c r="AB355" s="124">
        <v>64.520374987250094</v>
      </c>
      <c r="AC355" s="124">
        <v>0.99852455705849297</v>
      </c>
      <c r="AD355" s="124">
        <v>1848</v>
      </c>
      <c r="AE355" s="124">
        <v>0</v>
      </c>
      <c r="AF355" s="124" t="s">
        <v>470</v>
      </c>
      <c r="AG355" s="124" t="s">
        <v>470</v>
      </c>
      <c r="AH355" s="124">
        <v>0</v>
      </c>
      <c r="AI355" s="124" t="s">
        <v>470</v>
      </c>
      <c r="AJ355" s="124" t="s">
        <v>470</v>
      </c>
      <c r="AK355" s="124">
        <v>57.935011759201103</v>
      </c>
      <c r="AL355" s="124">
        <v>0.99852455705849297</v>
      </c>
      <c r="AM355" s="124">
        <v>1848</v>
      </c>
      <c r="AN355" s="124">
        <v>71.219992195222005</v>
      </c>
      <c r="AO355" s="124">
        <v>0.99852455705849297</v>
      </c>
      <c r="AP355" s="124">
        <v>1848</v>
      </c>
      <c r="AQ355" s="124">
        <v>312.63882928397101</v>
      </c>
      <c r="AR355" s="124">
        <v>0.99852455705849297</v>
      </c>
      <c r="AS355" s="124">
        <v>1848</v>
      </c>
      <c r="AT355" s="124">
        <v>2.10047744395697E-2</v>
      </c>
      <c r="AU355" s="124">
        <v>0.85018658967284699</v>
      </c>
      <c r="AV355" s="124">
        <v>0.110660016999981</v>
      </c>
      <c r="AW355" s="124">
        <v>0</v>
      </c>
      <c r="AX355" s="124">
        <v>0</v>
      </c>
      <c r="AY355" s="124">
        <v>1.8148618887512499E-2</v>
      </c>
      <c r="AZ355" s="124">
        <v>0.42777148199998999</v>
      </c>
      <c r="BA355" s="124">
        <v>0.99852455705849297</v>
      </c>
      <c r="BB355" s="124">
        <v>1848</v>
      </c>
      <c r="BC355" s="124">
        <v>0.27846744699998899</v>
      </c>
      <c r="BD355" s="124">
        <v>0.99852455705849297</v>
      </c>
      <c r="BE355" s="124">
        <v>1848</v>
      </c>
      <c r="BF355" s="124">
        <v>3.8086509999987399E-3</v>
      </c>
      <c r="BG355" s="124">
        <v>0.99852455705849297</v>
      </c>
      <c r="BH355" s="124">
        <v>1848</v>
      </c>
      <c r="BI355" s="124">
        <v>0.30243288599998502</v>
      </c>
      <c r="BJ355" s="124">
        <v>0.99852455705849297</v>
      </c>
      <c r="BK355" s="124">
        <v>1848</v>
      </c>
      <c r="BL355" s="124" t="s">
        <v>470</v>
      </c>
      <c r="BM355" s="124">
        <v>1.6673175946095201E-2</v>
      </c>
      <c r="BN355" s="124">
        <v>70</v>
      </c>
      <c r="BO355" s="124">
        <v>0</v>
      </c>
      <c r="BP355" s="124" t="s">
        <v>470</v>
      </c>
      <c r="BQ355" s="124" t="s">
        <v>470</v>
      </c>
      <c r="BR355" s="124" t="s">
        <v>470</v>
      </c>
      <c r="BS355" s="124" t="s">
        <v>470</v>
      </c>
      <c r="BT355" s="124">
        <v>1.6673175946095201E-2</v>
      </c>
      <c r="BU355" s="124">
        <v>70</v>
      </c>
      <c r="BV355" s="124">
        <v>7.7085570403308996E-3</v>
      </c>
      <c r="BW355" s="124">
        <v>7.7085570403308996E-3</v>
      </c>
      <c r="BX355" s="124">
        <v>32</v>
      </c>
      <c r="BY355" s="124">
        <v>0</v>
      </c>
      <c r="BZ355" s="124">
        <v>0.99999999999990996</v>
      </c>
      <c r="CA355" s="124">
        <v>1893</v>
      </c>
      <c r="CB355" s="124">
        <v>0</v>
      </c>
      <c r="CC355" s="124">
        <v>0.99999999999990996</v>
      </c>
      <c r="CD355" s="124">
        <v>1893</v>
      </c>
      <c r="CE355" s="124" t="s">
        <v>470</v>
      </c>
      <c r="CF355" s="124" t="s">
        <v>470</v>
      </c>
      <c r="CG355" s="124" t="s">
        <v>470</v>
      </c>
      <c r="CH355" s="124" t="s">
        <v>470</v>
      </c>
      <c r="CI355" s="124">
        <v>0.99999999999990996</v>
      </c>
      <c r="CJ355" s="124">
        <v>1893</v>
      </c>
      <c r="CK355" s="124">
        <v>55.322684388319601</v>
      </c>
      <c r="CL355" s="124">
        <v>0.94382401805849803</v>
      </c>
      <c r="CM355" s="124">
        <v>1743</v>
      </c>
      <c r="CN355" s="124" t="s">
        <v>470</v>
      </c>
      <c r="CO355" s="124" t="s">
        <v>470</v>
      </c>
      <c r="CP355" s="124" t="s">
        <v>470</v>
      </c>
      <c r="CQ355" s="124">
        <v>0</v>
      </c>
      <c r="CR355" s="124" t="s">
        <v>470</v>
      </c>
      <c r="CS355" s="124" t="s">
        <v>470</v>
      </c>
      <c r="CT355" s="124">
        <v>0</v>
      </c>
      <c r="CU355" s="124" t="s">
        <v>470</v>
      </c>
      <c r="CV355" s="124" t="s">
        <v>470</v>
      </c>
      <c r="CW355" s="124">
        <v>0</v>
      </c>
      <c r="CX355" s="124" t="s">
        <v>470</v>
      </c>
      <c r="CY355" s="124" t="s">
        <v>470</v>
      </c>
      <c r="CZ355" s="124">
        <v>0</v>
      </c>
      <c r="DA355" s="124" t="s">
        <v>470</v>
      </c>
      <c r="DB355" s="124" t="s">
        <v>470</v>
      </c>
      <c r="DC355" s="124">
        <v>68.934653749203804</v>
      </c>
      <c r="DD355" s="124">
        <v>0.99852455705849297</v>
      </c>
      <c r="DE355" s="124">
        <v>1848</v>
      </c>
      <c r="DF355" s="124" t="s">
        <v>208</v>
      </c>
      <c r="DG355" s="124" t="s">
        <v>471</v>
      </c>
    </row>
    <row r="356" spans="2:111" x14ac:dyDescent="0.3">
      <c r="B356" s="124" t="str">
        <f t="shared" si="5"/>
        <v>iBoxx Global Government Developed Markets ESG Tilted Weight Capped45747</v>
      </c>
      <c r="D356" s="124" t="s">
        <v>507</v>
      </c>
      <c r="E356" s="124" t="s">
        <v>207</v>
      </c>
      <c r="F356" s="196">
        <v>45747</v>
      </c>
      <c r="G356" s="124">
        <v>1231</v>
      </c>
      <c r="H356" s="124">
        <v>1162</v>
      </c>
      <c r="I356" s="124">
        <v>69</v>
      </c>
      <c r="J356" s="124">
        <v>0.98461460295188197</v>
      </c>
      <c r="K356" s="124">
        <v>1.53853970481178E-2</v>
      </c>
      <c r="L356" s="265" t="s">
        <v>469</v>
      </c>
      <c r="M356" s="124">
        <v>67.728951520682699</v>
      </c>
      <c r="N356" s="124">
        <v>0.99999999999994105</v>
      </c>
      <c r="O356" s="124">
        <v>1231</v>
      </c>
      <c r="P356" s="124">
        <v>62.190051358481099</v>
      </c>
      <c r="Q356" s="124">
        <v>0.99999999999994105</v>
      </c>
      <c r="R356" s="124">
        <v>1231</v>
      </c>
      <c r="S356" s="124">
        <v>67.900366953253695</v>
      </c>
      <c r="T356" s="124">
        <v>0.99999999999994105</v>
      </c>
      <c r="U356" s="124">
        <v>1231</v>
      </c>
      <c r="V356" s="124">
        <v>69.270630766543505</v>
      </c>
      <c r="W356" s="124">
        <v>0.99999999999994105</v>
      </c>
      <c r="X356" s="124">
        <v>1231</v>
      </c>
      <c r="Y356" s="124">
        <v>51.527046407825402</v>
      </c>
      <c r="Z356" s="124">
        <v>0.99258742799994304</v>
      </c>
      <c r="AA356" s="124">
        <v>1194</v>
      </c>
      <c r="AB356" s="124">
        <v>69.081188095808898</v>
      </c>
      <c r="AC356" s="124">
        <v>0.99999999999994105</v>
      </c>
      <c r="AD356" s="124">
        <v>1231</v>
      </c>
      <c r="AE356" s="124">
        <v>0</v>
      </c>
      <c r="AF356" s="124" t="s">
        <v>470</v>
      </c>
      <c r="AG356" s="124" t="s">
        <v>470</v>
      </c>
      <c r="AH356" s="124">
        <v>0</v>
      </c>
      <c r="AI356" s="124" t="s">
        <v>470</v>
      </c>
      <c r="AJ356" s="124" t="s">
        <v>470</v>
      </c>
      <c r="AK356" s="124">
        <v>58.576187812759102</v>
      </c>
      <c r="AL356" s="124">
        <v>0.99999999999994105</v>
      </c>
      <c r="AM356" s="124">
        <v>1231</v>
      </c>
      <c r="AN356" s="124">
        <v>74.338179438004701</v>
      </c>
      <c r="AO356" s="124">
        <v>0.99999999999994105</v>
      </c>
      <c r="AP356" s="124">
        <v>1231</v>
      </c>
      <c r="AQ356" s="124">
        <v>220.952874224422</v>
      </c>
      <c r="AR356" s="124">
        <v>0.99999999999994105</v>
      </c>
      <c r="AS356" s="124">
        <v>1231</v>
      </c>
      <c r="AT356" s="124">
        <v>2.94169980983029E-2</v>
      </c>
      <c r="AU356" s="124">
        <v>0.95519760485357896</v>
      </c>
      <c r="AV356" s="124">
        <v>0</v>
      </c>
      <c r="AW356" s="124">
        <v>0</v>
      </c>
      <c r="AX356" s="124">
        <v>0</v>
      </c>
      <c r="AY356" s="124">
        <v>1.53853970480596E-2</v>
      </c>
      <c r="AZ356" s="124">
        <v>0.42078672999998101</v>
      </c>
      <c r="BA356" s="124">
        <v>0.99999999999994105</v>
      </c>
      <c r="BB356" s="124">
        <v>1231</v>
      </c>
      <c r="BC356" s="124">
        <v>0.28482793099998899</v>
      </c>
      <c r="BD356" s="124">
        <v>0.99999999999994105</v>
      </c>
      <c r="BE356" s="124">
        <v>1231</v>
      </c>
      <c r="BF356" s="124" t="s">
        <v>470</v>
      </c>
      <c r="BG356" s="124">
        <v>0.99999999999994105</v>
      </c>
      <c r="BH356" s="124">
        <v>1231</v>
      </c>
      <c r="BI356" s="124">
        <v>0.306170119999988</v>
      </c>
      <c r="BJ356" s="124">
        <v>0.99999999999994105</v>
      </c>
      <c r="BK356" s="124">
        <v>1231</v>
      </c>
      <c r="BL356" s="124" t="s">
        <v>470</v>
      </c>
      <c r="BM356" s="124">
        <v>1.53853970480596E-2</v>
      </c>
      <c r="BN356" s="124">
        <v>69</v>
      </c>
      <c r="BO356" s="124">
        <v>0</v>
      </c>
      <c r="BP356" s="124" t="s">
        <v>470</v>
      </c>
      <c r="BQ356" s="124" t="s">
        <v>470</v>
      </c>
      <c r="BR356" s="124" t="s">
        <v>470</v>
      </c>
      <c r="BS356" s="124" t="s">
        <v>470</v>
      </c>
      <c r="BT356" s="124">
        <v>1.53853970480596E-2</v>
      </c>
      <c r="BU356" s="124">
        <v>69</v>
      </c>
      <c r="BV356" s="124">
        <v>8.5767727994664998E-3</v>
      </c>
      <c r="BW356" s="124">
        <v>8.5767727994664998E-3</v>
      </c>
      <c r="BX356" s="124">
        <v>31</v>
      </c>
      <c r="BY356" s="124">
        <v>0</v>
      </c>
      <c r="BZ356" s="124">
        <v>0.99999999999994105</v>
      </c>
      <c r="CA356" s="124">
        <v>1231</v>
      </c>
      <c r="CB356" s="124">
        <v>0</v>
      </c>
      <c r="CC356" s="124">
        <v>0.99999999999994105</v>
      </c>
      <c r="CD356" s="124">
        <v>1231</v>
      </c>
      <c r="CE356" s="124" t="s">
        <v>470</v>
      </c>
      <c r="CF356" s="124" t="s">
        <v>470</v>
      </c>
      <c r="CG356" s="124" t="s">
        <v>470</v>
      </c>
      <c r="CH356" s="124" t="s">
        <v>470</v>
      </c>
      <c r="CI356" s="124">
        <v>0.99999999999994105</v>
      </c>
      <c r="CJ356" s="124">
        <v>1231</v>
      </c>
      <c r="CK356" s="124">
        <v>57.583054770214503</v>
      </c>
      <c r="CL356" s="124">
        <v>0.94301365099994505</v>
      </c>
      <c r="CM356" s="124">
        <v>1169</v>
      </c>
      <c r="CN356" s="124" t="s">
        <v>470</v>
      </c>
      <c r="CO356" s="124" t="s">
        <v>470</v>
      </c>
      <c r="CP356" s="124" t="s">
        <v>470</v>
      </c>
      <c r="CQ356" s="124">
        <v>0</v>
      </c>
      <c r="CR356" s="124" t="s">
        <v>470</v>
      </c>
      <c r="CS356" s="124" t="s">
        <v>470</v>
      </c>
      <c r="CT356" s="124">
        <v>0</v>
      </c>
      <c r="CU356" s="124" t="s">
        <v>470</v>
      </c>
      <c r="CV356" s="124" t="s">
        <v>470</v>
      </c>
      <c r="CW356" s="124">
        <v>0</v>
      </c>
      <c r="CX356" s="124" t="s">
        <v>470</v>
      </c>
      <c r="CY356" s="124" t="s">
        <v>470</v>
      </c>
      <c r="CZ356" s="124">
        <v>0</v>
      </c>
      <c r="DA356" s="124" t="s">
        <v>470</v>
      </c>
      <c r="DB356" s="124" t="s">
        <v>470</v>
      </c>
      <c r="DC356" s="124">
        <v>71.864395111568697</v>
      </c>
      <c r="DD356" s="124">
        <v>0.99999999999994105</v>
      </c>
      <c r="DE356" s="124">
        <v>1231</v>
      </c>
      <c r="DF356" s="124" t="s">
        <v>211</v>
      </c>
      <c r="DG356" s="124" t="s">
        <v>471</v>
      </c>
    </row>
    <row r="357" spans="2:111" x14ac:dyDescent="0.3">
      <c r="B357" s="124" t="str">
        <f t="shared" si="5"/>
        <v>iBoxx ALBI Green Bonds Unconstrained45747</v>
      </c>
      <c r="D357" s="124" t="s">
        <v>473</v>
      </c>
      <c r="E357" s="124" t="s">
        <v>163</v>
      </c>
      <c r="F357" s="196">
        <v>45747</v>
      </c>
      <c r="G357" s="124">
        <v>85</v>
      </c>
      <c r="H357" s="124">
        <v>19</v>
      </c>
      <c r="I357" s="124">
        <v>66</v>
      </c>
      <c r="J357" s="124">
        <v>0.59832033583188104</v>
      </c>
      <c r="K357" s="124">
        <v>0.40167966416811801</v>
      </c>
      <c r="L357" s="265" t="s">
        <v>469</v>
      </c>
      <c r="M357" s="124">
        <v>46.366709058067897</v>
      </c>
      <c r="N357" s="124">
        <v>0.88575915345645295</v>
      </c>
      <c r="O357" s="124">
        <v>68</v>
      </c>
      <c r="P357" s="124">
        <v>32.489222761928097</v>
      </c>
      <c r="Q357" s="124">
        <v>0.79345837358708404</v>
      </c>
      <c r="R357" s="124">
        <v>62</v>
      </c>
      <c r="S357" s="124">
        <v>47.172608913074498</v>
      </c>
      <c r="T357" s="124">
        <v>0.79345837358708404</v>
      </c>
      <c r="U357" s="124">
        <v>62</v>
      </c>
      <c r="V357" s="124">
        <v>53.517105257493299</v>
      </c>
      <c r="W357" s="124">
        <v>0.79345837358708404</v>
      </c>
      <c r="X357" s="124">
        <v>62</v>
      </c>
      <c r="Y357" s="124">
        <v>56.8223439831999</v>
      </c>
      <c r="Z357" s="124">
        <v>0.41775630933801</v>
      </c>
      <c r="AA357" s="124">
        <v>8</v>
      </c>
      <c r="AB357" s="124">
        <v>51.319513193149398</v>
      </c>
      <c r="AC357" s="124">
        <v>0.70262471837280804</v>
      </c>
      <c r="AD357" s="124">
        <v>28</v>
      </c>
      <c r="AE357" s="124">
        <v>0</v>
      </c>
      <c r="AF357" s="124" t="s">
        <v>470</v>
      </c>
      <c r="AG357" s="124" t="s">
        <v>470</v>
      </c>
      <c r="AH357" s="124">
        <v>0.2</v>
      </c>
      <c r="AI357" s="124">
        <v>1.35268688557153E-2</v>
      </c>
      <c r="AJ357" s="124">
        <v>3</v>
      </c>
      <c r="AK357" s="124">
        <v>55.301611592504003</v>
      </c>
      <c r="AL357" s="124">
        <v>0.70262471837280804</v>
      </c>
      <c r="AM357" s="124">
        <v>28</v>
      </c>
      <c r="AN357" s="124">
        <v>64.694943253939698</v>
      </c>
      <c r="AO357" s="124">
        <v>0.70262471837280804</v>
      </c>
      <c r="AP357" s="124">
        <v>28</v>
      </c>
      <c r="AQ357" s="124">
        <v>806.39235242747304</v>
      </c>
      <c r="AR357" s="124">
        <v>0.70262471837280804</v>
      </c>
      <c r="AS357" s="124">
        <v>28</v>
      </c>
      <c r="AT357" s="124">
        <v>2.1480009144757801E-2</v>
      </c>
      <c r="AU357" s="124">
        <v>0.35573952918902202</v>
      </c>
      <c r="AV357" s="124">
        <v>0.43843078570208899</v>
      </c>
      <c r="AW357" s="124">
        <v>1.61085701582484E-2</v>
      </c>
      <c r="AX357" s="124">
        <v>2.4777947308058002E-3</v>
      </c>
      <c r="AY357" s="124">
        <v>0.165763311075073</v>
      </c>
      <c r="AZ357" s="124" t="s">
        <v>470</v>
      </c>
      <c r="BA357" s="124">
        <v>0.70262471837280804</v>
      </c>
      <c r="BB357" s="124">
        <v>28</v>
      </c>
      <c r="BC357" s="124">
        <v>0.417756309338011</v>
      </c>
      <c r="BD357" s="124">
        <v>0.70262471837280804</v>
      </c>
      <c r="BE357" s="124">
        <v>28</v>
      </c>
      <c r="BF357" s="124" t="s">
        <v>470</v>
      </c>
      <c r="BG357" s="124">
        <v>0.70262471837280804</v>
      </c>
      <c r="BH357" s="124">
        <v>28</v>
      </c>
      <c r="BI357" s="124">
        <v>6.14989984019714E-2</v>
      </c>
      <c r="BJ357" s="124">
        <v>0.70262471837280804</v>
      </c>
      <c r="BK357" s="124">
        <v>28</v>
      </c>
      <c r="BL357" s="124">
        <v>7.6184575155247306E-2</v>
      </c>
      <c r="BM357" s="124">
        <v>0.40167966416811601</v>
      </c>
      <c r="BN357" s="124">
        <v>66</v>
      </c>
      <c r="BO357" s="124">
        <v>186.48108715697001</v>
      </c>
      <c r="BP357" s="124">
        <v>7.2703459143541094E-2</v>
      </c>
      <c r="BQ357" s="124">
        <v>26</v>
      </c>
      <c r="BR357" s="124">
        <v>2.1279132051068898E-2</v>
      </c>
      <c r="BS357" s="124" t="s">
        <v>470</v>
      </c>
      <c r="BT357" s="124">
        <v>0.40167966416811601</v>
      </c>
      <c r="BU357" s="124">
        <v>66</v>
      </c>
      <c r="BV357" s="124">
        <v>0.999999999999997</v>
      </c>
      <c r="BW357" s="124">
        <v>0.999999999999997</v>
      </c>
      <c r="BX357" s="124">
        <v>85</v>
      </c>
      <c r="BY357" s="124">
        <v>0</v>
      </c>
      <c r="BZ357" s="124">
        <v>0.999999999999997</v>
      </c>
      <c r="CA357" s="124">
        <v>85</v>
      </c>
      <c r="CB357" s="124">
        <v>0</v>
      </c>
      <c r="CC357" s="124">
        <v>0.999999999999997</v>
      </c>
      <c r="CD357" s="124">
        <v>85</v>
      </c>
      <c r="CE357" s="124" t="s">
        <v>470</v>
      </c>
      <c r="CF357" s="124">
        <v>0.183935426861777</v>
      </c>
      <c r="CG357" s="124">
        <v>41</v>
      </c>
      <c r="CH357" s="124" t="s">
        <v>470</v>
      </c>
      <c r="CI357" s="124">
        <v>0.999999999999997</v>
      </c>
      <c r="CJ357" s="124">
        <v>85</v>
      </c>
      <c r="CK357" s="124">
        <v>48.443676908334098</v>
      </c>
      <c r="CL357" s="124">
        <v>0.70262471837280804</v>
      </c>
      <c r="CM357" s="124">
        <v>28</v>
      </c>
      <c r="CN357" s="124" t="s">
        <v>470</v>
      </c>
      <c r="CO357" s="124" t="s">
        <v>470</v>
      </c>
      <c r="CP357" s="124" t="s">
        <v>470</v>
      </c>
      <c r="CQ357" s="124">
        <v>0</v>
      </c>
      <c r="CR357" s="124">
        <v>0.183935426861777</v>
      </c>
      <c r="CS357" s="124">
        <v>41</v>
      </c>
      <c r="CT357" s="124">
        <v>0</v>
      </c>
      <c r="CU357" s="124">
        <v>0.183935426861777</v>
      </c>
      <c r="CV357" s="124">
        <v>41</v>
      </c>
      <c r="CW357" s="124">
        <v>2.8943360136088201E-2</v>
      </c>
      <c r="CX357" s="124">
        <v>7.2703459143541094E-2</v>
      </c>
      <c r="CY357" s="124">
        <v>26</v>
      </c>
      <c r="CZ357" s="124">
        <v>1390</v>
      </c>
      <c r="DA357" s="124">
        <v>7.2703459143541094E-2</v>
      </c>
      <c r="DB357" s="124">
        <v>26</v>
      </c>
      <c r="DC357" s="124">
        <v>60.845937021081902</v>
      </c>
      <c r="DD357" s="124">
        <v>0.70262471837280804</v>
      </c>
      <c r="DE357" s="124">
        <v>28</v>
      </c>
      <c r="DF357" s="124" t="s">
        <v>211</v>
      </c>
      <c r="DG357" s="124" t="s">
        <v>471</v>
      </c>
    </row>
    <row r="358" spans="2:111" x14ac:dyDescent="0.3">
      <c r="B358" s="124" t="str">
        <f t="shared" si="5"/>
        <v>iBoxx ABF Green Bonds Unconstrained45747</v>
      </c>
      <c r="D358" s="124" t="s">
        <v>472</v>
      </c>
      <c r="E358" s="124" t="s">
        <v>16</v>
      </c>
      <c r="F358" s="196">
        <v>45747</v>
      </c>
      <c r="G358" s="124">
        <v>39</v>
      </c>
      <c r="H358" s="124">
        <v>3</v>
      </c>
      <c r="I358" s="124">
        <v>36</v>
      </c>
      <c r="J358" s="124">
        <v>0.31539934180453499</v>
      </c>
      <c r="K358" s="124">
        <v>0.68460065819546401</v>
      </c>
      <c r="L358" s="265" t="s">
        <v>469</v>
      </c>
      <c r="M358" s="124">
        <v>47.394467960657501</v>
      </c>
      <c r="N358" s="124">
        <v>0.83435247962132297</v>
      </c>
      <c r="O358" s="124">
        <v>30</v>
      </c>
      <c r="P358" s="124">
        <v>40.054605351803197</v>
      </c>
      <c r="Q358" s="124">
        <v>0.56154143885791596</v>
      </c>
      <c r="R358" s="124">
        <v>21</v>
      </c>
      <c r="S358" s="124">
        <v>64.585521111630101</v>
      </c>
      <c r="T358" s="124">
        <v>0.56154143885791596</v>
      </c>
      <c r="U358" s="124">
        <v>21</v>
      </c>
      <c r="V358" s="124">
        <v>64.922571174087395</v>
      </c>
      <c r="W358" s="124">
        <v>0.56154143885791596</v>
      </c>
      <c r="X358" s="124">
        <v>21</v>
      </c>
      <c r="Y358" s="124">
        <v>52.578773161100003</v>
      </c>
      <c r="Z358" s="124">
        <v>6.7554379594122901E-2</v>
      </c>
      <c r="AA358" s="124">
        <v>1</v>
      </c>
      <c r="AB358" s="124">
        <v>50.518932489890901</v>
      </c>
      <c r="AC358" s="124">
        <v>0.53251864344601496</v>
      </c>
      <c r="AD358" s="124">
        <v>12</v>
      </c>
      <c r="AE358" s="124">
        <v>0</v>
      </c>
      <c r="AF358" s="124" t="s">
        <v>470</v>
      </c>
      <c r="AG358" s="124" t="s">
        <v>470</v>
      </c>
      <c r="AH358" s="124">
        <v>0</v>
      </c>
      <c r="AI358" s="124" t="s">
        <v>470</v>
      </c>
      <c r="AJ358" s="124" t="s">
        <v>470</v>
      </c>
      <c r="AK358" s="124">
        <v>74.439927721572602</v>
      </c>
      <c r="AL358" s="124">
        <v>0.53251864344601496</v>
      </c>
      <c r="AM358" s="124">
        <v>12</v>
      </c>
      <c r="AN358" s="124">
        <v>77.003955732396605</v>
      </c>
      <c r="AO358" s="124">
        <v>0.53251864344601496</v>
      </c>
      <c r="AP358" s="124">
        <v>12</v>
      </c>
      <c r="AQ358" s="124">
        <v>260.13373351668099</v>
      </c>
      <c r="AR358" s="124">
        <v>0.53251864344601496</v>
      </c>
      <c r="AS358" s="124">
        <v>12</v>
      </c>
      <c r="AT358" s="124">
        <v>0</v>
      </c>
      <c r="AU358" s="124">
        <v>0.70980882637167297</v>
      </c>
      <c r="AV358" s="124">
        <v>6.7554379594122901E-2</v>
      </c>
      <c r="AW358" s="124">
        <v>0</v>
      </c>
      <c r="AX358" s="124">
        <v>0</v>
      </c>
      <c r="AY358" s="124">
        <v>0.222636794034203</v>
      </c>
      <c r="AZ358" s="124" t="s">
        <v>470</v>
      </c>
      <c r="BA358" s="124">
        <v>0.53251864344601496</v>
      </c>
      <c r="BB358" s="124">
        <v>12</v>
      </c>
      <c r="BC358" s="124" t="s">
        <v>470</v>
      </c>
      <c r="BD358" s="124">
        <v>0.53251864344601496</v>
      </c>
      <c r="BE358" s="124">
        <v>12</v>
      </c>
      <c r="BF358" s="124" t="s">
        <v>470</v>
      </c>
      <c r="BG358" s="124">
        <v>0.53251864344601496</v>
      </c>
      <c r="BH358" s="124">
        <v>12</v>
      </c>
      <c r="BI358" s="124">
        <v>6.7554379594122901E-2</v>
      </c>
      <c r="BJ358" s="124">
        <v>0.53251864344601496</v>
      </c>
      <c r="BK358" s="124">
        <v>12</v>
      </c>
      <c r="BL358" s="124">
        <v>1.40869842614375E-2</v>
      </c>
      <c r="BM358" s="124">
        <v>0.68460065819546301</v>
      </c>
      <c r="BN358" s="124">
        <v>36</v>
      </c>
      <c r="BO358" s="124">
        <v>54.34</v>
      </c>
      <c r="BP358" s="124">
        <v>1.40869842614375E-2</v>
      </c>
      <c r="BQ358" s="124">
        <v>6</v>
      </c>
      <c r="BR358" s="124" t="s">
        <v>470</v>
      </c>
      <c r="BS358" s="124" t="s">
        <v>470</v>
      </c>
      <c r="BT358" s="124">
        <v>0.68460065819546301</v>
      </c>
      <c r="BU358" s="124">
        <v>36</v>
      </c>
      <c r="BV358" s="124">
        <v>0.999999999999999</v>
      </c>
      <c r="BW358" s="124">
        <v>0.999999999999999</v>
      </c>
      <c r="BX358" s="124">
        <v>39</v>
      </c>
      <c r="BY358" s="124">
        <v>0</v>
      </c>
      <c r="BZ358" s="124">
        <v>0.999999999999999</v>
      </c>
      <c r="CA358" s="124">
        <v>39</v>
      </c>
      <c r="CB358" s="124">
        <v>0</v>
      </c>
      <c r="CC358" s="124">
        <v>0.999999999999999</v>
      </c>
      <c r="CD358" s="124">
        <v>39</v>
      </c>
      <c r="CE358" s="124" t="s">
        <v>470</v>
      </c>
      <c r="CF358" s="124">
        <v>0.30183383617530801</v>
      </c>
      <c r="CG358" s="124">
        <v>18</v>
      </c>
      <c r="CH358" s="124" t="s">
        <v>470</v>
      </c>
      <c r="CI358" s="124">
        <v>0.999999999999999</v>
      </c>
      <c r="CJ358" s="124">
        <v>39</v>
      </c>
      <c r="CK358" s="124">
        <v>48.248455143467901</v>
      </c>
      <c r="CL358" s="124">
        <v>0.53251864344601496</v>
      </c>
      <c r="CM358" s="124">
        <v>12</v>
      </c>
      <c r="CN358" s="124" t="s">
        <v>470</v>
      </c>
      <c r="CO358" s="124" t="s">
        <v>470</v>
      </c>
      <c r="CP358" s="124" t="s">
        <v>470</v>
      </c>
      <c r="CQ358" s="124">
        <v>0</v>
      </c>
      <c r="CR358" s="124">
        <v>0.30183383617530801</v>
      </c>
      <c r="CS358" s="124">
        <v>18</v>
      </c>
      <c r="CT358" s="124">
        <v>0</v>
      </c>
      <c r="CU358" s="124">
        <v>0.30183383617530801</v>
      </c>
      <c r="CV358" s="124">
        <v>18</v>
      </c>
      <c r="CW358" s="124">
        <v>5.0310685388066396E-3</v>
      </c>
      <c r="CX358" s="124">
        <v>1.40869842614375E-2</v>
      </c>
      <c r="CY358" s="124">
        <v>6</v>
      </c>
      <c r="CZ358" s="124">
        <v>400.2</v>
      </c>
      <c r="DA358" s="124">
        <v>1.40869842614375E-2</v>
      </c>
      <c r="DB358" s="124">
        <v>6</v>
      </c>
      <c r="DC358" s="124">
        <v>79.625973517198901</v>
      </c>
      <c r="DD358" s="124">
        <v>0.53251864344601496</v>
      </c>
      <c r="DE358" s="124">
        <v>12</v>
      </c>
      <c r="DF358" s="124" t="s">
        <v>213</v>
      </c>
      <c r="DG358" s="124" t="s">
        <v>471</v>
      </c>
    </row>
    <row r="359" spans="2:111" x14ac:dyDescent="0.3">
      <c r="B359" s="124" t="str">
        <f t="shared" si="5"/>
        <v>iBoxx Asia Green Bonds Unconstrained45747</v>
      </c>
      <c r="D359" s="124" t="s">
        <v>474</v>
      </c>
      <c r="E359" s="124" t="s">
        <v>165</v>
      </c>
      <c r="F359" s="196">
        <v>45747</v>
      </c>
      <c r="G359" s="124">
        <v>64</v>
      </c>
      <c r="H359" s="124">
        <v>11</v>
      </c>
      <c r="I359" s="124">
        <v>53</v>
      </c>
      <c r="J359" s="124">
        <v>0.607473618506983</v>
      </c>
      <c r="K359" s="124">
        <v>0.392526381493017</v>
      </c>
      <c r="L359" s="265" t="s">
        <v>469</v>
      </c>
      <c r="M359" s="124">
        <v>46.061909232133097</v>
      </c>
      <c r="N359" s="124">
        <v>0.87350809494789805</v>
      </c>
      <c r="O359" s="124">
        <v>38</v>
      </c>
      <c r="P359" s="124">
        <v>34.1436644762531</v>
      </c>
      <c r="Q359" s="124">
        <v>0.73365511573262099</v>
      </c>
      <c r="R359" s="124">
        <v>29</v>
      </c>
      <c r="S359" s="124">
        <v>49.802227816246898</v>
      </c>
      <c r="T359" s="124">
        <v>0.73365511573262099</v>
      </c>
      <c r="U359" s="124">
        <v>29</v>
      </c>
      <c r="V359" s="124">
        <v>57.246413553335401</v>
      </c>
      <c r="W359" s="124">
        <v>0.73365511573262099</v>
      </c>
      <c r="X359" s="124">
        <v>29</v>
      </c>
      <c r="Y359" s="124">
        <v>56.516447547986502</v>
      </c>
      <c r="Z359" s="124">
        <v>0.48041916993470402</v>
      </c>
      <c r="AA359" s="124">
        <v>9</v>
      </c>
      <c r="AB359" s="124">
        <v>51.939532025179297</v>
      </c>
      <c r="AC359" s="124">
        <v>0.71877696273649705</v>
      </c>
      <c r="AD359" s="124">
        <v>20</v>
      </c>
      <c r="AE359" s="124">
        <v>0</v>
      </c>
      <c r="AF359" s="124" t="s">
        <v>470</v>
      </c>
      <c r="AG359" s="124" t="s">
        <v>470</v>
      </c>
      <c r="AH359" s="124">
        <v>0</v>
      </c>
      <c r="AI359" s="124" t="s">
        <v>470</v>
      </c>
      <c r="AJ359" s="124" t="s">
        <v>470</v>
      </c>
      <c r="AK359" s="124">
        <v>53.942358036074999</v>
      </c>
      <c r="AL359" s="124">
        <v>0.71877696273649705</v>
      </c>
      <c r="AM359" s="124">
        <v>20</v>
      </c>
      <c r="AN359" s="124">
        <v>63.144862603414403</v>
      </c>
      <c r="AO359" s="124">
        <v>0.71877696273649705</v>
      </c>
      <c r="AP359" s="124">
        <v>20</v>
      </c>
      <c r="AQ359" s="124">
        <v>876.37840345733196</v>
      </c>
      <c r="AR359" s="124">
        <v>0.71877696273649705</v>
      </c>
      <c r="AS359" s="124">
        <v>20</v>
      </c>
      <c r="AT359" s="124">
        <v>0</v>
      </c>
      <c r="AU359" s="124">
        <v>0.36387412607493402</v>
      </c>
      <c r="AV359" s="124">
        <v>0.48041916993470402</v>
      </c>
      <c r="AW359" s="124">
        <v>0</v>
      </c>
      <c r="AX359" s="124">
        <v>0</v>
      </c>
      <c r="AY359" s="124">
        <v>0.15570670399035999</v>
      </c>
      <c r="AZ359" s="124" t="s">
        <v>470</v>
      </c>
      <c r="BA359" s="124">
        <v>0.71877696273649705</v>
      </c>
      <c r="BB359" s="124">
        <v>20</v>
      </c>
      <c r="BC359" s="124">
        <v>0.44578830888582399</v>
      </c>
      <c r="BD359" s="124">
        <v>0.71877696273649705</v>
      </c>
      <c r="BE359" s="124">
        <v>20</v>
      </c>
      <c r="BF359" s="124" t="s">
        <v>470</v>
      </c>
      <c r="BG359" s="124">
        <v>0.71877696273649705</v>
      </c>
      <c r="BH359" s="124">
        <v>20</v>
      </c>
      <c r="BI359" s="124">
        <v>3.4630861048879899E-2</v>
      </c>
      <c r="BJ359" s="124">
        <v>0.71877696273649705</v>
      </c>
      <c r="BK359" s="124">
        <v>20</v>
      </c>
      <c r="BL359" s="124">
        <v>4.8796396658645401E-2</v>
      </c>
      <c r="BM359" s="124">
        <v>0.392526381493016</v>
      </c>
      <c r="BN359" s="124">
        <v>53</v>
      </c>
      <c r="BO359" s="124">
        <v>54.34</v>
      </c>
      <c r="BP359" s="124">
        <v>7.2215065475640999E-3</v>
      </c>
      <c r="BQ359" s="124">
        <v>6</v>
      </c>
      <c r="BR359" s="124" t="s">
        <v>470</v>
      </c>
      <c r="BS359" s="124" t="s">
        <v>470</v>
      </c>
      <c r="BT359" s="124">
        <v>0.392526381493016</v>
      </c>
      <c r="BU359" s="124">
        <v>53</v>
      </c>
      <c r="BV359" s="124">
        <v>0.999999999999999</v>
      </c>
      <c r="BW359" s="124">
        <v>0.999999999999999</v>
      </c>
      <c r="BX359" s="124">
        <v>64</v>
      </c>
      <c r="BY359" s="124">
        <v>0</v>
      </c>
      <c r="BZ359" s="124">
        <v>0.999999999999999</v>
      </c>
      <c r="CA359" s="124">
        <v>64</v>
      </c>
      <c r="CB359" s="124">
        <v>0</v>
      </c>
      <c r="CC359" s="124">
        <v>0.999999999999999</v>
      </c>
      <c r="CD359" s="124">
        <v>64</v>
      </c>
      <c r="CE359" s="124" t="s">
        <v>470</v>
      </c>
      <c r="CF359" s="124">
        <v>0.154731132211401</v>
      </c>
      <c r="CG359" s="124">
        <v>18</v>
      </c>
      <c r="CH359" s="124" t="s">
        <v>470</v>
      </c>
      <c r="CI359" s="124">
        <v>0.999999999999999</v>
      </c>
      <c r="CJ359" s="124">
        <v>64</v>
      </c>
      <c r="CK359" s="124">
        <v>49.638445220078502</v>
      </c>
      <c r="CL359" s="124">
        <v>0.71877696273649705</v>
      </c>
      <c r="CM359" s="124">
        <v>20</v>
      </c>
      <c r="CN359" s="124">
        <v>1.92591794234881E-2</v>
      </c>
      <c r="CO359" s="124">
        <v>0.211875956247596</v>
      </c>
      <c r="CP359" s="124">
        <v>39</v>
      </c>
      <c r="CQ359" s="124">
        <v>0</v>
      </c>
      <c r="CR359" s="124">
        <v>0.154731132211401</v>
      </c>
      <c r="CS359" s="124">
        <v>18</v>
      </c>
      <c r="CT359" s="124">
        <v>0</v>
      </c>
      <c r="CU359" s="124">
        <v>0.154731132211401</v>
      </c>
      <c r="CV359" s="124">
        <v>18</v>
      </c>
      <c r="CW359" s="124">
        <v>2.5791108813610899E-3</v>
      </c>
      <c r="CX359" s="124">
        <v>7.2215065475640999E-3</v>
      </c>
      <c r="CY359" s="124">
        <v>6</v>
      </c>
      <c r="CZ359" s="124">
        <v>400.2</v>
      </c>
      <c r="DA359" s="124">
        <v>7.2215065475640999E-3</v>
      </c>
      <c r="DB359" s="124">
        <v>6</v>
      </c>
      <c r="DC359" s="124">
        <v>58.43586157507</v>
      </c>
      <c r="DD359" s="124">
        <v>0.71877696273649705</v>
      </c>
      <c r="DE359" s="124">
        <v>20</v>
      </c>
      <c r="DF359" s="124" t="s">
        <v>213</v>
      </c>
      <c r="DG359" s="124" t="s">
        <v>471</v>
      </c>
    </row>
    <row r="360" spans="2:111" x14ac:dyDescent="0.3">
      <c r="B360" s="124" t="str">
        <f t="shared" si="5"/>
        <v>iBoxx SGD Green Bonds45747</v>
      </c>
      <c r="D360" s="124" t="s">
        <v>544</v>
      </c>
      <c r="E360" s="124" t="s">
        <v>276</v>
      </c>
      <c r="F360" s="196">
        <v>45747</v>
      </c>
      <c r="G360" s="124">
        <v>23</v>
      </c>
      <c r="H360" s="124">
        <v>2</v>
      </c>
      <c r="I360" s="124">
        <v>21</v>
      </c>
      <c r="J360" s="124">
        <v>0.45554747414880298</v>
      </c>
      <c r="K360" s="124">
        <v>0.54445252585119697</v>
      </c>
      <c r="L360" s="265" t="s">
        <v>469</v>
      </c>
      <c r="M360" s="124">
        <v>63.966422471128297</v>
      </c>
      <c r="N360" s="124">
        <v>0.92110876135716202</v>
      </c>
      <c r="O360" s="124">
        <v>17</v>
      </c>
      <c r="P360" s="124">
        <v>41.865255678677201</v>
      </c>
      <c r="Q360" s="124">
        <v>0.92110876135716202</v>
      </c>
      <c r="R360" s="124">
        <v>17</v>
      </c>
      <c r="S360" s="124">
        <v>66.224330584192202</v>
      </c>
      <c r="T360" s="124">
        <v>0.92110876135716202</v>
      </c>
      <c r="U360" s="124">
        <v>17</v>
      </c>
      <c r="V360" s="124">
        <v>67.219998120577699</v>
      </c>
      <c r="W360" s="124">
        <v>0.92110876135716202</v>
      </c>
      <c r="X360" s="124">
        <v>17</v>
      </c>
      <c r="Y360" s="124">
        <v>0</v>
      </c>
      <c r="Z360" s="124" t="s">
        <v>470</v>
      </c>
      <c r="AA360" s="124" t="s">
        <v>470</v>
      </c>
      <c r="AB360" s="124">
        <v>50.0753378287692</v>
      </c>
      <c r="AC360" s="124">
        <v>0.85462013864685404</v>
      </c>
      <c r="AD360" s="124">
        <v>11</v>
      </c>
      <c r="AE360" s="124">
        <v>0</v>
      </c>
      <c r="AF360" s="124" t="s">
        <v>470</v>
      </c>
      <c r="AG360" s="124" t="s">
        <v>470</v>
      </c>
      <c r="AH360" s="124">
        <v>0.2</v>
      </c>
      <c r="AI360" s="124">
        <v>2.58771657770368E-2</v>
      </c>
      <c r="AJ360" s="124">
        <v>3</v>
      </c>
      <c r="AK360" s="124">
        <v>78.635468819926402</v>
      </c>
      <c r="AL360" s="124">
        <v>0.85462013864685404</v>
      </c>
      <c r="AM360" s="124">
        <v>11</v>
      </c>
      <c r="AN360" s="124">
        <v>81.089838734286303</v>
      </c>
      <c r="AO360" s="124">
        <v>0.85462013864685404</v>
      </c>
      <c r="AP360" s="124">
        <v>11</v>
      </c>
      <c r="AQ360" s="124">
        <v>160.317346627473</v>
      </c>
      <c r="AR360" s="124">
        <v>0.85462013864685404</v>
      </c>
      <c r="AS360" s="124">
        <v>11</v>
      </c>
      <c r="AT360" s="124">
        <v>0</v>
      </c>
      <c r="AU360" s="124">
        <v>0.49997780859694002</v>
      </c>
      <c r="AV360" s="124">
        <v>2.58771657770368E-2</v>
      </c>
      <c r="AW360" s="124">
        <v>0</v>
      </c>
      <c r="AX360" s="124">
        <v>0</v>
      </c>
      <c r="AY360" s="124">
        <v>0.47414502562602201</v>
      </c>
      <c r="AZ360" s="124" t="s">
        <v>470</v>
      </c>
      <c r="BA360" s="124">
        <v>0.85462013864685404</v>
      </c>
      <c r="BB360" s="124">
        <v>11</v>
      </c>
      <c r="BC360" s="124" t="s">
        <v>470</v>
      </c>
      <c r="BD360" s="124">
        <v>0.85462013864685404</v>
      </c>
      <c r="BE360" s="124">
        <v>11</v>
      </c>
      <c r="BF360" s="124" t="s">
        <v>470</v>
      </c>
      <c r="BG360" s="124">
        <v>0.85462013864685404</v>
      </c>
      <c r="BH360" s="124">
        <v>11</v>
      </c>
      <c r="BI360" s="124" t="s">
        <v>470</v>
      </c>
      <c r="BJ360" s="124">
        <v>0.85462013864685404</v>
      </c>
      <c r="BK360" s="124">
        <v>11</v>
      </c>
      <c r="BL360" s="124">
        <v>6.32290003999708E-2</v>
      </c>
      <c r="BM360" s="124">
        <v>0.54445252585119597</v>
      </c>
      <c r="BN360" s="124">
        <v>21</v>
      </c>
      <c r="BO360" s="124">
        <v>352.60106671378799</v>
      </c>
      <c r="BP360" s="124">
        <v>6.6488622710309003E-2</v>
      </c>
      <c r="BQ360" s="124">
        <v>6</v>
      </c>
      <c r="BR360" s="124">
        <v>7.3182927673136004E-3</v>
      </c>
      <c r="BS360" s="124" t="s">
        <v>470</v>
      </c>
      <c r="BT360" s="124">
        <v>0.54445252585119597</v>
      </c>
      <c r="BU360" s="124">
        <v>21</v>
      </c>
      <c r="BV360" s="124">
        <v>0.999999999999999</v>
      </c>
      <c r="BW360" s="124">
        <v>0.999999999999999</v>
      </c>
      <c r="BX360" s="124">
        <v>23</v>
      </c>
      <c r="BY360" s="124">
        <v>0</v>
      </c>
      <c r="BZ360" s="124">
        <v>0.999999999999999</v>
      </c>
      <c r="CA360" s="124">
        <v>23</v>
      </c>
      <c r="CB360" s="124">
        <v>0</v>
      </c>
      <c r="CC360" s="124">
        <v>0.999999999999999</v>
      </c>
      <c r="CD360" s="124">
        <v>23</v>
      </c>
      <c r="CE360" s="124" t="s">
        <v>470</v>
      </c>
      <c r="CF360" s="124">
        <v>6.6488622710309003E-2</v>
      </c>
      <c r="CG360" s="124">
        <v>6</v>
      </c>
      <c r="CH360" s="124" t="s">
        <v>470</v>
      </c>
      <c r="CI360" s="124">
        <v>0.999999999999999</v>
      </c>
      <c r="CJ360" s="124">
        <v>23</v>
      </c>
      <c r="CK360" s="124">
        <v>46.072073025348601</v>
      </c>
      <c r="CL360" s="124">
        <v>0.85462013864685404</v>
      </c>
      <c r="CM360" s="124">
        <v>11</v>
      </c>
      <c r="CN360" s="124" t="s">
        <v>470</v>
      </c>
      <c r="CO360" s="124" t="s">
        <v>470</v>
      </c>
      <c r="CP360" s="124" t="s">
        <v>470</v>
      </c>
      <c r="CQ360" s="124">
        <v>0</v>
      </c>
      <c r="CR360" s="124">
        <v>6.6488622710309003E-2</v>
      </c>
      <c r="CS360" s="124">
        <v>6</v>
      </c>
      <c r="CT360" s="124">
        <v>0</v>
      </c>
      <c r="CU360" s="124">
        <v>6.6488622710309003E-2</v>
      </c>
      <c r="CV360" s="124">
        <v>6</v>
      </c>
      <c r="CW360" s="124">
        <v>2.95220927548299E-2</v>
      </c>
      <c r="CX360" s="124">
        <v>6.6488622710309003E-2</v>
      </c>
      <c r="CY360" s="124">
        <v>6</v>
      </c>
      <c r="CZ360" s="124">
        <v>411.8</v>
      </c>
      <c r="DA360" s="124">
        <v>6.6488622710309003E-2</v>
      </c>
      <c r="DB360" s="124">
        <v>6</v>
      </c>
      <c r="DC360" s="124">
        <v>84.877637858203002</v>
      </c>
      <c r="DD360" s="124">
        <v>0.85462013864685404</v>
      </c>
      <c r="DE360" s="124">
        <v>11</v>
      </c>
      <c r="DF360" s="124" t="s">
        <v>215</v>
      </c>
      <c r="DG360" s="124" t="s">
        <v>471</v>
      </c>
    </row>
    <row r="361" spans="2:111" x14ac:dyDescent="0.3">
      <c r="B361" s="124" t="str">
        <f t="shared" si="5"/>
        <v>iBoxx EUR Sovereigns ESG Tilted 1-3 Select Index45747</v>
      </c>
      <c r="D361" s="124" t="s">
        <v>493</v>
      </c>
      <c r="E361" s="124" t="s">
        <v>494</v>
      </c>
      <c r="F361" s="196">
        <v>45747</v>
      </c>
      <c r="G361" s="124">
        <v>82</v>
      </c>
      <c r="H361" s="124">
        <v>82</v>
      </c>
      <c r="I361" s="124">
        <v>0</v>
      </c>
      <c r="J361" s="124">
        <v>0.999999999999998</v>
      </c>
      <c r="K361" s="124">
        <v>1.8873791418627598E-15</v>
      </c>
      <c r="L361" s="265" t="s">
        <v>485</v>
      </c>
      <c r="M361" s="124">
        <v>67.227309660059404</v>
      </c>
      <c r="N361" s="124">
        <v>0.999999999999998</v>
      </c>
      <c r="O361" s="124">
        <v>82</v>
      </c>
      <c r="P361" s="124">
        <v>65.544617061534396</v>
      </c>
      <c r="Q361" s="124">
        <v>0.999999999999998</v>
      </c>
      <c r="R361" s="124">
        <v>82</v>
      </c>
      <c r="S361" s="124">
        <v>66.999428023537504</v>
      </c>
      <c r="T361" s="124">
        <v>0.999999999999998</v>
      </c>
      <c r="U361" s="124">
        <v>82</v>
      </c>
      <c r="V361" s="124">
        <v>67.891634585182402</v>
      </c>
      <c r="W361" s="124">
        <v>0.999999999999998</v>
      </c>
      <c r="X361" s="124">
        <v>82</v>
      </c>
      <c r="Y361" s="124">
        <v>62.252676821972599</v>
      </c>
      <c r="Z361" s="124">
        <v>0.999999999999998</v>
      </c>
      <c r="AA361" s="124">
        <v>82</v>
      </c>
      <c r="AB361" s="124">
        <v>73.257903159519998</v>
      </c>
      <c r="AC361" s="124">
        <v>0.999999999999998</v>
      </c>
      <c r="AD361" s="124">
        <v>82</v>
      </c>
      <c r="AE361" s="124">
        <v>0</v>
      </c>
      <c r="AF361" s="124" t="s">
        <v>470</v>
      </c>
      <c r="AG361" s="124" t="s">
        <v>470</v>
      </c>
      <c r="AH361" s="124" t="s">
        <v>470</v>
      </c>
      <c r="AI361" s="124" t="s">
        <v>470</v>
      </c>
      <c r="AJ361" s="124" t="s">
        <v>470</v>
      </c>
      <c r="AK361" s="124">
        <v>61.957873591417403</v>
      </c>
      <c r="AL361" s="124">
        <v>0.999999999999998</v>
      </c>
      <c r="AM361" s="124">
        <v>82</v>
      </c>
      <c r="AN361" s="124">
        <v>71.534591126814902</v>
      </c>
      <c r="AO361" s="124">
        <v>0.999999999999998</v>
      </c>
      <c r="AP361" s="124">
        <v>82</v>
      </c>
      <c r="AQ361" s="124">
        <v>159.73948382350201</v>
      </c>
      <c r="AR361" s="124">
        <v>0.999999999999998</v>
      </c>
      <c r="AS361" s="124">
        <v>82</v>
      </c>
      <c r="AT361" s="124">
        <v>0</v>
      </c>
      <c r="AU361" s="124">
        <v>0.999999999999998</v>
      </c>
      <c r="AV361" s="124">
        <v>0</v>
      </c>
      <c r="AW361" s="124">
        <v>0</v>
      </c>
      <c r="AX361" s="124">
        <v>0</v>
      </c>
      <c r="AY361" s="124">
        <v>0</v>
      </c>
      <c r="AZ361" s="124">
        <v>0.98946908103522802</v>
      </c>
      <c r="BA361" s="124">
        <v>0.999999999999998</v>
      </c>
      <c r="BB361" s="124">
        <v>82</v>
      </c>
      <c r="BC361" s="124">
        <v>1</v>
      </c>
      <c r="BD361" s="124">
        <v>0.999999999999998</v>
      </c>
      <c r="BE361" s="124">
        <v>82</v>
      </c>
      <c r="BF361" s="124" t="s">
        <v>470</v>
      </c>
      <c r="BG361" s="124">
        <v>0.999999999999998</v>
      </c>
      <c r="BH361" s="124">
        <v>82</v>
      </c>
      <c r="BI361" s="124">
        <v>1</v>
      </c>
      <c r="BJ361" s="124">
        <v>0.999999999999998</v>
      </c>
      <c r="BK361" s="124">
        <v>82</v>
      </c>
      <c r="BL361" s="124" t="s">
        <v>470</v>
      </c>
      <c r="BM361" s="124" t="s">
        <v>470</v>
      </c>
      <c r="BN361" s="124" t="s">
        <v>470</v>
      </c>
      <c r="BO361" s="124" t="s">
        <v>470</v>
      </c>
      <c r="BP361" s="124" t="s">
        <v>470</v>
      </c>
      <c r="BQ361" s="124" t="s">
        <v>470</v>
      </c>
      <c r="BR361" s="124" t="s">
        <v>470</v>
      </c>
      <c r="BS361" s="124" t="s">
        <v>470</v>
      </c>
      <c r="BT361" s="124" t="s">
        <v>470</v>
      </c>
      <c r="BU361" s="124" t="s">
        <v>470</v>
      </c>
      <c r="BV361" s="124">
        <v>7.0337302733273002E-3</v>
      </c>
      <c r="BW361" s="124">
        <v>7.0337302733273002E-3</v>
      </c>
      <c r="BX361" s="124">
        <v>1</v>
      </c>
      <c r="BY361" s="124">
        <v>0</v>
      </c>
      <c r="BZ361" s="124">
        <v>0.999999999999998</v>
      </c>
      <c r="CA361" s="124">
        <v>82</v>
      </c>
      <c r="CB361" s="124">
        <v>0</v>
      </c>
      <c r="CC361" s="124">
        <v>0.999999999999998</v>
      </c>
      <c r="CD361" s="124">
        <v>82</v>
      </c>
      <c r="CE361" s="124" t="s">
        <v>470</v>
      </c>
      <c r="CF361" s="124" t="s">
        <v>470</v>
      </c>
      <c r="CG361" s="124" t="s">
        <v>470</v>
      </c>
      <c r="CH361" s="124" t="s">
        <v>470</v>
      </c>
      <c r="CI361" s="124">
        <v>0.999999999999998</v>
      </c>
      <c r="CJ361" s="124">
        <v>82</v>
      </c>
      <c r="CK361" s="124">
        <v>59.468200527204402</v>
      </c>
      <c r="CL361" s="124">
        <v>0.999999999999998</v>
      </c>
      <c r="CM361" s="124">
        <v>82</v>
      </c>
      <c r="CN361" s="124" t="s">
        <v>470</v>
      </c>
      <c r="CO361" s="124" t="s">
        <v>470</v>
      </c>
      <c r="CP361" s="124" t="s">
        <v>470</v>
      </c>
      <c r="CQ361" s="124" t="s">
        <v>470</v>
      </c>
      <c r="CR361" s="124" t="s">
        <v>470</v>
      </c>
      <c r="CS361" s="124" t="s">
        <v>470</v>
      </c>
      <c r="CT361" s="124" t="s">
        <v>470</v>
      </c>
      <c r="CU361" s="124" t="s">
        <v>470</v>
      </c>
      <c r="CV361" s="124" t="s">
        <v>470</v>
      </c>
      <c r="CW361" s="124" t="s">
        <v>470</v>
      </c>
      <c r="CX361" s="124" t="s">
        <v>470</v>
      </c>
      <c r="CY361" s="124" t="s">
        <v>470</v>
      </c>
      <c r="CZ361" s="124" t="s">
        <v>470</v>
      </c>
      <c r="DA361" s="124" t="s">
        <v>470</v>
      </c>
      <c r="DB361" s="124" t="s">
        <v>470</v>
      </c>
      <c r="DC361" s="124">
        <v>71.125580307205396</v>
      </c>
      <c r="DD361" s="124">
        <v>0.999999999999998</v>
      </c>
      <c r="DE361" s="124">
        <v>82</v>
      </c>
      <c r="DF361" s="124" t="s">
        <v>215</v>
      </c>
      <c r="DG361" s="124" t="s">
        <v>471</v>
      </c>
    </row>
    <row r="362" spans="2:111" x14ac:dyDescent="0.3">
      <c r="B362" s="124" t="str">
        <f t="shared" si="5"/>
        <v>iBoxx EUR Sovereigns ESG Tilted45747</v>
      </c>
      <c r="D362" s="124" t="s">
        <v>490</v>
      </c>
      <c r="E362" s="124" t="s">
        <v>193</v>
      </c>
      <c r="F362" s="196">
        <v>45747</v>
      </c>
      <c r="G362" s="124">
        <v>533</v>
      </c>
      <c r="H362" s="124">
        <v>533</v>
      </c>
      <c r="I362" s="124">
        <v>0</v>
      </c>
      <c r="J362" s="124">
        <v>0.99999999999997402</v>
      </c>
      <c r="K362" s="124">
        <v>2.57571741713036E-14</v>
      </c>
      <c r="L362" s="265" t="s">
        <v>485</v>
      </c>
      <c r="M362" s="124">
        <v>67.264536244060295</v>
      </c>
      <c r="N362" s="124">
        <v>0.99999999999997402</v>
      </c>
      <c r="O362" s="124">
        <v>533</v>
      </c>
      <c r="P362" s="124">
        <v>65.534914788245302</v>
      </c>
      <c r="Q362" s="124">
        <v>0.99999999999997402</v>
      </c>
      <c r="R362" s="124">
        <v>533</v>
      </c>
      <c r="S362" s="124">
        <v>67.113418105471197</v>
      </c>
      <c r="T362" s="124">
        <v>0.99999999999997402</v>
      </c>
      <c r="U362" s="124">
        <v>533</v>
      </c>
      <c r="V362" s="124">
        <v>67.889205377817206</v>
      </c>
      <c r="W362" s="124">
        <v>0.99999999999997402</v>
      </c>
      <c r="X362" s="124">
        <v>533</v>
      </c>
      <c r="Y362" s="124">
        <v>62.932026433053501</v>
      </c>
      <c r="Z362" s="124">
        <v>0.99999999999997402</v>
      </c>
      <c r="AA362" s="124">
        <v>533</v>
      </c>
      <c r="AB362" s="124">
        <v>73.234070387250398</v>
      </c>
      <c r="AC362" s="124">
        <v>0.99999999999997402</v>
      </c>
      <c r="AD362" s="124">
        <v>533</v>
      </c>
      <c r="AE362" s="124">
        <v>0</v>
      </c>
      <c r="AF362" s="124" t="s">
        <v>470</v>
      </c>
      <c r="AG362" s="124" t="s">
        <v>470</v>
      </c>
      <c r="AH362" s="124" t="s">
        <v>470</v>
      </c>
      <c r="AI362" s="124" t="s">
        <v>470</v>
      </c>
      <c r="AJ362" s="124" t="s">
        <v>470</v>
      </c>
      <c r="AK362" s="124">
        <v>61.987831910004601</v>
      </c>
      <c r="AL362" s="124">
        <v>0.99999999999997402</v>
      </c>
      <c r="AM362" s="124">
        <v>533</v>
      </c>
      <c r="AN362" s="124">
        <v>71.605177005599003</v>
      </c>
      <c r="AO362" s="124">
        <v>0.99999999999997402</v>
      </c>
      <c r="AP362" s="124">
        <v>533</v>
      </c>
      <c r="AQ362" s="124">
        <v>161.72644303560401</v>
      </c>
      <c r="AR362" s="124">
        <v>0.99999999999997402</v>
      </c>
      <c r="AS362" s="124">
        <v>533</v>
      </c>
      <c r="AT362" s="124">
        <v>0</v>
      </c>
      <c r="AU362" s="124">
        <v>0.99999999999997402</v>
      </c>
      <c r="AV362" s="124">
        <v>0</v>
      </c>
      <c r="AW362" s="124">
        <v>0</v>
      </c>
      <c r="AX362" s="124">
        <v>0</v>
      </c>
      <c r="AY362" s="124">
        <v>0</v>
      </c>
      <c r="AZ362" s="124">
        <v>0.97051836670598302</v>
      </c>
      <c r="BA362" s="124">
        <v>0.99999999999997402</v>
      </c>
      <c r="BB362" s="124">
        <v>533</v>
      </c>
      <c r="BC362" s="124">
        <v>1</v>
      </c>
      <c r="BD362" s="124">
        <v>0.99999999999997402</v>
      </c>
      <c r="BE362" s="124">
        <v>533</v>
      </c>
      <c r="BF362" s="124" t="s">
        <v>470</v>
      </c>
      <c r="BG362" s="124">
        <v>0.99999999999997402</v>
      </c>
      <c r="BH362" s="124">
        <v>533</v>
      </c>
      <c r="BI362" s="124">
        <v>1</v>
      </c>
      <c r="BJ362" s="124">
        <v>0.99999999999997402</v>
      </c>
      <c r="BK362" s="124">
        <v>533</v>
      </c>
      <c r="BL362" s="124" t="s">
        <v>470</v>
      </c>
      <c r="BM362" s="124" t="s">
        <v>470</v>
      </c>
      <c r="BN362" s="124" t="s">
        <v>470</v>
      </c>
      <c r="BO362" s="124" t="s">
        <v>470</v>
      </c>
      <c r="BP362" s="124" t="s">
        <v>470</v>
      </c>
      <c r="BQ362" s="124" t="s">
        <v>470</v>
      </c>
      <c r="BR362" s="124" t="s">
        <v>470</v>
      </c>
      <c r="BS362" s="124" t="s">
        <v>470</v>
      </c>
      <c r="BT362" s="124" t="s">
        <v>470</v>
      </c>
      <c r="BU362" s="124" t="s">
        <v>470</v>
      </c>
      <c r="BV362" s="124">
        <v>3.2255584978798602E-2</v>
      </c>
      <c r="BW362" s="124">
        <v>3.2255584978798602E-2</v>
      </c>
      <c r="BX362" s="124">
        <v>24</v>
      </c>
      <c r="BY362" s="124">
        <v>0</v>
      </c>
      <c r="BZ362" s="124">
        <v>0.99999999999997402</v>
      </c>
      <c r="CA362" s="124">
        <v>533</v>
      </c>
      <c r="CB362" s="124">
        <v>0</v>
      </c>
      <c r="CC362" s="124">
        <v>0.99999999999997402</v>
      </c>
      <c r="CD362" s="124">
        <v>533</v>
      </c>
      <c r="CE362" s="124" t="s">
        <v>470</v>
      </c>
      <c r="CF362" s="124" t="s">
        <v>470</v>
      </c>
      <c r="CG362" s="124" t="s">
        <v>470</v>
      </c>
      <c r="CH362" s="124" t="s">
        <v>470</v>
      </c>
      <c r="CI362" s="124">
        <v>0.99999999999997402</v>
      </c>
      <c r="CJ362" s="124">
        <v>533</v>
      </c>
      <c r="CK362" s="124">
        <v>59.523470420861997</v>
      </c>
      <c r="CL362" s="124">
        <v>0.99999999999997402</v>
      </c>
      <c r="CM362" s="124">
        <v>533</v>
      </c>
      <c r="CN362" s="124" t="s">
        <v>470</v>
      </c>
      <c r="CO362" s="124" t="s">
        <v>470</v>
      </c>
      <c r="CP362" s="124" t="s">
        <v>470</v>
      </c>
      <c r="CQ362" s="124" t="s">
        <v>470</v>
      </c>
      <c r="CR362" s="124" t="s">
        <v>470</v>
      </c>
      <c r="CS362" s="124" t="s">
        <v>470</v>
      </c>
      <c r="CT362" s="124" t="s">
        <v>470</v>
      </c>
      <c r="CU362" s="124" t="s">
        <v>470</v>
      </c>
      <c r="CV362" s="124" t="s">
        <v>470</v>
      </c>
      <c r="CW362" s="124" t="s">
        <v>470</v>
      </c>
      <c r="CX362" s="124" t="s">
        <v>470</v>
      </c>
      <c r="CY362" s="124" t="s">
        <v>470</v>
      </c>
      <c r="CZ362" s="124" t="s">
        <v>470</v>
      </c>
      <c r="DA362" s="124" t="s">
        <v>470</v>
      </c>
      <c r="DB362" s="124" t="s">
        <v>470</v>
      </c>
      <c r="DC362" s="124">
        <v>71.1678150138912</v>
      </c>
      <c r="DD362" s="124">
        <v>0.99999999999997402</v>
      </c>
      <c r="DE362" s="124">
        <v>533</v>
      </c>
      <c r="DF362" s="124" t="s">
        <v>217</v>
      </c>
      <c r="DG362" s="124" t="s">
        <v>471</v>
      </c>
    </row>
    <row r="363" spans="2:111" x14ac:dyDescent="0.3">
      <c r="B363" s="124" t="str">
        <f t="shared" si="5"/>
        <v>iBoxx EUR Sovereigns ESG Tilted 7-10 Select Index45747</v>
      </c>
      <c r="D363" s="124" t="s">
        <v>499</v>
      </c>
      <c r="E363" s="124" t="s">
        <v>500</v>
      </c>
      <c r="F363" s="196">
        <v>45747</v>
      </c>
      <c r="G363" s="124">
        <v>71</v>
      </c>
      <c r="H363" s="124">
        <v>71</v>
      </c>
      <c r="I363" s="124">
        <v>0</v>
      </c>
      <c r="J363" s="124">
        <v>0.999999999999998</v>
      </c>
      <c r="K363" s="124">
        <v>1.6653345369377301E-15</v>
      </c>
      <c r="L363" s="265" t="s">
        <v>485</v>
      </c>
      <c r="M363" s="124">
        <v>67.070606017293997</v>
      </c>
      <c r="N363" s="124">
        <v>0.999999999999998</v>
      </c>
      <c r="O363" s="124">
        <v>71</v>
      </c>
      <c r="P363" s="124">
        <v>65.228813620702198</v>
      </c>
      <c r="Q363" s="124">
        <v>0.999999999999998</v>
      </c>
      <c r="R363" s="124">
        <v>71</v>
      </c>
      <c r="S363" s="124">
        <v>67.1380747507378</v>
      </c>
      <c r="T363" s="124">
        <v>0.999999999999998</v>
      </c>
      <c r="U363" s="124">
        <v>71</v>
      </c>
      <c r="V363" s="124">
        <v>67.575915622860904</v>
      </c>
      <c r="W363" s="124">
        <v>0.999999999999998</v>
      </c>
      <c r="X363" s="124">
        <v>71</v>
      </c>
      <c r="Y363" s="124">
        <v>63.1670234262062</v>
      </c>
      <c r="Z363" s="124">
        <v>0.999999999999998</v>
      </c>
      <c r="AA363" s="124">
        <v>71</v>
      </c>
      <c r="AB363" s="124">
        <v>73.105836852224002</v>
      </c>
      <c r="AC363" s="124">
        <v>0.999999999999998</v>
      </c>
      <c r="AD363" s="124">
        <v>71</v>
      </c>
      <c r="AE363" s="124">
        <v>0</v>
      </c>
      <c r="AF363" s="124" t="s">
        <v>470</v>
      </c>
      <c r="AG363" s="124" t="s">
        <v>470</v>
      </c>
      <c r="AH363" s="124" t="s">
        <v>470</v>
      </c>
      <c r="AI363" s="124" t="s">
        <v>470</v>
      </c>
      <c r="AJ363" s="124" t="s">
        <v>470</v>
      </c>
      <c r="AK363" s="124">
        <v>61.7253931466757</v>
      </c>
      <c r="AL363" s="124">
        <v>0.999999999999998</v>
      </c>
      <c r="AM363" s="124">
        <v>71</v>
      </c>
      <c r="AN363" s="124">
        <v>71.419633792897699</v>
      </c>
      <c r="AO363" s="124">
        <v>0.999999999999998</v>
      </c>
      <c r="AP363" s="124">
        <v>71</v>
      </c>
      <c r="AQ363" s="124">
        <v>162.65014132782301</v>
      </c>
      <c r="AR363" s="124">
        <v>0.999999999999998</v>
      </c>
      <c r="AS363" s="124">
        <v>71</v>
      </c>
      <c r="AT363" s="124">
        <v>0</v>
      </c>
      <c r="AU363" s="124">
        <v>0.999999999999998</v>
      </c>
      <c r="AV363" s="124">
        <v>0</v>
      </c>
      <c r="AW363" s="124">
        <v>0</v>
      </c>
      <c r="AX363" s="124">
        <v>0</v>
      </c>
      <c r="AY363" s="124">
        <v>0</v>
      </c>
      <c r="AZ363" s="124">
        <v>0.98087021837683896</v>
      </c>
      <c r="BA363" s="124">
        <v>0.999999999999998</v>
      </c>
      <c r="BB363" s="124">
        <v>71</v>
      </c>
      <c r="BC363" s="124">
        <v>1</v>
      </c>
      <c r="BD363" s="124">
        <v>0.999999999999998</v>
      </c>
      <c r="BE363" s="124">
        <v>71</v>
      </c>
      <c r="BF363" s="124" t="s">
        <v>470</v>
      </c>
      <c r="BG363" s="124">
        <v>0.999999999999998</v>
      </c>
      <c r="BH363" s="124">
        <v>71</v>
      </c>
      <c r="BI363" s="124">
        <v>1</v>
      </c>
      <c r="BJ363" s="124">
        <v>0.999999999999998</v>
      </c>
      <c r="BK363" s="124">
        <v>71</v>
      </c>
      <c r="BL363" s="124" t="s">
        <v>470</v>
      </c>
      <c r="BM363" s="124" t="s">
        <v>470</v>
      </c>
      <c r="BN363" s="124" t="s">
        <v>470</v>
      </c>
      <c r="BO363" s="124" t="s">
        <v>470</v>
      </c>
      <c r="BP363" s="124" t="s">
        <v>470</v>
      </c>
      <c r="BQ363" s="124" t="s">
        <v>470</v>
      </c>
      <c r="BR363" s="124" t="s">
        <v>470</v>
      </c>
      <c r="BS363" s="124" t="s">
        <v>470</v>
      </c>
      <c r="BT363" s="124" t="s">
        <v>470</v>
      </c>
      <c r="BU363" s="124" t="s">
        <v>470</v>
      </c>
      <c r="BV363" s="124">
        <v>1.9103357825829299E-2</v>
      </c>
      <c r="BW363" s="124">
        <v>1.9103357825829299E-2</v>
      </c>
      <c r="BX363" s="124">
        <v>2</v>
      </c>
      <c r="BY363" s="124">
        <v>0</v>
      </c>
      <c r="BZ363" s="124">
        <v>0.999999999999998</v>
      </c>
      <c r="CA363" s="124">
        <v>71</v>
      </c>
      <c r="CB363" s="124">
        <v>0</v>
      </c>
      <c r="CC363" s="124">
        <v>0.999999999999998</v>
      </c>
      <c r="CD363" s="124">
        <v>71</v>
      </c>
      <c r="CE363" s="124" t="s">
        <v>470</v>
      </c>
      <c r="CF363" s="124" t="s">
        <v>470</v>
      </c>
      <c r="CG363" s="124" t="s">
        <v>470</v>
      </c>
      <c r="CH363" s="124" t="s">
        <v>470</v>
      </c>
      <c r="CI363" s="124">
        <v>0.999999999999998</v>
      </c>
      <c r="CJ363" s="124">
        <v>71</v>
      </c>
      <c r="CK363" s="124">
        <v>59.456294162179397</v>
      </c>
      <c r="CL363" s="124">
        <v>0.999999999999998</v>
      </c>
      <c r="CM363" s="124">
        <v>71</v>
      </c>
      <c r="CN363" s="124" t="s">
        <v>470</v>
      </c>
      <c r="CO363" s="124" t="s">
        <v>470</v>
      </c>
      <c r="CP363" s="124" t="s">
        <v>470</v>
      </c>
      <c r="CQ363" s="124" t="s">
        <v>470</v>
      </c>
      <c r="CR363" s="124" t="s">
        <v>470</v>
      </c>
      <c r="CS363" s="124" t="s">
        <v>470</v>
      </c>
      <c r="CT363" s="124" t="s">
        <v>470</v>
      </c>
      <c r="CU363" s="124" t="s">
        <v>470</v>
      </c>
      <c r="CV363" s="124" t="s">
        <v>470</v>
      </c>
      <c r="CW363" s="124" t="s">
        <v>470</v>
      </c>
      <c r="CX363" s="124" t="s">
        <v>470</v>
      </c>
      <c r="CY363" s="124" t="s">
        <v>470</v>
      </c>
      <c r="CZ363" s="124" t="s">
        <v>470</v>
      </c>
      <c r="DA363" s="124" t="s">
        <v>470</v>
      </c>
      <c r="DB363" s="124" t="s">
        <v>470</v>
      </c>
      <c r="DC363" s="124">
        <v>70.867699987383602</v>
      </c>
      <c r="DD363" s="124">
        <v>0.999999999999998</v>
      </c>
      <c r="DE363" s="124">
        <v>71</v>
      </c>
      <c r="DF363" s="124" t="s">
        <v>217</v>
      </c>
      <c r="DG363" s="124" t="s">
        <v>471</v>
      </c>
    </row>
    <row r="364" spans="2:111" x14ac:dyDescent="0.3">
      <c r="B364" s="124" t="str">
        <f t="shared" si="5"/>
        <v>iBoxx EUR Sovereigns ESG Tilted 3-5 Select Index45747</v>
      </c>
      <c r="D364" s="124" t="s">
        <v>495</v>
      </c>
      <c r="E364" s="124" t="s">
        <v>496</v>
      </c>
      <c r="F364" s="196">
        <v>45747</v>
      </c>
      <c r="G364" s="124">
        <v>71</v>
      </c>
      <c r="H364" s="124">
        <v>71</v>
      </c>
      <c r="I364" s="124">
        <v>0</v>
      </c>
      <c r="J364" s="124">
        <v>0.999999999999998</v>
      </c>
      <c r="K364" s="124">
        <v>1.6653345369377301E-15</v>
      </c>
      <c r="L364" s="265" t="s">
        <v>485</v>
      </c>
      <c r="M364" s="124">
        <v>67.218125841851801</v>
      </c>
      <c r="N364" s="124">
        <v>0.999999999999998</v>
      </c>
      <c r="O364" s="124">
        <v>71</v>
      </c>
      <c r="P364" s="124">
        <v>65.814725610216399</v>
      </c>
      <c r="Q364" s="124">
        <v>0.999999999999998</v>
      </c>
      <c r="R364" s="124">
        <v>71</v>
      </c>
      <c r="S364" s="124">
        <v>67.064509246354405</v>
      </c>
      <c r="T364" s="124">
        <v>0.999999999999998</v>
      </c>
      <c r="U364" s="124">
        <v>71</v>
      </c>
      <c r="V364" s="124">
        <v>67.746677528190702</v>
      </c>
      <c r="W364" s="124">
        <v>0.999999999999998</v>
      </c>
      <c r="X364" s="124">
        <v>71</v>
      </c>
      <c r="Y364" s="124">
        <v>62.799949716341601</v>
      </c>
      <c r="Z364" s="124">
        <v>0.999999999999998</v>
      </c>
      <c r="AA364" s="124">
        <v>71</v>
      </c>
      <c r="AB364" s="124">
        <v>73.240766442599806</v>
      </c>
      <c r="AC364" s="124">
        <v>0.999999999999998</v>
      </c>
      <c r="AD364" s="124">
        <v>71</v>
      </c>
      <c r="AE364" s="124">
        <v>0</v>
      </c>
      <c r="AF364" s="124" t="s">
        <v>470</v>
      </c>
      <c r="AG364" s="124" t="s">
        <v>470</v>
      </c>
      <c r="AH364" s="124" t="s">
        <v>470</v>
      </c>
      <c r="AI364" s="124" t="s">
        <v>470</v>
      </c>
      <c r="AJ364" s="124" t="s">
        <v>470</v>
      </c>
      <c r="AK364" s="124">
        <v>61.7940841690043</v>
      </c>
      <c r="AL364" s="124">
        <v>0.999999999999998</v>
      </c>
      <c r="AM364" s="124">
        <v>71</v>
      </c>
      <c r="AN364" s="124">
        <v>71.769659745192698</v>
      </c>
      <c r="AO364" s="124">
        <v>0.999999999999998</v>
      </c>
      <c r="AP364" s="124">
        <v>71</v>
      </c>
      <c r="AQ364" s="124">
        <v>159.62868851277099</v>
      </c>
      <c r="AR364" s="124">
        <v>0.999999999999998</v>
      </c>
      <c r="AS364" s="124">
        <v>71</v>
      </c>
      <c r="AT364" s="124">
        <v>0</v>
      </c>
      <c r="AU364" s="124">
        <v>0.999999999999998</v>
      </c>
      <c r="AV364" s="124">
        <v>0</v>
      </c>
      <c r="AW364" s="124">
        <v>0</v>
      </c>
      <c r="AX364" s="124">
        <v>0</v>
      </c>
      <c r="AY364" s="124">
        <v>0</v>
      </c>
      <c r="AZ364" s="124">
        <v>0.98607002498551799</v>
      </c>
      <c r="BA364" s="124">
        <v>0.999999999999998</v>
      </c>
      <c r="BB364" s="124">
        <v>71</v>
      </c>
      <c r="BC364" s="124">
        <v>1</v>
      </c>
      <c r="BD364" s="124">
        <v>0.999999999999998</v>
      </c>
      <c r="BE364" s="124">
        <v>71</v>
      </c>
      <c r="BF364" s="124" t="s">
        <v>470</v>
      </c>
      <c r="BG364" s="124">
        <v>0.999999999999998</v>
      </c>
      <c r="BH364" s="124">
        <v>71</v>
      </c>
      <c r="BI364" s="124">
        <v>1</v>
      </c>
      <c r="BJ364" s="124">
        <v>0.999999999999998</v>
      </c>
      <c r="BK364" s="124">
        <v>71</v>
      </c>
      <c r="BL364" s="124" t="s">
        <v>470</v>
      </c>
      <c r="BM364" s="124" t="s">
        <v>470</v>
      </c>
      <c r="BN364" s="124" t="s">
        <v>470</v>
      </c>
      <c r="BO364" s="124" t="s">
        <v>470</v>
      </c>
      <c r="BP364" s="124" t="s">
        <v>470</v>
      </c>
      <c r="BQ364" s="124" t="s">
        <v>470</v>
      </c>
      <c r="BR364" s="124" t="s">
        <v>470</v>
      </c>
      <c r="BS364" s="124" t="s">
        <v>470</v>
      </c>
      <c r="BT364" s="124" t="s">
        <v>470</v>
      </c>
      <c r="BU364" s="124" t="s">
        <v>470</v>
      </c>
      <c r="BV364" s="124">
        <v>1.02808372983675E-2</v>
      </c>
      <c r="BW364" s="124">
        <v>1.02808372983675E-2</v>
      </c>
      <c r="BX364" s="124">
        <v>2</v>
      </c>
      <c r="BY364" s="124">
        <v>0</v>
      </c>
      <c r="BZ364" s="124">
        <v>0.999999999999998</v>
      </c>
      <c r="CA364" s="124">
        <v>71</v>
      </c>
      <c r="CB364" s="124">
        <v>0</v>
      </c>
      <c r="CC364" s="124">
        <v>0.999999999999998</v>
      </c>
      <c r="CD364" s="124">
        <v>71</v>
      </c>
      <c r="CE364" s="124" t="s">
        <v>470</v>
      </c>
      <c r="CF364" s="124" t="s">
        <v>470</v>
      </c>
      <c r="CG364" s="124" t="s">
        <v>470</v>
      </c>
      <c r="CH364" s="124" t="s">
        <v>470</v>
      </c>
      <c r="CI364" s="124">
        <v>0.999999999999998</v>
      </c>
      <c r="CJ364" s="124">
        <v>71</v>
      </c>
      <c r="CK364" s="124">
        <v>59.428362898857102</v>
      </c>
      <c r="CL364" s="124">
        <v>0.999999999999998</v>
      </c>
      <c r="CM364" s="124">
        <v>71</v>
      </c>
      <c r="CN364" s="124" t="s">
        <v>470</v>
      </c>
      <c r="CO364" s="124" t="s">
        <v>470</v>
      </c>
      <c r="CP364" s="124" t="s">
        <v>470</v>
      </c>
      <c r="CQ364" s="124" t="s">
        <v>470</v>
      </c>
      <c r="CR364" s="124" t="s">
        <v>470</v>
      </c>
      <c r="CS364" s="124" t="s">
        <v>470</v>
      </c>
      <c r="CT364" s="124" t="s">
        <v>470</v>
      </c>
      <c r="CU364" s="124" t="s">
        <v>470</v>
      </c>
      <c r="CV364" s="124" t="s">
        <v>470</v>
      </c>
      <c r="CW364" s="124" t="s">
        <v>470</v>
      </c>
      <c r="CX364" s="124" t="s">
        <v>470</v>
      </c>
      <c r="CY364" s="124" t="s">
        <v>470</v>
      </c>
      <c r="CZ364" s="124" t="s">
        <v>470</v>
      </c>
      <c r="DA364" s="124" t="s">
        <v>470</v>
      </c>
      <c r="DB364" s="124" t="s">
        <v>470</v>
      </c>
      <c r="DC364" s="124">
        <v>71.345376422540298</v>
      </c>
      <c r="DD364" s="124">
        <v>0.999999999999998</v>
      </c>
      <c r="DE364" s="124">
        <v>71</v>
      </c>
      <c r="DF364" s="124" t="s">
        <v>219</v>
      </c>
      <c r="DG364" s="124" t="s">
        <v>471</v>
      </c>
    </row>
    <row r="365" spans="2:111" x14ac:dyDescent="0.3">
      <c r="B365" s="124" t="str">
        <f t="shared" si="5"/>
        <v>iBoxx EUR Sovereigns ESG Tilted 5-7 Select Index45747</v>
      </c>
      <c r="D365" s="124" t="s">
        <v>497</v>
      </c>
      <c r="E365" s="124" t="s">
        <v>498</v>
      </c>
      <c r="F365" s="196">
        <v>45747</v>
      </c>
      <c r="G365" s="124">
        <v>59</v>
      </c>
      <c r="H365" s="124">
        <v>59</v>
      </c>
      <c r="I365" s="124">
        <v>0</v>
      </c>
      <c r="J365" s="124">
        <v>0.999999999999999</v>
      </c>
      <c r="K365" s="124">
        <v>6.6613381477509304E-16</v>
      </c>
      <c r="L365" s="265" t="s">
        <v>485</v>
      </c>
      <c r="M365" s="124">
        <v>67.175463053075305</v>
      </c>
      <c r="N365" s="124">
        <v>0.999999999999999</v>
      </c>
      <c r="O365" s="124">
        <v>59</v>
      </c>
      <c r="P365" s="124">
        <v>65.233645918445504</v>
      </c>
      <c r="Q365" s="124">
        <v>0.999999999999999</v>
      </c>
      <c r="R365" s="124">
        <v>59</v>
      </c>
      <c r="S365" s="124">
        <v>67.047311324580505</v>
      </c>
      <c r="T365" s="124">
        <v>0.999999999999999</v>
      </c>
      <c r="U365" s="124">
        <v>59</v>
      </c>
      <c r="V365" s="124">
        <v>67.847714403410706</v>
      </c>
      <c r="W365" s="124">
        <v>0.999999999999999</v>
      </c>
      <c r="X365" s="124">
        <v>59</v>
      </c>
      <c r="Y365" s="124">
        <v>62.199947664803197</v>
      </c>
      <c r="Z365" s="124">
        <v>0.999999999999999</v>
      </c>
      <c r="AA365" s="124">
        <v>59</v>
      </c>
      <c r="AB365" s="124">
        <v>73.087430255921603</v>
      </c>
      <c r="AC365" s="124">
        <v>0.999999999999999</v>
      </c>
      <c r="AD365" s="124">
        <v>59</v>
      </c>
      <c r="AE365" s="124">
        <v>0</v>
      </c>
      <c r="AF365" s="124" t="s">
        <v>470</v>
      </c>
      <c r="AG365" s="124" t="s">
        <v>470</v>
      </c>
      <c r="AH365" s="124" t="s">
        <v>470</v>
      </c>
      <c r="AI365" s="124" t="s">
        <v>470</v>
      </c>
      <c r="AJ365" s="124" t="s">
        <v>470</v>
      </c>
      <c r="AK365" s="124">
        <v>62.157781222883699</v>
      </c>
      <c r="AL365" s="124">
        <v>0.999999999999999</v>
      </c>
      <c r="AM365" s="124">
        <v>59</v>
      </c>
      <c r="AN365" s="124">
        <v>70.910197442988903</v>
      </c>
      <c r="AO365" s="124">
        <v>0.999999999999999</v>
      </c>
      <c r="AP365" s="124">
        <v>59</v>
      </c>
      <c r="AQ365" s="124">
        <v>160.91833081857399</v>
      </c>
      <c r="AR365" s="124">
        <v>0.999999999999999</v>
      </c>
      <c r="AS365" s="124">
        <v>59</v>
      </c>
      <c r="AT365" s="124">
        <v>0</v>
      </c>
      <c r="AU365" s="124">
        <v>0.999999999999999</v>
      </c>
      <c r="AV365" s="124">
        <v>0</v>
      </c>
      <c r="AW365" s="124">
        <v>0</v>
      </c>
      <c r="AX365" s="124">
        <v>0</v>
      </c>
      <c r="AY365" s="124">
        <v>0</v>
      </c>
      <c r="AZ365" s="124">
        <v>0.98316499234237098</v>
      </c>
      <c r="BA365" s="124">
        <v>0.999999999999999</v>
      </c>
      <c r="BB365" s="124">
        <v>59</v>
      </c>
      <c r="BC365" s="124">
        <v>1</v>
      </c>
      <c r="BD365" s="124">
        <v>0.999999999999999</v>
      </c>
      <c r="BE365" s="124">
        <v>59</v>
      </c>
      <c r="BF365" s="124" t="s">
        <v>470</v>
      </c>
      <c r="BG365" s="124">
        <v>0.999999999999999</v>
      </c>
      <c r="BH365" s="124">
        <v>59</v>
      </c>
      <c r="BI365" s="124">
        <v>1</v>
      </c>
      <c r="BJ365" s="124">
        <v>0.999999999999999</v>
      </c>
      <c r="BK365" s="124">
        <v>59</v>
      </c>
      <c r="BL365" s="124" t="s">
        <v>470</v>
      </c>
      <c r="BM365" s="124" t="s">
        <v>470</v>
      </c>
      <c r="BN365" s="124" t="s">
        <v>470</v>
      </c>
      <c r="BO365" s="124" t="s">
        <v>470</v>
      </c>
      <c r="BP365" s="124" t="s">
        <v>470</v>
      </c>
      <c r="BQ365" s="124" t="s">
        <v>470</v>
      </c>
      <c r="BR365" s="124" t="s">
        <v>470</v>
      </c>
      <c r="BS365" s="124" t="s">
        <v>470</v>
      </c>
      <c r="BT365" s="124" t="s">
        <v>470</v>
      </c>
      <c r="BU365" s="124" t="s">
        <v>470</v>
      </c>
      <c r="BV365" s="124">
        <v>3.9881511033814897E-2</v>
      </c>
      <c r="BW365" s="124">
        <v>3.9881511033814897E-2</v>
      </c>
      <c r="BX365" s="124">
        <v>4</v>
      </c>
      <c r="BY365" s="124">
        <v>0</v>
      </c>
      <c r="BZ365" s="124">
        <v>0.999999999999999</v>
      </c>
      <c r="CA365" s="124">
        <v>59</v>
      </c>
      <c r="CB365" s="124">
        <v>0</v>
      </c>
      <c r="CC365" s="124">
        <v>0.999999999999999</v>
      </c>
      <c r="CD365" s="124">
        <v>59</v>
      </c>
      <c r="CE365" s="124" t="s">
        <v>470</v>
      </c>
      <c r="CF365" s="124" t="s">
        <v>470</v>
      </c>
      <c r="CG365" s="124" t="s">
        <v>470</v>
      </c>
      <c r="CH365" s="124" t="s">
        <v>470</v>
      </c>
      <c r="CI365" s="124">
        <v>0.999999999999999</v>
      </c>
      <c r="CJ365" s="124">
        <v>59</v>
      </c>
      <c r="CK365" s="124">
        <v>59.524172401831699</v>
      </c>
      <c r="CL365" s="124">
        <v>0.999999999999999</v>
      </c>
      <c r="CM365" s="124">
        <v>59</v>
      </c>
      <c r="CN365" s="124" t="s">
        <v>470</v>
      </c>
      <c r="CO365" s="124" t="s">
        <v>470</v>
      </c>
      <c r="CP365" s="124" t="s">
        <v>470</v>
      </c>
      <c r="CQ365" s="124" t="s">
        <v>470</v>
      </c>
      <c r="CR365" s="124" t="s">
        <v>470</v>
      </c>
      <c r="CS365" s="124" t="s">
        <v>470</v>
      </c>
      <c r="CT365" s="124" t="s">
        <v>470</v>
      </c>
      <c r="CU365" s="124" t="s">
        <v>470</v>
      </c>
      <c r="CV365" s="124" t="s">
        <v>470</v>
      </c>
      <c r="CW365" s="124" t="s">
        <v>470</v>
      </c>
      <c r="CX365" s="124" t="s">
        <v>470</v>
      </c>
      <c r="CY365" s="124" t="s">
        <v>470</v>
      </c>
      <c r="CZ365" s="124" t="s">
        <v>470</v>
      </c>
      <c r="DA365" s="124" t="s">
        <v>470</v>
      </c>
      <c r="DB365" s="124" t="s">
        <v>470</v>
      </c>
      <c r="DC365" s="124">
        <v>70.558600200599599</v>
      </c>
      <c r="DD365" s="124">
        <v>0.999999999999999</v>
      </c>
      <c r="DE365" s="124">
        <v>59</v>
      </c>
      <c r="DF365" s="124" t="s">
        <v>219</v>
      </c>
      <c r="DG365" s="124" t="s">
        <v>471</v>
      </c>
    </row>
    <row r="366" spans="2:111" x14ac:dyDescent="0.3">
      <c r="B366" s="124" t="str">
        <f t="shared" si="5"/>
        <v>iBoxx EUR Sovereigns ESG Tilted 10+ Select Index45747</v>
      </c>
      <c r="D366" s="124" t="s">
        <v>491</v>
      </c>
      <c r="E366" s="124" t="s">
        <v>492</v>
      </c>
      <c r="F366" s="196">
        <v>45747</v>
      </c>
      <c r="G366" s="124">
        <v>168</v>
      </c>
      <c r="H366" s="124">
        <v>168</v>
      </c>
      <c r="I366" s="124">
        <v>0</v>
      </c>
      <c r="J366" s="124">
        <v>0.999999999999994</v>
      </c>
      <c r="K366" s="124">
        <v>5.5511151231257803E-15</v>
      </c>
      <c r="L366" s="265" t="s">
        <v>485</v>
      </c>
      <c r="M366" s="124">
        <v>67.231863169941803</v>
      </c>
      <c r="N366" s="124">
        <v>0.999999999999994</v>
      </c>
      <c r="O366" s="124">
        <v>168</v>
      </c>
      <c r="P366" s="124">
        <v>65.169149238501205</v>
      </c>
      <c r="Q366" s="124">
        <v>0.999999999999994</v>
      </c>
      <c r="R366" s="124">
        <v>168</v>
      </c>
      <c r="S366" s="124">
        <v>67.274205402022403</v>
      </c>
      <c r="T366" s="124">
        <v>0.999999999999994</v>
      </c>
      <c r="U366" s="124">
        <v>168</v>
      </c>
      <c r="V366" s="124">
        <v>67.821037786917699</v>
      </c>
      <c r="W366" s="124">
        <v>0.999999999999994</v>
      </c>
      <c r="X366" s="124">
        <v>168</v>
      </c>
      <c r="Y366" s="124">
        <v>63.378925394349402</v>
      </c>
      <c r="Z366" s="124">
        <v>0.999999999999994</v>
      </c>
      <c r="AA366" s="124">
        <v>168</v>
      </c>
      <c r="AB366" s="124">
        <v>73.237048741341297</v>
      </c>
      <c r="AC366" s="124">
        <v>0.999999999999994</v>
      </c>
      <c r="AD366" s="124">
        <v>168</v>
      </c>
      <c r="AE366" s="124">
        <v>0</v>
      </c>
      <c r="AF366" s="124" t="s">
        <v>470</v>
      </c>
      <c r="AG366" s="124" t="s">
        <v>470</v>
      </c>
      <c r="AH366" s="124" t="s">
        <v>470</v>
      </c>
      <c r="AI366" s="124" t="s">
        <v>470</v>
      </c>
      <c r="AJ366" s="124" t="s">
        <v>470</v>
      </c>
      <c r="AK366" s="124">
        <v>61.915161193991203</v>
      </c>
      <c r="AL366" s="124">
        <v>0.999999999999994</v>
      </c>
      <c r="AM366" s="124">
        <v>168</v>
      </c>
      <c r="AN366" s="124">
        <v>71.622267580503504</v>
      </c>
      <c r="AO366" s="124">
        <v>0.999999999999994</v>
      </c>
      <c r="AP366" s="124">
        <v>168</v>
      </c>
      <c r="AQ366" s="124">
        <v>160.39322235857301</v>
      </c>
      <c r="AR366" s="124">
        <v>0.999999999999994</v>
      </c>
      <c r="AS366" s="124">
        <v>168</v>
      </c>
      <c r="AT366" s="124">
        <v>0</v>
      </c>
      <c r="AU366" s="124">
        <v>0.999999999999994</v>
      </c>
      <c r="AV366" s="124">
        <v>0</v>
      </c>
      <c r="AW366" s="124">
        <v>0</v>
      </c>
      <c r="AX366" s="124">
        <v>0</v>
      </c>
      <c r="AY366" s="124">
        <v>0</v>
      </c>
      <c r="AZ366" s="124">
        <v>0.98678767326802797</v>
      </c>
      <c r="BA366" s="124">
        <v>0.999999999999994</v>
      </c>
      <c r="BB366" s="124">
        <v>168</v>
      </c>
      <c r="BC366" s="124">
        <v>1</v>
      </c>
      <c r="BD366" s="124">
        <v>0.999999999999994</v>
      </c>
      <c r="BE366" s="124">
        <v>168</v>
      </c>
      <c r="BF366" s="124" t="s">
        <v>470</v>
      </c>
      <c r="BG366" s="124">
        <v>0.999999999999994</v>
      </c>
      <c r="BH366" s="124">
        <v>168</v>
      </c>
      <c r="BI366" s="124">
        <v>1</v>
      </c>
      <c r="BJ366" s="124">
        <v>0.999999999999994</v>
      </c>
      <c r="BK366" s="124">
        <v>168</v>
      </c>
      <c r="BL366" s="124" t="s">
        <v>470</v>
      </c>
      <c r="BM366" s="124" t="s">
        <v>470</v>
      </c>
      <c r="BN366" s="124" t="s">
        <v>470</v>
      </c>
      <c r="BO366" s="124" t="s">
        <v>470</v>
      </c>
      <c r="BP366" s="124" t="s">
        <v>470</v>
      </c>
      <c r="BQ366" s="124" t="s">
        <v>470</v>
      </c>
      <c r="BR366" s="124" t="s">
        <v>470</v>
      </c>
      <c r="BS366" s="124" t="s">
        <v>470</v>
      </c>
      <c r="BT366" s="124" t="s">
        <v>470</v>
      </c>
      <c r="BU366" s="124" t="s">
        <v>470</v>
      </c>
      <c r="BV366" s="124">
        <v>7.40165653125609E-2</v>
      </c>
      <c r="BW366" s="124">
        <v>7.40165653125609E-2</v>
      </c>
      <c r="BX366" s="124">
        <v>15</v>
      </c>
      <c r="BY366" s="124">
        <v>0</v>
      </c>
      <c r="BZ366" s="124">
        <v>0.999999999999994</v>
      </c>
      <c r="CA366" s="124">
        <v>168</v>
      </c>
      <c r="CB366" s="124">
        <v>0</v>
      </c>
      <c r="CC366" s="124">
        <v>0.999999999999994</v>
      </c>
      <c r="CD366" s="124">
        <v>168</v>
      </c>
      <c r="CE366" s="124" t="s">
        <v>470</v>
      </c>
      <c r="CF366" s="124" t="s">
        <v>470</v>
      </c>
      <c r="CG366" s="124" t="s">
        <v>470</v>
      </c>
      <c r="CH366" s="124" t="s">
        <v>470</v>
      </c>
      <c r="CI366" s="124">
        <v>0.999999999999994</v>
      </c>
      <c r="CJ366" s="124">
        <v>168</v>
      </c>
      <c r="CK366" s="124">
        <v>59.532251495869097</v>
      </c>
      <c r="CL366" s="124">
        <v>0.999999999999994</v>
      </c>
      <c r="CM366" s="124">
        <v>168</v>
      </c>
      <c r="CN366" s="124" t="s">
        <v>470</v>
      </c>
      <c r="CO366" s="124" t="s">
        <v>470</v>
      </c>
      <c r="CP366" s="124" t="s">
        <v>470</v>
      </c>
      <c r="CQ366" s="124" t="s">
        <v>470</v>
      </c>
      <c r="CR366" s="124" t="s">
        <v>470</v>
      </c>
      <c r="CS366" s="124" t="s">
        <v>470</v>
      </c>
      <c r="CT366" s="124" t="s">
        <v>470</v>
      </c>
      <c r="CU366" s="124" t="s">
        <v>470</v>
      </c>
      <c r="CV366" s="124" t="s">
        <v>470</v>
      </c>
      <c r="CW366" s="124" t="s">
        <v>470</v>
      </c>
      <c r="CX366" s="124" t="s">
        <v>470</v>
      </c>
      <c r="CY366" s="124" t="s">
        <v>470</v>
      </c>
      <c r="CZ366" s="124" t="s">
        <v>470</v>
      </c>
      <c r="DA366" s="124" t="s">
        <v>470</v>
      </c>
      <c r="DB366" s="124" t="s">
        <v>470</v>
      </c>
      <c r="DC366" s="124">
        <v>71.147321398420303</v>
      </c>
      <c r="DD366" s="124">
        <v>0.999999999999994</v>
      </c>
      <c r="DE366" s="124">
        <v>168</v>
      </c>
      <c r="DF366" s="124" t="s">
        <v>221</v>
      </c>
      <c r="DG366" s="124" t="s">
        <v>471</v>
      </c>
    </row>
    <row r="367" spans="2:111" x14ac:dyDescent="0.3">
      <c r="B367" s="124" t="str">
        <f t="shared" si="5"/>
        <v>iBoxx EUR Corporates SRI Screened45747</v>
      </c>
      <c r="D367" s="124" t="s">
        <v>483</v>
      </c>
      <c r="E367" s="124" t="s">
        <v>181</v>
      </c>
      <c r="F367" s="196">
        <v>45747</v>
      </c>
      <c r="G367" s="124">
        <v>3703</v>
      </c>
      <c r="H367" s="124">
        <v>0</v>
      </c>
      <c r="I367" s="124">
        <v>3703</v>
      </c>
      <c r="J367" s="124">
        <v>0</v>
      </c>
      <c r="K367" s="124">
        <v>1</v>
      </c>
      <c r="L367" s="265" t="s">
        <v>476</v>
      </c>
      <c r="M367" s="124">
        <v>18.750406345500402</v>
      </c>
      <c r="N367" s="124">
        <v>0.99356596439601097</v>
      </c>
      <c r="O367" s="124">
        <v>3675</v>
      </c>
      <c r="P367" s="124">
        <v>4.0952988317644197</v>
      </c>
      <c r="Q367" s="124">
        <v>0.98849772656617096</v>
      </c>
      <c r="R367" s="124">
        <v>3651</v>
      </c>
      <c r="S367" s="124">
        <v>8.91769186958369</v>
      </c>
      <c r="T367" s="124">
        <v>0.98849772656617096</v>
      </c>
      <c r="U367" s="124">
        <v>3651</v>
      </c>
      <c r="V367" s="124">
        <v>5.7147963795326602</v>
      </c>
      <c r="W367" s="124">
        <v>0.98849772656617096</v>
      </c>
      <c r="X367" s="124">
        <v>3651</v>
      </c>
      <c r="Y367" s="124" t="s">
        <v>470</v>
      </c>
      <c r="Z367" s="124" t="s">
        <v>470</v>
      </c>
      <c r="AA367" s="124" t="s">
        <v>470</v>
      </c>
      <c r="AB367" s="124" t="s">
        <v>470</v>
      </c>
      <c r="AC367" s="124" t="s">
        <v>470</v>
      </c>
      <c r="AD367" s="124" t="s">
        <v>470</v>
      </c>
      <c r="AE367" s="124">
        <v>0.184502057027182</v>
      </c>
      <c r="AF367" s="124">
        <v>3.6804088489244803E-2</v>
      </c>
      <c r="AG367" s="124">
        <v>139</v>
      </c>
      <c r="AH367" s="124">
        <v>0.37857865886773201</v>
      </c>
      <c r="AI367" s="124">
        <v>0.118271693477579</v>
      </c>
      <c r="AJ367" s="124">
        <v>445</v>
      </c>
      <c r="AK367" s="124" t="s">
        <v>470</v>
      </c>
      <c r="AL367" s="124" t="s">
        <v>470</v>
      </c>
      <c r="AM367" s="124" t="s">
        <v>470</v>
      </c>
      <c r="AN367" s="124" t="s">
        <v>470</v>
      </c>
      <c r="AO367" s="124" t="s">
        <v>470</v>
      </c>
      <c r="AP367" s="124" t="s">
        <v>470</v>
      </c>
      <c r="AQ367" s="124" t="s">
        <v>470</v>
      </c>
      <c r="AR367" s="124" t="s">
        <v>470</v>
      </c>
      <c r="AS367" s="124" t="s">
        <v>470</v>
      </c>
      <c r="AT367" s="124">
        <v>8.2153458805544602E-2</v>
      </c>
      <c r="AU367" s="124">
        <v>0.46061117225384801</v>
      </c>
      <c r="AV367" s="124">
        <v>0.42627869837152199</v>
      </c>
      <c r="AW367" s="124">
        <v>2.3376395570413901E-2</v>
      </c>
      <c r="AX367" s="124">
        <v>9.1893670274279904E-4</v>
      </c>
      <c r="AY367" s="124">
        <v>6.6613382957428999E-3</v>
      </c>
      <c r="AZ367" s="124" t="s">
        <v>470</v>
      </c>
      <c r="BA367" s="124" t="s">
        <v>470</v>
      </c>
      <c r="BB367" s="124" t="s">
        <v>470</v>
      </c>
      <c r="BC367" s="124" t="s">
        <v>470</v>
      </c>
      <c r="BD367" s="124" t="s">
        <v>470</v>
      </c>
      <c r="BE367" s="124" t="s">
        <v>470</v>
      </c>
      <c r="BF367" s="124" t="s">
        <v>470</v>
      </c>
      <c r="BG367" s="124" t="s">
        <v>470</v>
      </c>
      <c r="BH367" s="124" t="s">
        <v>470</v>
      </c>
      <c r="BI367" s="124" t="s">
        <v>470</v>
      </c>
      <c r="BJ367" s="124" t="s">
        <v>470</v>
      </c>
      <c r="BK367" s="124" t="s">
        <v>470</v>
      </c>
      <c r="BL367" s="124">
        <v>0.43662391634585002</v>
      </c>
      <c r="BM367" s="124">
        <v>0.99999999999981504</v>
      </c>
      <c r="BN367" s="124">
        <v>3703</v>
      </c>
      <c r="BO367" s="124">
        <v>64.149293354998605</v>
      </c>
      <c r="BP367" s="124">
        <v>0.80305220046549097</v>
      </c>
      <c r="BQ367" s="124">
        <v>2897</v>
      </c>
      <c r="BR367" s="124">
        <v>2.2271346263214999E-2</v>
      </c>
      <c r="BS367" s="124">
        <v>5.1763663155806397E-2</v>
      </c>
      <c r="BT367" s="124">
        <v>0.99999999999981504</v>
      </c>
      <c r="BU367" s="124">
        <v>3703</v>
      </c>
      <c r="BV367" s="124">
        <v>0.16301235505994</v>
      </c>
      <c r="BW367" s="124">
        <v>0.16301235505994</v>
      </c>
      <c r="BX367" s="124">
        <v>662</v>
      </c>
      <c r="BY367" s="124">
        <v>0</v>
      </c>
      <c r="BZ367" s="124">
        <v>0.99999999999981504</v>
      </c>
      <c r="CA367" s="124">
        <v>3703</v>
      </c>
      <c r="CB367" s="124">
        <v>0</v>
      </c>
      <c r="CC367" s="124">
        <v>0.99999999999981504</v>
      </c>
      <c r="CD367" s="124">
        <v>3703</v>
      </c>
      <c r="CE367" s="124" t="s">
        <v>470</v>
      </c>
      <c r="CF367" s="124">
        <v>0.99877901171430294</v>
      </c>
      <c r="CG367" s="124">
        <v>3697</v>
      </c>
      <c r="CH367" s="124" t="s">
        <v>470</v>
      </c>
      <c r="CI367" s="124" t="s">
        <v>470</v>
      </c>
      <c r="CJ367" s="124" t="s">
        <v>470</v>
      </c>
      <c r="CK367" s="124" t="s">
        <v>470</v>
      </c>
      <c r="CL367" s="124" t="s">
        <v>470</v>
      </c>
      <c r="CM367" s="124" t="s">
        <v>470</v>
      </c>
      <c r="CN367" s="124">
        <v>0.65745702515081506</v>
      </c>
      <c r="CO367" s="124">
        <v>0.98120705356035198</v>
      </c>
      <c r="CP367" s="124">
        <v>3888</v>
      </c>
      <c r="CQ367" s="124">
        <v>3</v>
      </c>
      <c r="CR367" s="124">
        <v>0.99877901171430294</v>
      </c>
      <c r="CS367" s="124">
        <v>3697</v>
      </c>
      <c r="CT367" s="124">
        <v>431999806.68000001</v>
      </c>
      <c r="CU367" s="124">
        <v>0.99877901171430294</v>
      </c>
      <c r="CV367" s="124">
        <v>3697</v>
      </c>
      <c r="CW367" s="124">
        <v>0.57434507458099504</v>
      </c>
      <c r="CX367" s="124">
        <v>0.801443639174094</v>
      </c>
      <c r="CY367" s="124">
        <v>2892</v>
      </c>
      <c r="CZ367" s="124">
        <v>183535.2</v>
      </c>
      <c r="DA367" s="124">
        <v>0.80488203436899197</v>
      </c>
      <c r="DB367" s="124">
        <v>2905</v>
      </c>
      <c r="DC367" s="124" t="s">
        <v>470</v>
      </c>
      <c r="DD367" s="124" t="s">
        <v>470</v>
      </c>
      <c r="DE367" s="124" t="s">
        <v>470</v>
      </c>
      <c r="DF367" s="124" t="s">
        <v>221</v>
      </c>
      <c r="DG367" s="124" t="s">
        <v>471</v>
      </c>
    </row>
    <row r="368" spans="2:111" x14ac:dyDescent="0.3">
      <c r="B368" s="124" t="str">
        <f t="shared" si="5"/>
        <v>iBoxx EUR Corporates FWPL45747</v>
      </c>
      <c r="D368" s="124" t="s">
        <v>480</v>
      </c>
      <c r="E368" s="124" t="s">
        <v>175</v>
      </c>
      <c r="F368" s="196">
        <v>45747</v>
      </c>
      <c r="G368" s="124">
        <v>3998</v>
      </c>
      <c r="H368" s="124">
        <v>0</v>
      </c>
      <c r="I368" s="124">
        <v>3998</v>
      </c>
      <c r="J368" s="124">
        <v>0</v>
      </c>
      <c r="K368" s="124">
        <v>1</v>
      </c>
      <c r="L368" s="265" t="s">
        <v>476</v>
      </c>
      <c r="M368" s="124">
        <v>19.093295473051899</v>
      </c>
      <c r="N368" s="124">
        <v>0.98253812847993305</v>
      </c>
      <c r="O368" s="124">
        <v>3916</v>
      </c>
      <c r="P368" s="124">
        <v>4.3260367152951904</v>
      </c>
      <c r="Q368" s="124">
        <v>0.97784945807863699</v>
      </c>
      <c r="R368" s="124">
        <v>3892</v>
      </c>
      <c r="S368" s="124">
        <v>9.0661709808840403</v>
      </c>
      <c r="T368" s="124">
        <v>0.97784945807863699</v>
      </c>
      <c r="U368" s="124">
        <v>3892</v>
      </c>
      <c r="V368" s="124">
        <v>5.6815720798231597</v>
      </c>
      <c r="W368" s="124">
        <v>0.97784945807863699</v>
      </c>
      <c r="X368" s="124">
        <v>3892</v>
      </c>
      <c r="Y368" s="124" t="s">
        <v>470</v>
      </c>
      <c r="Z368" s="124" t="s">
        <v>470</v>
      </c>
      <c r="AA368" s="124" t="s">
        <v>470</v>
      </c>
      <c r="AB368" s="124" t="s">
        <v>470</v>
      </c>
      <c r="AC368" s="124" t="s">
        <v>470</v>
      </c>
      <c r="AD368" s="124" t="s">
        <v>470</v>
      </c>
      <c r="AE368" s="124">
        <v>0.18716011395232199</v>
      </c>
      <c r="AF368" s="124">
        <v>3.57799008949264E-2</v>
      </c>
      <c r="AG368" s="124">
        <v>149</v>
      </c>
      <c r="AH368" s="124">
        <v>0.50890724258678999</v>
      </c>
      <c r="AI368" s="124">
        <v>0.12873888167268399</v>
      </c>
      <c r="AJ368" s="124">
        <v>515</v>
      </c>
      <c r="AK368" s="124" t="s">
        <v>470</v>
      </c>
      <c r="AL368" s="124" t="s">
        <v>470</v>
      </c>
      <c r="AM368" s="124" t="s">
        <v>470</v>
      </c>
      <c r="AN368" s="124" t="s">
        <v>470</v>
      </c>
      <c r="AO368" s="124" t="s">
        <v>470</v>
      </c>
      <c r="AP368" s="124" t="s">
        <v>470</v>
      </c>
      <c r="AQ368" s="124" t="s">
        <v>470</v>
      </c>
      <c r="AR368" s="124" t="s">
        <v>470</v>
      </c>
      <c r="AS368" s="124" t="s">
        <v>470</v>
      </c>
      <c r="AT368" s="124">
        <v>7.7305103358879704E-2</v>
      </c>
      <c r="AU368" s="124">
        <v>0.43831940486575</v>
      </c>
      <c r="AV368" s="124">
        <v>0.43501567699927302</v>
      </c>
      <c r="AW368" s="124">
        <v>3.0102563413660601E-2</v>
      </c>
      <c r="AX368" s="124">
        <v>1.5850027221485899E-3</v>
      </c>
      <c r="AY368" s="124">
        <v>1.76722486400883E-2</v>
      </c>
      <c r="AZ368" s="124" t="s">
        <v>470</v>
      </c>
      <c r="BA368" s="124" t="s">
        <v>470</v>
      </c>
      <c r="BB368" s="124" t="s">
        <v>470</v>
      </c>
      <c r="BC368" s="124" t="s">
        <v>470</v>
      </c>
      <c r="BD368" s="124" t="s">
        <v>470</v>
      </c>
      <c r="BE368" s="124" t="s">
        <v>470</v>
      </c>
      <c r="BF368" s="124" t="s">
        <v>470</v>
      </c>
      <c r="BG368" s="124" t="s">
        <v>470</v>
      </c>
      <c r="BH368" s="124" t="s">
        <v>470</v>
      </c>
      <c r="BI368" s="124" t="s">
        <v>470</v>
      </c>
      <c r="BJ368" s="124" t="s">
        <v>470</v>
      </c>
      <c r="BK368" s="124" t="s">
        <v>470</v>
      </c>
      <c r="BL368" s="124">
        <v>0.46657574704141802</v>
      </c>
      <c r="BM368" s="124">
        <v>0.99999999999980105</v>
      </c>
      <c r="BN368" s="124">
        <v>3998</v>
      </c>
      <c r="BO368" s="124">
        <v>68.3186903019363</v>
      </c>
      <c r="BP368" s="124">
        <v>0.79378789154590701</v>
      </c>
      <c r="BQ368" s="124">
        <v>3091</v>
      </c>
      <c r="BR368" s="124">
        <v>2.1858185029382901E-2</v>
      </c>
      <c r="BS368" s="124">
        <v>5.5845695697148298E-2</v>
      </c>
      <c r="BT368" s="124">
        <v>0.99999999999980105</v>
      </c>
      <c r="BU368" s="124">
        <v>3998</v>
      </c>
      <c r="BV368" s="124">
        <v>0.15828081095007601</v>
      </c>
      <c r="BW368" s="124">
        <v>0.15828081095007601</v>
      </c>
      <c r="BX368" s="124">
        <v>691</v>
      </c>
      <c r="BY368" s="124">
        <v>5.3875431890031003E-3</v>
      </c>
      <c r="BZ368" s="124">
        <v>0.99999999999980105</v>
      </c>
      <c r="CA368" s="124">
        <v>3998</v>
      </c>
      <c r="CB368" s="124">
        <v>7.6422324625068996E-3</v>
      </c>
      <c r="CC368" s="124">
        <v>0.99999999999980105</v>
      </c>
      <c r="CD368" s="124">
        <v>3998</v>
      </c>
      <c r="CE368" s="124" t="s">
        <v>470</v>
      </c>
      <c r="CF368" s="124">
        <v>0.98736217150655603</v>
      </c>
      <c r="CG368" s="124">
        <v>3938</v>
      </c>
      <c r="CH368" s="124" t="s">
        <v>470</v>
      </c>
      <c r="CI368" s="124" t="s">
        <v>470</v>
      </c>
      <c r="CJ368" s="124" t="s">
        <v>470</v>
      </c>
      <c r="CK368" s="124" t="s">
        <v>470</v>
      </c>
      <c r="CL368" s="124" t="s">
        <v>470</v>
      </c>
      <c r="CM368" s="124" t="s">
        <v>470</v>
      </c>
      <c r="CN368" s="124">
        <v>0.66295793351399401</v>
      </c>
      <c r="CO368" s="124">
        <v>0.99734868606360505</v>
      </c>
      <c r="CP368" s="124">
        <v>3519</v>
      </c>
      <c r="CQ368" s="124">
        <v>4</v>
      </c>
      <c r="CR368" s="124">
        <v>0.98736217150655603</v>
      </c>
      <c r="CS368" s="124">
        <v>3938</v>
      </c>
      <c r="CT368" s="124">
        <v>529212806.68000001</v>
      </c>
      <c r="CU368" s="124">
        <v>0.98736217150655603</v>
      </c>
      <c r="CV368" s="124">
        <v>3938</v>
      </c>
      <c r="CW368" s="124">
        <v>0.575558714763169</v>
      </c>
      <c r="CX368" s="124">
        <v>0.79903643562495197</v>
      </c>
      <c r="CY368" s="124">
        <v>3104</v>
      </c>
      <c r="CZ368" s="124">
        <v>195475.6</v>
      </c>
      <c r="DA368" s="124">
        <v>0.80221879863663603</v>
      </c>
      <c r="DB368" s="124">
        <v>3117</v>
      </c>
      <c r="DC368" s="124" t="s">
        <v>470</v>
      </c>
      <c r="DD368" s="124" t="s">
        <v>470</v>
      </c>
      <c r="DE368" s="124" t="s">
        <v>470</v>
      </c>
      <c r="DF368" s="124" t="s">
        <v>269</v>
      </c>
      <c r="DG368" s="124" t="s">
        <v>471</v>
      </c>
    </row>
    <row r="369" spans="2:111" x14ac:dyDescent="0.3">
      <c r="B369" s="124" t="str">
        <f t="shared" si="5"/>
        <v>iBoxx EUR Corporates Net Zero 2050 Paris-Aligned ESG45747</v>
      </c>
      <c r="D369" s="124" t="s">
        <v>482</v>
      </c>
      <c r="E369" s="124" t="s">
        <v>179</v>
      </c>
      <c r="F369" s="196">
        <v>45747</v>
      </c>
      <c r="G369" s="124">
        <v>3516</v>
      </c>
      <c r="H369" s="124">
        <v>0</v>
      </c>
      <c r="I369" s="124">
        <v>3516</v>
      </c>
      <c r="J369" s="124">
        <v>0</v>
      </c>
      <c r="K369" s="124">
        <v>1</v>
      </c>
      <c r="L369" s="265" t="s">
        <v>476</v>
      </c>
      <c r="M369" s="124">
        <v>17.1891417323205</v>
      </c>
      <c r="N369" s="124">
        <v>0.99378251995349998</v>
      </c>
      <c r="O369" s="124">
        <v>3501</v>
      </c>
      <c r="P369" s="124">
        <v>3.34273243544818</v>
      </c>
      <c r="Q369" s="124">
        <v>0.98913876723331995</v>
      </c>
      <c r="R369" s="124">
        <v>3481</v>
      </c>
      <c r="S369" s="124">
        <v>8.5404937742967899</v>
      </c>
      <c r="T369" s="124">
        <v>0.98913876723331995</v>
      </c>
      <c r="U369" s="124">
        <v>3481</v>
      </c>
      <c r="V369" s="124">
        <v>5.2752130917176396</v>
      </c>
      <c r="W369" s="124">
        <v>0.98913876723331995</v>
      </c>
      <c r="X369" s="124">
        <v>3481</v>
      </c>
      <c r="Y369" s="124" t="s">
        <v>470</v>
      </c>
      <c r="Z369" s="124" t="s">
        <v>470</v>
      </c>
      <c r="AA369" s="124" t="s">
        <v>470</v>
      </c>
      <c r="AB369" s="124" t="s">
        <v>470</v>
      </c>
      <c r="AC369" s="124" t="s">
        <v>470</v>
      </c>
      <c r="AD369" s="124" t="s">
        <v>470</v>
      </c>
      <c r="AE369" s="124">
        <v>0.18701673070611199</v>
      </c>
      <c r="AF369" s="124">
        <v>3.7139970054322E-2</v>
      </c>
      <c r="AG369" s="124">
        <v>131</v>
      </c>
      <c r="AH369" s="124">
        <v>0.62285291338878701</v>
      </c>
      <c r="AI369" s="124">
        <v>9.7107701831446E-2</v>
      </c>
      <c r="AJ369" s="124">
        <v>323</v>
      </c>
      <c r="AK369" s="124" t="s">
        <v>470</v>
      </c>
      <c r="AL369" s="124" t="s">
        <v>470</v>
      </c>
      <c r="AM369" s="124" t="s">
        <v>470</v>
      </c>
      <c r="AN369" s="124" t="s">
        <v>470</v>
      </c>
      <c r="AO369" s="124" t="s">
        <v>470</v>
      </c>
      <c r="AP369" s="124" t="s">
        <v>470</v>
      </c>
      <c r="AQ369" s="124" t="s">
        <v>470</v>
      </c>
      <c r="AR369" s="124" t="s">
        <v>470</v>
      </c>
      <c r="AS369" s="124" t="s">
        <v>470</v>
      </c>
      <c r="AT369" s="124">
        <v>0.117205996315667</v>
      </c>
      <c r="AU369" s="124">
        <v>0.53258223386351899</v>
      </c>
      <c r="AV369" s="124">
        <v>0.33519792475214999</v>
      </c>
      <c r="AW369" s="124">
        <v>9.6827791680854005E-3</v>
      </c>
      <c r="AX369" s="124">
        <v>0</v>
      </c>
      <c r="AY369" s="124">
        <v>5.3310659004012001E-3</v>
      </c>
      <c r="AZ369" s="124" t="s">
        <v>470</v>
      </c>
      <c r="BA369" s="124" t="s">
        <v>470</v>
      </c>
      <c r="BB369" s="124" t="s">
        <v>470</v>
      </c>
      <c r="BC369" s="124" t="s">
        <v>470</v>
      </c>
      <c r="BD369" s="124" t="s">
        <v>470</v>
      </c>
      <c r="BE369" s="124" t="s">
        <v>470</v>
      </c>
      <c r="BF369" s="124" t="s">
        <v>470</v>
      </c>
      <c r="BG369" s="124" t="s">
        <v>470</v>
      </c>
      <c r="BH369" s="124" t="s">
        <v>470</v>
      </c>
      <c r="BI369" s="124" t="s">
        <v>470</v>
      </c>
      <c r="BJ369" s="124" t="s">
        <v>470</v>
      </c>
      <c r="BK369" s="124" t="s">
        <v>470</v>
      </c>
      <c r="BL369" s="124">
        <v>0.43557592869394002</v>
      </c>
      <c r="BM369" s="124">
        <v>0.99999999999982303</v>
      </c>
      <c r="BN369" s="124">
        <v>3516</v>
      </c>
      <c r="BO369" s="124">
        <v>38.348360498311898</v>
      </c>
      <c r="BP369" s="124">
        <v>0.81252379756346704</v>
      </c>
      <c r="BQ369" s="124">
        <v>2766</v>
      </c>
      <c r="BR369" s="124">
        <v>1.72160744587707E-2</v>
      </c>
      <c r="BS369" s="124">
        <v>2.6219343503975201E-2</v>
      </c>
      <c r="BT369" s="124">
        <v>0.99999999999982303</v>
      </c>
      <c r="BU369" s="124">
        <v>3516</v>
      </c>
      <c r="BV369" s="124">
        <v>0.19695534512903901</v>
      </c>
      <c r="BW369" s="124">
        <v>0.19695534512903901</v>
      </c>
      <c r="BX369" s="124">
        <v>623</v>
      </c>
      <c r="BY369" s="124">
        <v>0</v>
      </c>
      <c r="BZ369" s="124">
        <v>0.99999999999982303</v>
      </c>
      <c r="CA369" s="124">
        <v>3516</v>
      </c>
      <c r="CB369" s="124">
        <v>0</v>
      </c>
      <c r="CC369" s="124">
        <v>0.99999999999982303</v>
      </c>
      <c r="CD369" s="124">
        <v>3516</v>
      </c>
      <c r="CE369" s="124" t="s">
        <v>470</v>
      </c>
      <c r="CF369" s="124">
        <v>0.99378251995349998</v>
      </c>
      <c r="CG369" s="124">
        <v>3501</v>
      </c>
      <c r="CH369" s="124" t="s">
        <v>470</v>
      </c>
      <c r="CI369" s="124" t="s">
        <v>470</v>
      </c>
      <c r="CJ369" s="124" t="s">
        <v>470</v>
      </c>
      <c r="CK369" s="124" t="s">
        <v>470</v>
      </c>
      <c r="CL369" s="124" t="s">
        <v>470</v>
      </c>
      <c r="CM369" s="124" t="s">
        <v>470</v>
      </c>
      <c r="CN369" s="124">
        <v>0.66524108897199996</v>
      </c>
      <c r="CO369" s="124">
        <v>0.98205479958675801</v>
      </c>
      <c r="CP369" s="124">
        <v>3903</v>
      </c>
      <c r="CQ369" s="124">
        <v>3</v>
      </c>
      <c r="CR369" s="124">
        <v>0.99378251995349998</v>
      </c>
      <c r="CS369" s="124">
        <v>3501</v>
      </c>
      <c r="CT369" s="124">
        <v>436799806.68000001</v>
      </c>
      <c r="CU369" s="124">
        <v>0.99378251995349998</v>
      </c>
      <c r="CV369" s="124">
        <v>3501</v>
      </c>
      <c r="CW369" s="124">
        <v>0.61407848726493297</v>
      </c>
      <c r="CX369" s="124">
        <v>0.820506722129696</v>
      </c>
      <c r="CY369" s="124">
        <v>2791</v>
      </c>
      <c r="CZ369" s="124">
        <v>174950.7</v>
      </c>
      <c r="DA369" s="124">
        <v>0.82052917436068995</v>
      </c>
      <c r="DB369" s="124">
        <v>2788</v>
      </c>
      <c r="DC369" s="124" t="s">
        <v>470</v>
      </c>
      <c r="DD369" s="124" t="s">
        <v>470</v>
      </c>
      <c r="DE369" s="124" t="s">
        <v>470</v>
      </c>
      <c r="DF369" s="124" t="s">
        <v>269</v>
      </c>
      <c r="DG369" s="124" t="s">
        <v>471</v>
      </c>
    </row>
    <row r="370" spans="2:111" x14ac:dyDescent="0.3">
      <c r="B370" s="124" t="str">
        <f t="shared" si="5"/>
        <v>iBoxx EUR Corporates ESG45747</v>
      </c>
      <c r="D370" s="124" t="s">
        <v>479</v>
      </c>
      <c r="E370" s="124" t="s">
        <v>173</v>
      </c>
      <c r="F370" s="196">
        <v>45747</v>
      </c>
      <c r="G370" s="124">
        <v>3588</v>
      </c>
      <c r="H370" s="124">
        <v>0</v>
      </c>
      <c r="I370" s="124">
        <v>3588</v>
      </c>
      <c r="J370" s="124">
        <v>0</v>
      </c>
      <c r="K370" s="124">
        <v>1</v>
      </c>
      <c r="L370" s="265" t="s">
        <v>476</v>
      </c>
      <c r="M370" s="124">
        <v>18.354497874736101</v>
      </c>
      <c r="N370" s="124">
        <v>0.99874005620349704</v>
      </c>
      <c r="O370" s="124">
        <v>3582</v>
      </c>
      <c r="P370" s="124">
        <v>3.7941334977489398</v>
      </c>
      <c r="Q370" s="124">
        <v>0.99420580675714099</v>
      </c>
      <c r="R370" s="124">
        <v>3561</v>
      </c>
      <c r="S370" s="124">
        <v>8.8452485401919194</v>
      </c>
      <c r="T370" s="124">
        <v>0.99420580675714099</v>
      </c>
      <c r="U370" s="124">
        <v>3561</v>
      </c>
      <c r="V370" s="124">
        <v>5.7006746039932201</v>
      </c>
      <c r="W370" s="124">
        <v>0.99420580675714099</v>
      </c>
      <c r="X370" s="124">
        <v>3561</v>
      </c>
      <c r="Y370" s="124" t="s">
        <v>470</v>
      </c>
      <c r="Z370" s="124" t="s">
        <v>470</v>
      </c>
      <c r="AA370" s="124" t="s">
        <v>470</v>
      </c>
      <c r="AB370" s="124" t="s">
        <v>470</v>
      </c>
      <c r="AC370" s="124" t="s">
        <v>470</v>
      </c>
      <c r="AD370" s="124" t="s">
        <v>470</v>
      </c>
      <c r="AE370" s="124">
        <v>0.18490328319029001</v>
      </c>
      <c r="AF370" s="124">
        <v>3.72826292906328E-2</v>
      </c>
      <c r="AG370" s="124">
        <v>136</v>
      </c>
      <c r="AH370" s="124">
        <v>0.38382387475298102</v>
      </c>
      <c r="AI370" s="124">
        <v>0.10633129345115699</v>
      </c>
      <c r="AJ370" s="124">
        <v>395</v>
      </c>
      <c r="AK370" s="124" t="s">
        <v>470</v>
      </c>
      <c r="AL370" s="124" t="s">
        <v>470</v>
      </c>
      <c r="AM370" s="124" t="s">
        <v>470</v>
      </c>
      <c r="AN370" s="124" t="s">
        <v>470</v>
      </c>
      <c r="AO370" s="124" t="s">
        <v>470</v>
      </c>
      <c r="AP370" s="124" t="s">
        <v>470</v>
      </c>
      <c r="AQ370" s="124" t="s">
        <v>470</v>
      </c>
      <c r="AR370" s="124" t="s">
        <v>470</v>
      </c>
      <c r="AS370" s="124" t="s">
        <v>470</v>
      </c>
      <c r="AT370" s="124">
        <v>8.4774556805139095E-2</v>
      </c>
      <c r="AU370" s="124">
        <v>0.47530692627004001</v>
      </c>
      <c r="AV370" s="124">
        <v>0.43991851692464001</v>
      </c>
      <c r="AW370" s="124">
        <v>0</v>
      </c>
      <c r="AX370" s="124">
        <v>0</v>
      </c>
      <c r="AY370" s="124">
        <v>0</v>
      </c>
      <c r="AZ370" s="124" t="s">
        <v>470</v>
      </c>
      <c r="BA370" s="124" t="s">
        <v>470</v>
      </c>
      <c r="BB370" s="124" t="s">
        <v>470</v>
      </c>
      <c r="BC370" s="124" t="s">
        <v>470</v>
      </c>
      <c r="BD370" s="124" t="s">
        <v>470</v>
      </c>
      <c r="BE370" s="124" t="s">
        <v>470</v>
      </c>
      <c r="BF370" s="124" t="s">
        <v>470</v>
      </c>
      <c r="BG370" s="124" t="s">
        <v>470</v>
      </c>
      <c r="BH370" s="124" t="s">
        <v>470</v>
      </c>
      <c r="BI370" s="124" t="s">
        <v>470</v>
      </c>
      <c r="BJ370" s="124" t="s">
        <v>470</v>
      </c>
      <c r="BK370" s="124" t="s">
        <v>470</v>
      </c>
      <c r="BL370" s="124">
        <v>0.42660882456078902</v>
      </c>
      <c r="BM370" s="124">
        <v>0.99999999999982003</v>
      </c>
      <c r="BN370" s="124">
        <v>3588</v>
      </c>
      <c r="BO370" s="124">
        <v>61.256720421852499</v>
      </c>
      <c r="BP370" s="124">
        <v>0.806654183084618</v>
      </c>
      <c r="BQ370" s="124">
        <v>2825</v>
      </c>
      <c r="BR370" s="124">
        <v>2.18788905780327E-2</v>
      </c>
      <c r="BS370" s="124">
        <v>4.1328195129793001E-2</v>
      </c>
      <c r="BT370" s="124">
        <v>0.99999999999982003</v>
      </c>
      <c r="BU370" s="124">
        <v>3588</v>
      </c>
      <c r="BV370" s="124">
        <v>0.16417997375948201</v>
      </c>
      <c r="BW370" s="124">
        <v>0.16417997375948201</v>
      </c>
      <c r="BX370" s="124">
        <v>644</v>
      </c>
      <c r="BY370" s="124">
        <v>0</v>
      </c>
      <c r="BZ370" s="124">
        <v>0.99999999999982003</v>
      </c>
      <c r="CA370" s="124">
        <v>3588</v>
      </c>
      <c r="CB370" s="124">
        <v>0</v>
      </c>
      <c r="CC370" s="124">
        <v>0.99999999999982003</v>
      </c>
      <c r="CD370" s="124">
        <v>3588</v>
      </c>
      <c r="CE370" s="124" t="s">
        <v>470</v>
      </c>
      <c r="CF370" s="124">
        <v>0.99874005620349704</v>
      </c>
      <c r="CG370" s="124">
        <v>3582</v>
      </c>
      <c r="CH370" s="124" t="s">
        <v>470</v>
      </c>
      <c r="CI370" s="124" t="s">
        <v>470</v>
      </c>
      <c r="CJ370" s="124" t="s">
        <v>470</v>
      </c>
      <c r="CK370" s="124" t="s">
        <v>470</v>
      </c>
      <c r="CL370" s="124" t="s">
        <v>470</v>
      </c>
      <c r="CM370" s="124" t="s">
        <v>470</v>
      </c>
      <c r="CN370" s="124">
        <v>0.68485751986216803</v>
      </c>
      <c r="CO370" s="124">
        <v>0.99256584255018498</v>
      </c>
      <c r="CP370" s="124">
        <v>3474</v>
      </c>
      <c r="CQ370" s="124">
        <v>3</v>
      </c>
      <c r="CR370" s="124">
        <v>0.99874005620349704</v>
      </c>
      <c r="CS370" s="124">
        <v>3582</v>
      </c>
      <c r="CT370" s="124">
        <v>431999806.68000001</v>
      </c>
      <c r="CU370" s="124">
        <v>0.99874005620349704</v>
      </c>
      <c r="CV370" s="124">
        <v>3582</v>
      </c>
      <c r="CW370" s="124">
        <v>0.57342579571747998</v>
      </c>
      <c r="CX370" s="124">
        <v>0.80499430080388801</v>
      </c>
      <c r="CY370" s="124">
        <v>2820</v>
      </c>
      <c r="CZ370" s="124">
        <v>178905.8</v>
      </c>
      <c r="DA370" s="124">
        <v>0.80809409973158997</v>
      </c>
      <c r="DB370" s="124">
        <v>2831</v>
      </c>
      <c r="DC370" s="124" t="s">
        <v>470</v>
      </c>
      <c r="DD370" s="124" t="s">
        <v>470</v>
      </c>
      <c r="DE370" s="124" t="s">
        <v>470</v>
      </c>
      <c r="DF370" s="124" t="s">
        <v>271</v>
      </c>
      <c r="DG370" s="124" t="s">
        <v>471</v>
      </c>
    </row>
    <row r="371" spans="2:111" x14ac:dyDescent="0.3">
      <c r="B371" s="124" t="str">
        <f t="shared" si="5"/>
        <v>iBoxx EUR Corporates Investment Grade &amp; Fallen Angels FWPL45747</v>
      </c>
      <c r="D371" s="124" t="s">
        <v>481</v>
      </c>
      <c r="E371" s="124" t="s">
        <v>177</v>
      </c>
      <c r="F371" s="196">
        <v>45747</v>
      </c>
      <c r="G371" s="124">
        <v>4071</v>
      </c>
      <c r="H371" s="124">
        <v>0</v>
      </c>
      <c r="I371" s="124">
        <v>4071</v>
      </c>
      <c r="J371" s="124">
        <v>0</v>
      </c>
      <c r="K371" s="124">
        <v>1</v>
      </c>
      <c r="L371" s="265" t="s">
        <v>476</v>
      </c>
      <c r="M371" s="124">
        <v>19.095220845415</v>
      </c>
      <c r="N371" s="124">
        <v>0.97888987454494703</v>
      </c>
      <c r="O371" s="124">
        <v>3969</v>
      </c>
      <c r="P371" s="124">
        <v>4.3433132253016398</v>
      </c>
      <c r="Q371" s="124">
        <v>0.97316114386910102</v>
      </c>
      <c r="R371" s="124">
        <v>3940</v>
      </c>
      <c r="S371" s="124">
        <v>9.0707274040111106</v>
      </c>
      <c r="T371" s="124">
        <v>0.97316114386910102</v>
      </c>
      <c r="U371" s="124">
        <v>3940</v>
      </c>
      <c r="V371" s="124">
        <v>5.66141366479712</v>
      </c>
      <c r="W371" s="124">
        <v>0.97316114386910102</v>
      </c>
      <c r="X371" s="124">
        <v>3940</v>
      </c>
      <c r="Y371" s="124" t="s">
        <v>470</v>
      </c>
      <c r="Z371" s="124" t="s">
        <v>470</v>
      </c>
      <c r="AA371" s="124" t="s">
        <v>470</v>
      </c>
      <c r="AB371" s="124" t="s">
        <v>470</v>
      </c>
      <c r="AC371" s="124" t="s">
        <v>470</v>
      </c>
      <c r="AD371" s="124" t="s">
        <v>470</v>
      </c>
      <c r="AE371" s="124">
        <v>0.18590304424224699</v>
      </c>
      <c r="AF371" s="124">
        <v>3.6084269699671198E-2</v>
      </c>
      <c r="AG371" s="124">
        <v>153</v>
      </c>
      <c r="AH371" s="124">
        <v>0.54195710479479897</v>
      </c>
      <c r="AI371" s="124">
        <v>0.13194372472690599</v>
      </c>
      <c r="AJ371" s="124">
        <v>537</v>
      </c>
      <c r="AK371" s="124" t="s">
        <v>470</v>
      </c>
      <c r="AL371" s="124" t="s">
        <v>470</v>
      </c>
      <c r="AM371" s="124" t="s">
        <v>470</v>
      </c>
      <c r="AN371" s="124" t="s">
        <v>470</v>
      </c>
      <c r="AO371" s="124" t="s">
        <v>470</v>
      </c>
      <c r="AP371" s="124" t="s">
        <v>470</v>
      </c>
      <c r="AQ371" s="124" t="s">
        <v>470</v>
      </c>
      <c r="AR371" s="124" t="s">
        <v>470</v>
      </c>
      <c r="AS371" s="124" t="s">
        <v>470</v>
      </c>
      <c r="AT371" s="124">
        <v>7.7273697700648694E-2</v>
      </c>
      <c r="AU371" s="124">
        <v>0.43708725125654302</v>
      </c>
      <c r="AV371" s="124">
        <v>0.43368127107318399</v>
      </c>
      <c r="AW371" s="124">
        <v>2.9626987295351299E-2</v>
      </c>
      <c r="AX371" s="124">
        <v>1.8989065432781899E-3</v>
      </c>
      <c r="AY371" s="124">
        <v>2.04318861307905E-2</v>
      </c>
      <c r="AZ371" s="124" t="s">
        <v>470</v>
      </c>
      <c r="BA371" s="124" t="s">
        <v>470</v>
      </c>
      <c r="BB371" s="124" t="s">
        <v>470</v>
      </c>
      <c r="BC371" s="124" t="s">
        <v>470</v>
      </c>
      <c r="BD371" s="124" t="s">
        <v>470</v>
      </c>
      <c r="BE371" s="124" t="s">
        <v>470</v>
      </c>
      <c r="BF371" s="124" t="s">
        <v>470</v>
      </c>
      <c r="BG371" s="124" t="s">
        <v>470</v>
      </c>
      <c r="BH371" s="124" t="s">
        <v>470</v>
      </c>
      <c r="BI371" s="124" t="s">
        <v>470</v>
      </c>
      <c r="BJ371" s="124" t="s">
        <v>470</v>
      </c>
      <c r="BK371" s="124" t="s">
        <v>470</v>
      </c>
      <c r="BL371" s="124">
        <v>0.47310009270799502</v>
      </c>
      <c r="BM371" s="124">
        <v>0.99999999999979605</v>
      </c>
      <c r="BN371" s="124">
        <v>4071</v>
      </c>
      <c r="BO371" s="124">
        <v>69.304831960898795</v>
      </c>
      <c r="BP371" s="124">
        <v>0.79090549521340503</v>
      </c>
      <c r="BQ371" s="124">
        <v>3136</v>
      </c>
      <c r="BR371" s="124">
        <v>2.1512857933922502E-2</v>
      </c>
      <c r="BS371" s="124">
        <v>5.5859559092469403E-2</v>
      </c>
      <c r="BT371" s="124">
        <v>0.99999999999979605</v>
      </c>
      <c r="BU371" s="124">
        <v>4071</v>
      </c>
      <c r="BV371" s="124">
        <v>0.16018796655343701</v>
      </c>
      <c r="BW371" s="124">
        <v>0.16018796655343701</v>
      </c>
      <c r="BX371" s="124">
        <v>713</v>
      </c>
      <c r="BY371" s="124">
        <v>5.3024279500834002E-3</v>
      </c>
      <c r="BZ371" s="124">
        <v>0.99999999999979605</v>
      </c>
      <c r="CA371" s="124">
        <v>4071</v>
      </c>
      <c r="CB371" s="124">
        <v>8.2566535629340007E-3</v>
      </c>
      <c r="CC371" s="124">
        <v>0.99999999999979605</v>
      </c>
      <c r="CD371" s="124">
        <v>4071</v>
      </c>
      <c r="CE371" s="124" t="s">
        <v>470</v>
      </c>
      <c r="CF371" s="124">
        <v>0.98363770480438295</v>
      </c>
      <c r="CG371" s="124">
        <v>3991</v>
      </c>
      <c r="CH371" s="124" t="s">
        <v>470</v>
      </c>
      <c r="CI371" s="124" t="s">
        <v>470</v>
      </c>
      <c r="CJ371" s="124" t="s">
        <v>470</v>
      </c>
      <c r="CK371" s="124" t="s">
        <v>470</v>
      </c>
      <c r="CL371" s="124" t="s">
        <v>470</v>
      </c>
      <c r="CM371" s="124" t="s">
        <v>470</v>
      </c>
      <c r="CN371" s="124">
        <v>0.65464151365833001</v>
      </c>
      <c r="CO371" s="124">
        <v>0.97759989984724505</v>
      </c>
      <c r="CP371" s="124">
        <v>3944</v>
      </c>
      <c r="CQ371" s="124">
        <v>4</v>
      </c>
      <c r="CR371" s="124">
        <v>0.98363770480438295</v>
      </c>
      <c r="CS371" s="124">
        <v>3991</v>
      </c>
      <c r="CT371" s="124">
        <v>529212806.68000001</v>
      </c>
      <c r="CU371" s="124">
        <v>0.98363770480438295</v>
      </c>
      <c r="CV371" s="124">
        <v>3991</v>
      </c>
      <c r="CW371" s="124">
        <v>0.57436260414156304</v>
      </c>
      <c r="CX371" s="124">
        <v>0.79808200857772604</v>
      </c>
      <c r="CY371" s="124">
        <v>3156</v>
      </c>
      <c r="CZ371" s="124">
        <v>198136.7</v>
      </c>
      <c r="DA371" s="124">
        <v>0.80121409494594398</v>
      </c>
      <c r="DB371" s="124">
        <v>3169</v>
      </c>
      <c r="DC371" s="124" t="s">
        <v>470</v>
      </c>
      <c r="DD371" s="124" t="s">
        <v>470</v>
      </c>
      <c r="DE371" s="124" t="s">
        <v>470</v>
      </c>
      <c r="DF371" s="124" t="s">
        <v>271</v>
      </c>
      <c r="DG371" s="124" t="s">
        <v>471</v>
      </c>
    </row>
    <row r="372" spans="2:111" x14ac:dyDescent="0.3">
      <c r="B372" s="124" t="str">
        <f t="shared" si="5"/>
        <v>iBoxx SD-KPI EUR Corporates45747</v>
      </c>
      <c r="D372" s="124" t="s">
        <v>540</v>
      </c>
      <c r="E372" s="124" t="s">
        <v>268</v>
      </c>
      <c r="F372" s="196">
        <v>45747</v>
      </c>
      <c r="G372" s="124">
        <v>4013</v>
      </c>
      <c r="H372" s="124">
        <v>0</v>
      </c>
      <c r="I372" s="124">
        <v>4013</v>
      </c>
      <c r="J372" s="124">
        <v>0</v>
      </c>
      <c r="K372" s="124">
        <v>1</v>
      </c>
      <c r="L372" s="265" t="s">
        <v>476</v>
      </c>
      <c r="M372" s="124">
        <v>18.909531375350898</v>
      </c>
      <c r="N372" s="124">
        <v>0.98329685722518301</v>
      </c>
      <c r="O372" s="124">
        <v>3931</v>
      </c>
      <c r="P372" s="124">
        <v>4.0758742049645598</v>
      </c>
      <c r="Q372" s="124">
        <v>0.97925493617808901</v>
      </c>
      <c r="R372" s="124">
        <v>3907</v>
      </c>
      <c r="S372" s="124">
        <v>9.0500853219654296</v>
      </c>
      <c r="T372" s="124">
        <v>0.97925493617808901</v>
      </c>
      <c r="U372" s="124">
        <v>3907</v>
      </c>
      <c r="V372" s="124">
        <v>5.7649930941116896</v>
      </c>
      <c r="W372" s="124">
        <v>0.97925493617808901</v>
      </c>
      <c r="X372" s="124">
        <v>3907</v>
      </c>
      <c r="Y372" s="124" t="s">
        <v>470</v>
      </c>
      <c r="Z372" s="124" t="s">
        <v>470</v>
      </c>
      <c r="AA372" s="124" t="s">
        <v>470</v>
      </c>
      <c r="AB372" s="124" t="s">
        <v>470</v>
      </c>
      <c r="AC372" s="124" t="s">
        <v>470</v>
      </c>
      <c r="AD372" s="124" t="s">
        <v>470</v>
      </c>
      <c r="AE372" s="124">
        <v>0.19788955273127701</v>
      </c>
      <c r="AF372" s="124">
        <v>3.45784091362158E-2</v>
      </c>
      <c r="AG372" s="124">
        <v>149</v>
      </c>
      <c r="AH372" s="124">
        <v>0.51070652147742701</v>
      </c>
      <c r="AI372" s="124">
        <v>0.124538509694781</v>
      </c>
      <c r="AJ372" s="124">
        <v>518</v>
      </c>
      <c r="AK372" s="124" t="s">
        <v>470</v>
      </c>
      <c r="AL372" s="124" t="s">
        <v>470</v>
      </c>
      <c r="AM372" s="124" t="s">
        <v>470</v>
      </c>
      <c r="AN372" s="124" t="s">
        <v>470</v>
      </c>
      <c r="AO372" s="124" t="s">
        <v>470</v>
      </c>
      <c r="AP372" s="124" t="s">
        <v>470</v>
      </c>
      <c r="AQ372" s="124" t="s">
        <v>470</v>
      </c>
      <c r="AR372" s="124" t="s">
        <v>470</v>
      </c>
      <c r="AS372" s="124" t="s">
        <v>470</v>
      </c>
      <c r="AT372" s="124">
        <v>7.8497524755879594E-2</v>
      </c>
      <c r="AU372" s="124">
        <v>0.450921506882831</v>
      </c>
      <c r="AV372" s="124">
        <v>0.42096589384998701</v>
      </c>
      <c r="AW372" s="124">
        <v>3.1495709281580499E-2</v>
      </c>
      <c r="AX372" s="124">
        <v>1.3718318816100001E-3</v>
      </c>
      <c r="AY372" s="124">
        <v>1.6747533347911001E-2</v>
      </c>
      <c r="AZ372" s="124" t="s">
        <v>470</v>
      </c>
      <c r="BA372" s="124" t="s">
        <v>470</v>
      </c>
      <c r="BB372" s="124" t="s">
        <v>470</v>
      </c>
      <c r="BC372" s="124" t="s">
        <v>470</v>
      </c>
      <c r="BD372" s="124" t="s">
        <v>470</v>
      </c>
      <c r="BE372" s="124" t="s">
        <v>470</v>
      </c>
      <c r="BF372" s="124" t="s">
        <v>470</v>
      </c>
      <c r="BG372" s="124" t="s">
        <v>470</v>
      </c>
      <c r="BH372" s="124" t="s">
        <v>470</v>
      </c>
      <c r="BI372" s="124" t="s">
        <v>470</v>
      </c>
      <c r="BJ372" s="124" t="s">
        <v>470</v>
      </c>
      <c r="BK372" s="124" t="s">
        <v>470</v>
      </c>
      <c r="BL372" s="124">
        <v>0.44172852975256</v>
      </c>
      <c r="BM372" s="124">
        <v>0.99999999999980005</v>
      </c>
      <c r="BN372" s="124">
        <v>4013</v>
      </c>
      <c r="BO372" s="124">
        <v>64.140217337249496</v>
      </c>
      <c r="BP372" s="124">
        <v>0.816867292870888</v>
      </c>
      <c r="BQ372" s="124">
        <v>3104</v>
      </c>
      <c r="BR372" s="124">
        <v>2.1667681335525601E-2</v>
      </c>
      <c r="BS372" s="124">
        <v>5.2298382844287998E-2</v>
      </c>
      <c r="BT372" s="124">
        <v>0.99999999999980005</v>
      </c>
      <c r="BU372" s="124">
        <v>4013</v>
      </c>
      <c r="BV372" s="124">
        <v>0.16213910739351001</v>
      </c>
      <c r="BW372" s="124">
        <v>0.16213910739351001</v>
      </c>
      <c r="BX372" s="124">
        <v>692</v>
      </c>
      <c r="BY372" s="124">
        <v>5.4857683087946004E-3</v>
      </c>
      <c r="BZ372" s="124">
        <v>0.99999999999980005</v>
      </c>
      <c r="CA372" s="124">
        <v>4013</v>
      </c>
      <c r="CB372" s="124">
        <v>7.9851415327139904E-3</v>
      </c>
      <c r="CC372" s="124">
        <v>0.99999999999980005</v>
      </c>
      <c r="CD372" s="124">
        <v>4013</v>
      </c>
      <c r="CE372" s="124" t="s">
        <v>470</v>
      </c>
      <c r="CF372" s="124">
        <v>0.988104739766545</v>
      </c>
      <c r="CG372" s="124">
        <v>3953</v>
      </c>
      <c r="CH372" s="124" t="s">
        <v>470</v>
      </c>
      <c r="CI372" s="124" t="s">
        <v>470</v>
      </c>
      <c r="CJ372" s="124" t="s">
        <v>470</v>
      </c>
      <c r="CK372" s="124" t="s">
        <v>470</v>
      </c>
      <c r="CL372" s="124" t="s">
        <v>470</v>
      </c>
      <c r="CM372" s="124" t="s">
        <v>470</v>
      </c>
      <c r="CN372" s="124">
        <v>0.66301343303167704</v>
      </c>
      <c r="CO372" s="124">
        <v>0.99183500607307895</v>
      </c>
      <c r="CP372" s="124">
        <v>3644</v>
      </c>
      <c r="CQ372" s="124">
        <v>4</v>
      </c>
      <c r="CR372" s="124">
        <v>0.988104739766545</v>
      </c>
      <c r="CS372" s="124">
        <v>3953</v>
      </c>
      <c r="CT372" s="124">
        <v>529212806.68000001</v>
      </c>
      <c r="CU372" s="124">
        <v>0.988104739766545</v>
      </c>
      <c r="CV372" s="124">
        <v>3953</v>
      </c>
      <c r="CW372" s="124">
        <v>0.59777353755310703</v>
      </c>
      <c r="CX372" s="124">
        <v>0.82101167460155999</v>
      </c>
      <c r="CY372" s="124">
        <v>3117</v>
      </c>
      <c r="CZ372" s="124">
        <v>196576.4</v>
      </c>
      <c r="DA372" s="124">
        <v>0.82582179194625005</v>
      </c>
      <c r="DB372" s="124">
        <v>3130</v>
      </c>
      <c r="DC372" s="124" t="s">
        <v>470</v>
      </c>
      <c r="DD372" s="124" t="s">
        <v>470</v>
      </c>
      <c r="DE372" s="124" t="s">
        <v>470</v>
      </c>
      <c r="DF372" s="124" t="s">
        <v>273</v>
      </c>
      <c r="DG372" s="124" t="s">
        <v>471</v>
      </c>
    </row>
    <row r="373" spans="2:111" x14ac:dyDescent="0.3">
      <c r="B373" s="124" t="str">
        <f t="shared" si="5"/>
        <v>iBoxx Euro SRI Corporate Bond Custom Index45747</v>
      </c>
      <c r="D373" s="124" t="s">
        <v>552</v>
      </c>
      <c r="E373" s="124" t="s">
        <v>554</v>
      </c>
      <c r="F373" s="196">
        <v>45747</v>
      </c>
      <c r="G373" s="124">
        <v>3132</v>
      </c>
      <c r="H373" s="124">
        <v>0</v>
      </c>
      <c r="I373" s="124">
        <v>3132</v>
      </c>
      <c r="J373" s="124">
        <v>0</v>
      </c>
      <c r="K373" s="124">
        <v>1</v>
      </c>
      <c r="L373" s="265" t="s">
        <v>476</v>
      </c>
      <c r="M373" s="124">
        <v>17.5721423057024</v>
      </c>
      <c r="N373" s="124">
        <v>0.98259444832560605</v>
      </c>
      <c r="O373" s="124">
        <v>3070</v>
      </c>
      <c r="P373" s="124">
        <v>3.5038824645839202</v>
      </c>
      <c r="Q373" s="124">
        <v>0.97878124684631695</v>
      </c>
      <c r="R373" s="124">
        <v>3055</v>
      </c>
      <c r="S373" s="124">
        <v>8.7014349686249606</v>
      </c>
      <c r="T373" s="124">
        <v>0.97878124684631695</v>
      </c>
      <c r="U373" s="124">
        <v>3055</v>
      </c>
      <c r="V373" s="124">
        <v>5.3553929270241198</v>
      </c>
      <c r="W373" s="124">
        <v>0.97878124684631695</v>
      </c>
      <c r="X373" s="124">
        <v>3055</v>
      </c>
      <c r="Y373" s="124" t="s">
        <v>470</v>
      </c>
      <c r="Z373" s="124" t="s">
        <v>470</v>
      </c>
      <c r="AA373" s="124" t="s">
        <v>470</v>
      </c>
      <c r="AB373" s="124" t="s">
        <v>470</v>
      </c>
      <c r="AC373" s="124" t="s">
        <v>470</v>
      </c>
      <c r="AD373" s="124" t="s">
        <v>470</v>
      </c>
      <c r="AE373" s="124">
        <v>0.186993555659102</v>
      </c>
      <c r="AF373" s="124">
        <v>4.2566804803387599E-2</v>
      </c>
      <c r="AG373" s="124">
        <v>132</v>
      </c>
      <c r="AH373" s="124">
        <v>0.44075597581425802</v>
      </c>
      <c r="AI373" s="124">
        <v>8.7487591890455699E-2</v>
      </c>
      <c r="AJ373" s="124">
        <v>290</v>
      </c>
      <c r="AK373" s="124" t="s">
        <v>470</v>
      </c>
      <c r="AL373" s="124" t="s">
        <v>470</v>
      </c>
      <c r="AM373" s="124" t="s">
        <v>470</v>
      </c>
      <c r="AN373" s="124" t="s">
        <v>470</v>
      </c>
      <c r="AO373" s="124" t="s">
        <v>470</v>
      </c>
      <c r="AP373" s="124" t="s">
        <v>470</v>
      </c>
      <c r="AQ373" s="124" t="s">
        <v>470</v>
      </c>
      <c r="AR373" s="124" t="s">
        <v>470</v>
      </c>
      <c r="AS373" s="124" t="s">
        <v>470</v>
      </c>
      <c r="AT373" s="124">
        <v>9.7203658955089006E-2</v>
      </c>
      <c r="AU373" s="124">
        <v>0.49588276787088698</v>
      </c>
      <c r="AV373" s="124">
        <v>0.38153444384823099</v>
      </c>
      <c r="AW373" s="124">
        <v>7.2040696135695003E-3</v>
      </c>
      <c r="AX373" s="124">
        <v>0</v>
      </c>
      <c r="AY373" s="124">
        <v>1.8175059712067301E-2</v>
      </c>
      <c r="AZ373" s="124" t="s">
        <v>470</v>
      </c>
      <c r="BA373" s="124" t="s">
        <v>470</v>
      </c>
      <c r="BB373" s="124" t="s">
        <v>470</v>
      </c>
      <c r="BC373" s="124" t="s">
        <v>470</v>
      </c>
      <c r="BD373" s="124" t="s">
        <v>470</v>
      </c>
      <c r="BE373" s="124" t="s">
        <v>470</v>
      </c>
      <c r="BF373" s="124" t="s">
        <v>470</v>
      </c>
      <c r="BG373" s="124" t="s">
        <v>470</v>
      </c>
      <c r="BH373" s="124" t="s">
        <v>470</v>
      </c>
      <c r="BI373" s="124" t="s">
        <v>470</v>
      </c>
      <c r="BJ373" s="124" t="s">
        <v>470</v>
      </c>
      <c r="BK373" s="124" t="s">
        <v>470</v>
      </c>
      <c r="BL373" s="124">
        <v>0.41466369325507502</v>
      </c>
      <c r="BM373" s="124">
        <v>0.99999999999984401</v>
      </c>
      <c r="BN373" s="124">
        <v>3132</v>
      </c>
      <c r="BO373" s="124">
        <v>50.942188778139098</v>
      </c>
      <c r="BP373" s="124">
        <v>0.79552695309342303</v>
      </c>
      <c r="BQ373" s="124">
        <v>2408</v>
      </c>
      <c r="BR373" s="124">
        <v>2.0267776620684401E-2</v>
      </c>
      <c r="BS373" s="124">
        <v>3.5433675649640499E-2</v>
      </c>
      <c r="BT373" s="124">
        <v>0.99999999999984401</v>
      </c>
      <c r="BU373" s="124">
        <v>3132</v>
      </c>
      <c r="BV373" s="124">
        <v>0.17371746549660699</v>
      </c>
      <c r="BW373" s="124">
        <v>0.17371746549660699</v>
      </c>
      <c r="BX373" s="124">
        <v>596</v>
      </c>
      <c r="BY373" s="124">
        <v>0</v>
      </c>
      <c r="BZ373" s="124">
        <v>0.99999999999984401</v>
      </c>
      <c r="CA373" s="124">
        <v>3132</v>
      </c>
      <c r="CB373" s="124">
        <v>9.3793782567729998E-4</v>
      </c>
      <c r="CC373" s="124">
        <v>0.99999999999984401</v>
      </c>
      <c r="CD373" s="124">
        <v>3132</v>
      </c>
      <c r="CE373" s="124" t="s">
        <v>470</v>
      </c>
      <c r="CF373" s="124">
        <v>0.98886875524900797</v>
      </c>
      <c r="CG373" s="124">
        <v>3092</v>
      </c>
      <c r="CH373" s="124" t="s">
        <v>470</v>
      </c>
      <c r="CI373" s="124" t="s">
        <v>470</v>
      </c>
      <c r="CJ373" s="124" t="s">
        <v>470</v>
      </c>
      <c r="CK373" s="124" t="s">
        <v>470</v>
      </c>
      <c r="CL373" s="124" t="s">
        <v>470</v>
      </c>
      <c r="CM373" s="124" t="s">
        <v>470</v>
      </c>
      <c r="CN373" s="124">
        <v>0.66333431916680796</v>
      </c>
      <c r="CO373" s="124">
        <v>0.98307939392258903</v>
      </c>
      <c r="CP373" s="124">
        <v>3191</v>
      </c>
      <c r="CQ373" s="124">
        <v>3</v>
      </c>
      <c r="CR373" s="124">
        <v>0.98886875524900797</v>
      </c>
      <c r="CS373" s="124">
        <v>3092</v>
      </c>
      <c r="CT373" s="124">
        <v>224999806.68000001</v>
      </c>
      <c r="CU373" s="124">
        <v>0.98886875524900797</v>
      </c>
      <c r="CV373" s="124">
        <v>3092</v>
      </c>
      <c r="CW373" s="124">
        <v>0.58207910098820603</v>
      </c>
      <c r="CX373" s="124">
        <v>0.79358957697384702</v>
      </c>
      <c r="CY373" s="124">
        <v>2403</v>
      </c>
      <c r="CZ373" s="124">
        <v>155693.20000000001</v>
      </c>
      <c r="DA373" s="124">
        <v>0.79806834470035204</v>
      </c>
      <c r="DB373" s="124">
        <v>2418</v>
      </c>
      <c r="DC373" s="124" t="s">
        <v>470</v>
      </c>
      <c r="DD373" s="124" t="s">
        <v>470</v>
      </c>
      <c r="DE373" s="124" t="s">
        <v>470</v>
      </c>
      <c r="DF373" s="124" t="s">
        <v>273</v>
      </c>
      <c r="DG373" s="124" t="s">
        <v>471</v>
      </c>
    </row>
    <row r="374" spans="2:111" x14ac:dyDescent="0.3">
      <c r="B374" s="124" t="str">
        <f t="shared" si="5"/>
        <v>iBoxx EUR High Yield Corporates SRI Screened45747</v>
      </c>
      <c r="D374" s="124" t="s">
        <v>487</v>
      </c>
      <c r="E374" s="124" t="s">
        <v>187</v>
      </c>
      <c r="F374" s="196">
        <v>45747</v>
      </c>
      <c r="G374" s="124">
        <v>401</v>
      </c>
      <c r="H374" s="124">
        <v>0</v>
      </c>
      <c r="I374" s="124">
        <v>401</v>
      </c>
      <c r="J374" s="124">
        <v>0</v>
      </c>
      <c r="K374" s="124">
        <v>1</v>
      </c>
      <c r="L374" s="265" t="s">
        <v>476</v>
      </c>
      <c r="M374" s="124">
        <v>17.72058552955</v>
      </c>
      <c r="N374" s="124">
        <v>0.95471987567965999</v>
      </c>
      <c r="O374" s="124">
        <v>380</v>
      </c>
      <c r="P374" s="124">
        <v>4.6433477365342704</v>
      </c>
      <c r="Q374" s="124">
        <v>0.73523609857850403</v>
      </c>
      <c r="R374" s="124">
        <v>277</v>
      </c>
      <c r="S374" s="124">
        <v>7.6455727529479702</v>
      </c>
      <c r="T374" s="124">
        <v>0.73523609857850403</v>
      </c>
      <c r="U374" s="124">
        <v>277</v>
      </c>
      <c r="V374" s="124">
        <v>4.5901857834252304</v>
      </c>
      <c r="W374" s="124">
        <v>0.73523609857850403</v>
      </c>
      <c r="X374" s="124">
        <v>277</v>
      </c>
      <c r="Y374" s="124" t="s">
        <v>470</v>
      </c>
      <c r="Z374" s="124" t="s">
        <v>470</v>
      </c>
      <c r="AA374" s="124" t="s">
        <v>470</v>
      </c>
      <c r="AB374" s="124" t="s">
        <v>470</v>
      </c>
      <c r="AC374" s="124" t="s">
        <v>470</v>
      </c>
      <c r="AD374" s="124" t="s">
        <v>470</v>
      </c>
      <c r="AE374" s="124">
        <v>0.106070056736878</v>
      </c>
      <c r="AF374" s="124">
        <v>3.71267777987703E-2</v>
      </c>
      <c r="AG374" s="124">
        <v>14</v>
      </c>
      <c r="AH374" s="124">
        <v>0.42508997178309699</v>
      </c>
      <c r="AI374" s="124">
        <v>0.101656342935295</v>
      </c>
      <c r="AJ374" s="124">
        <v>40</v>
      </c>
      <c r="AK374" s="124" t="s">
        <v>470</v>
      </c>
      <c r="AL374" s="124" t="s">
        <v>470</v>
      </c>
      <c r="AM374" s="124" t="s">
        <v>470</v>
      </c>
      <c r="AN374" s="124" t="s">
        <v>470</v>
      </c>
      <c r="AO374" s="124" t="s">
        <v>470</v>
      </c>
      <c r="AP374" s="124" t="s">
        <v>470</v>
      </c>
      <c r="AQ374" s="124" t="s">
        <v>470</v>
      </c>
      <c r="AR374" s="124" t="s">
        <v>470</v>
      </c>
      <c r="AS374" s="124" t="s">
        <v>470</v>
      </c>
      <c r="AT374" s="124">
        <v>0.13147779326023101</v>
      </c>
      <c r="AU374" s="124">
        <v>0.48272068299689502</v>
      </c>
      <c r="AV374" s="124">
        <v>0.33744878126483502</v>
      </c>
      <c r="AW374" s="124">
        <v>2.9258298759113201E-2</v>
      </c>
      <c r="AX374" s="124">
        <v>1.34937835526343E-2</v>
      </c>
      <c r="AY374" s="124">
        <v>5.6006601662709002E-3</v>
      </c>
      <c r="AZ374" s="124" t="s">
        <v>470</v>
      </c>
      <c r="BA374" s="124" t="s">
        <v>470</v>
      </c>
      <c r="BB374" s="124" t="s">
        <v>470</v>
      </c>
      <c r="BC374" s="124" t="s">
        <v>470</v>
      </c>
      <c r="BD374" s="124" t="s">
        <v>470</v>
      </c>
      <c r="BE374" s="124" t="s">
        <v>470</v>
      </c>
      <c r="BF374" s="124" t="s">
        <v>470</v>
      </c>
      <c r="BG374" s="124" t="s">
        <v>470</v>
      </c>
      <c r="BH374" s="124" t="s">
        <v>470</v>
      </c>
      <c r="BI374" s="124" t="s">
        <v>470</v>
      </c>
      <c r="BJ374" s="124" t="s">
        <v>470</v>
      </c>
      <c r="BK374" s="124" t="s">
        <v>470</v>
      </c>
      <c r="BL374" s="124">
        <v>0.52253551831030298</v>
      </c>
      <c r="BM374" s="124">
        <v>0.99999999999998102</v>
      </c>
      <c r="BN374" s="124">
        <v>401</v>
      </c>
      <c r="BO374" s="124">
        <v>117.972818519388</v>
      </c>
      <c r="BP374" s="124">
        <v>0.80527046564879001</v>
      </c>
      <c r="BQ374" s="124">
        <v>319</v>
      </c>
      <c r="BR374" s="124">
        <v>5.1194186973056E-2</v>
      </c>
      <c r="BS374" s="124">
        <v>3.8762531616946899E-2</v>
      </c>
      <c r="BT374" s="124">
        <v>0.99999999999998102</v>
      </c>
      <c r="BU374" s="124">
        <v>401</v>
      </c>
      <c r="BV374" s="124">
        <v>0.16459217351275501</v>
      </c>
      <c r="BW374" s="124">
        <v>0.16459217351275501</v>
      </c>
      <c r="BX374" s="124">
        <v>63</v>
      </c>
      <c r="BY374" s="124">
        <v>0</v>
      </c>
      <c r="BZ374" s="124">
        <v>0.99999999999998102</v>
      </c>
      <c r="CA374" s="124">
        <v>401</v>
      </c>
      <c r="CB374" s="124">
        <v>0</v>
      </c>
      <c r="CC374" s="124">
        <v>0.99999999999998102</v>
      </c>
      <c r="CD374" s="124">
        <v>401</v>
      </c>
      <c r="CE374" s="124" t="s">
        <v>470</v>
      </c>
      <c r="CF374" s="124">
        <v>0.96032053584593102</v>
      </c>
      <c r="CG374" s="124">
        <v>382</v>
      </c>
      <c r="CH374" s="124" t="s">
        <v>470</v>
      </c>
      <c r="CI374" s="124" t="s">
        <v>470</v>
      </c>
      <c r="CJ374" s="124" t="s">
        <v>470</v>
      </c>
      <c r="CK374" s="124" t="s">
        <v>470</v>
      </c>
      <c r="CL374" s="124" t="s">
        <v>470</v>
      </c>
      <c r="CM374" s="124" t="s">
        <v>470</v>
      </c>
      <c r="CN374" s="124">
        <v>0.61052496758325703</v>
      </c>
      <c r="CO374" s="124">
        <v>0.94669172794816203</v>
      </c>
      <c r="CP374" s="124">
        <v>400</v>
      </c>
      <c r="CQ374" s="124">
        <v>1</v>
      </c>
      <c r="CR374" s="124">
        <v>0.96032053584593102</v>
      </c>
      <c r="CS374" s="124">
        <v>382</v>
      </c>
      <c r="CT374" s="124">
        <v>202551050</v>
      </c>
      <c r="CU374" s="124">
        <v>0.96032053584593102</v>
      </c>
      <c r="CV374" s="124">
        <v>382</v>
      </c>
      <c r="CW374" s="124">
        <v>0.49581018495898399</v>
      </c>
      <c r="CX374" s="124">
        <v>0.79632209708417401</v>
      </c>
      <c r="CY374" s="124">
        <v>315</v>
      </c>
      <c r="CZ374" s="124">
        <v>19460.3</v>
      </c>
      <c r="DA374" s="124">
        <v>0.80527046564879001</v>
      </c>
      <c r="DB374" s="124">
        <v>319</v>
      </c>
      <c r="DC374" s="124" t="s">
        <v>470</v>
      </c>
      <c r="DD374" s="124" t="s">
        <v>470</v>
      </c>
      <c r="DE374" s="124" t="s">
        <v>470</v>
      </c>
      <c r="DF374" s="124" t="s">
        <v>275</v>
      </c>
      <c r="DG374" s="124" t="s">
        <v>471</v>
      </c>
    </row>
    <row r="375" spans="2:111" x14ac:dyDescent="0.3">
      <c r="B375" s="124" t="str">
        <f t="shared" si="5"/>
        <v>iBoxx EUR High Yield Corporates ESG45747</v>
      </c>
      <c r="D375" s="124" t="s">
        <v>486</v>
      </c>
      <c r="E375" s="124" t="s">
        <v>185</v>
      </c>
      <c r="F375" s="196">
        <v>45747</v>
      </c>
      <c r="G375" s="124">
        <v>381</v>
      </c>
      <c r="H375" s="124">
        <v>0</v>
      </c>
      <c r="I375" s="124">
        <v>381</v>
      </c>
      <c r="J375" s="124">
        <v>0</v>
      </c>
      <c r="K375" s="124">
        <v>1</v>
      </c>
      <c r="L375" s="265" t="s">
        <v>476</v>
      </c>
      <c r="M375" s="124">
        <v>17.033114915223099</v>
      </c>
      <c r="N375" s="124">
        <v>0.96478554709501896</v>
      </c>
      <c r="O375" s="124">
        <v>365</v>
      </c>
      <c r="P375" s="124">
        <v>4.2563061605724304</v>
      </c>
      <c r="Q375" s="124">
        <v>0.75073964697028095</v>
      </c>
      <c r="R375" s="124">
        <v>268</v>
      </c>
      <c r="S375" s="124">
        <v>7.4763029069487397</v>
      </c>
      <c r="T375" s="124">
        <v>0.75073964697028095</v>
      </c>
      <c r="U375" s="124">
        <v>268</v>
      </c>
      <c r="V375" s="124">
        <v>4.5802761172272701</v>
      </c>
      <c r="W375" s="124">
        <v>0.75073964697028095</v>
      </c>
      <c r="X375" s="124">
        <v>268</v>
      </c>
      <c r="Y375" s="124" t="s">
        <v>470</v>
      </c>
      <c r="Z375" s="124" t="s">
        <v>470</v>
      </c>
      <c r="AA375" s="124" t="s">
        <v>470</v>
      </c>
      <c r="AB375" s="124" t="s">
        <v>470</v>
      </c>
      <c r="AC375" s="124" t="s">
        <v>470</v>
      </c>
      <c r="AD375" s="124" t="s">
        <v>470</v>
      </c>
      <c r="AE375" s="124">
        <v>0.106070056736878</v>
      </c>
      <c r="AF375" s="124">
        <v>3.9013171640346699E-2</v>
      </c>
      <c r="AG375" s="124">
        <v>14</v>
      </c>
      <c r="AH375" s="124">
        <v>0.42593745583003101</v>
      </c>
      <c r="AI375" s="124">
        <v>0.10178140400727401</v>
      </c>
      <c r="AJ375" s="124">
        <v>38</v>
      </c>
      <c r="AK375" s="124" t="s">
        <v>470</v>
      </c>
      <c r="AL375" s="124" t="s">
        <v>470</v>
      </c>
      <c r="AM375" s="124" t="s">
        <v>470</v>
      </c>
      <c r="AN375" s="124" t="s">
        <v>470</v>
      </c>
      <c r="AO375" s="124" t="s">
        <v>470</v>
      </c>
      <c r="AP375" s="124" t="s">
        <v>470</v>
      </c>
      <c r="AQ375" s="124" t="s">
        <v>470</v>
      </c>
      <c r="AR375" s="124" t="s">
        <v>470</v>
      </c>
      <c r="AS375" s="124" t="s">
        <v>470</v>
      </c>
      <c r="AT375" s="124">
        <v>0.13815811711851</v>
      </c>
      <c r="AU375" s="124">
        <v>0.50724749026636695</v>
      </c>
      <c r="AV375" s="124">
        <v>0.354594392615103</v>
      </c>
      <c r="AW375" s="124">
        <v>0</v>
      </c>
      <c r="AX375" s="124">
        <v>0</v>
      </c>
      <c r="AY375" s="124">
        <v>0</v>
      </c>
      <c r="AZ375" s="124" t="s">
        <v>470</v>
      </c>
      <c r="BA375" s="124" t="s">
        <v>470</v>
      </c>
      <c r="BB375" s="124" t="s">
        <v>470</v>
      </c>
      <c r="BC375" s="124" t="s">
        <v>470</v>
      </c>
      <c r="BD375" s="124" t="s">
        <v>470</v>
      </c>
      <c r="BE375" s="124" t="s">
        <v>470</v>
      </c>
      <c r="BF375" s="124" t="s">
        <v>470</v>
      </c>
      <c r="BG375" s="124" t="s">
        <v>470</v>
      </c>
      <c r="BH375" s="124" t="s">
        <v>470</v>
      </c>
      <c r="BI375" s="124" t="s">
        <v>470</v>
      </c>
      <c r="BJ375" s="124" t="s">
        <v>470</v>
      </c>
      <c r="BK375" s="124" t="s">
        <v>470</v>
      </c>
      <c r="BL375" s="124">
        <v>0.52630430035286102</v>
      </c>
      <c r="BM375" s="124">
        <v>0.99999999999998201</v>
      </c>
      <c r="BN375" s="124">
        <v>381</v>
      </c>
      <c r="BO375" s="124">
        <v>115.739212126479</v>
      </c>
      <c r="BP375" s="124">
        <v>0.82433242677048801</v>
      </c>
      <c r="BQ375" s="124">
        <v>310</v>
      </c>
      <c r="BR375" s="124">
        <v>5.1503971589714398E-2</v>
      </c>
      <c r="BS375" s="124">
        <v>3.3338365911921297E-2</v>
      </c>
      <c r="BT375" s="124">
        <v>0.99999999999998201</v>
      </c>
      <c r="BU375" s="124">
        <v>381</v>
      </c>
      <c r="BV375" s="124">
        <v>0.16805428939908201</v>
      </c>
      <c r="BW375" s="124">
        <v>0.16805428939908201</v>
      </c>
      <c r="BX375" s="124">
        <v>61</v>
      </c>
      <c r="BY375" s="124">
        <v>0</v>
      </c>
      <c r="BZ375" s="124">
        <v>0.99999999999998201</v>
      </c>
      <c r="CA375" s="124">
        <v>381</v>
      </c>
      <c r="CB375" s="124">
        <v>0</v>
      </c>
      <c r="CC375" s="124">
        <v>0.99999999999998201</v>
      </c>
      <c r="CD375" s="124">
        <v>381</v>
      </c>
      <c r="CE375" s="124" t="s">
        <v>470</v>
      </c>
      <c r="CF375" s="124">
        <v>0.96478554709501896</v>
      </c>
      <c r="CG375" s="124">
        <v>365</v>
      </c>
      <c r="CH375" s="124" t="s">
        <v>470</v>
      </c>
      <c r="CI375" s="124" t="s">
        <v>470</v>
      </c>
      <c r="CJ375" s="124" t="s">
        <v>470</v>
      </c>
      <c r="CK375" s="124" t="s">
        <v>470</v>
      </c>
      <c r="CL375" s="124" t="s">
        <v>470</v>
      </c>
      <c r="CM375" s="124" t="s">
        <v>470</v>
      </c>
      <c r="CN375" s="124">
        <v>0.63337264692471895</v>
      </c>
      <c r="CO375" s="124">
        <v>0.95303334950801299</v>
      </c>
      <c r="CP375" s="124">
        <v>385</v>
      </c>
      <c r="CQ375" s="124">
        <v>1</v>
      </c>
      <c r="CR375" s="124">
        <v>0.96478554709501896</v>
      </c>
      <c r="CS375" s="124">
        <v>365</v>
      </c>
      <c r="CT375" s="124">
        <v>202551050</v>
      </c>
      <c r="CU375" s="124">
        <v>0.96478554709501896</v>
      </c>
      <c r="CV375" s="124">
        <v>365</v>
      </c>
      <c r="CW375" s="124">
        <v>0.51040029970826095</v>
      </c>
      <c r="CX375" s="124">
        <v>0.81492939587444202</v>
      </c>
      <c r="CY375" s="124">
        <v>306</v>
      </c>
      <c r="CZ375" s="124">
        <v>18907.599999999999</v>
      </c>
      <c r="DA375" s="124">
        <v>0.82433242677048801</v>
      </c>
      <c r="DB375" s="124">
        <v>310</v>
      </c>
      <c r="DC375" s="124" t="s">
        <v>470</v>
      </c>
      <c r="DD375" s="124" t="s">
        <v>470</v>
      </c>
      <c r="DE375" s="124" t="s">
        <v>470</v>
      </c>
      <c r="DF375" s="124" t="s">
        <v>275</v>
      </c>
      <c r="DG375" s="124" t="s">
        <v>471</v>
      </c>
    </row>
    <row r="376" spans="2:111" x14ac:dyDescent="0.3">
      <c r="B376" s="124" t="str">
        <f t="shared" si="5"/>
        <v>iBoxx GBP Non-Gilts Investment Grade &amp; Fallen Angels FWPL45747</v>
      </c>
      <c r="D376" s="124" t="s">
        <v>504</v>
      </c>
      <c r="E376" s="124" t="s">
        <v>201</v>
      </c>
      <c r="F376" s="196">
        <v>45747</v>
      </c>
      <c r="G376" s="124">
        <v>1234</v>
      </c>
      <c r="H376" s="124">
        <v>6</v>
      </c>
      <c r="I376" s="124">
        <v>1228</v>
      </c>
      <c r="J376" s="124">
        <v>5.2833108195486003E-3</v>
      </c>
      <c r="K376" s="124">
        <v>0.99471668918045097</v>
      </c>
      <c r="L376" s="265" t="s">
        <v>469</v>
      </c>
      <c r="M376" s="124">
        <v>17.175202778637299</v>
      </c>
      <c r="N376" s="124">
        <v>0.80640249976702305</v>
      </c>
      <c r="O376" s="124">
        <v>898</v>
      </c>
      <c r="P376" s="124">
        <v>3.5807375251765898</v>
      </c>
      <c r="Q376" s="124">
        <v>0.76687788977040205</v>
      </c>
      <c r="R376" s="124">
        <v>848</v>
      </c>
      <c r="S376" s="124">
        <v>8.5164438255701302</v>
      </c>
      <c r="T376" s="124">
        <v>0.76687788977040205</v>
      </c>
      <c r="U376" s="124">
        <v>848</v>
      </c>
      <c r="V376" s="124">
        <v>5.7091565644831102</v>
      </c>
      <c r="W376" s="124">
        <v>0.76687788977040205</v>
      </c>
      <c r="X376" s="124">
        <v>848</v>
      </c>
      <c r="Y376" s="124">
        <v>50.760551973968802</v>
      </c>
      <c r="Z376" s="124">
        <v>5.2833108195486003E-3</v>
      </c>
      <c r="AA376" s="124">
        <v>6</v>
      </c>
      <c r="AB376" s="124">
        <v>58.4418004434526</v>
      </c>
      <c r="AC376" s="124">
        <v>6.4353296272623003E-3</v>
      </c>
      <c r="AD376" s="124">
        <v>8</v>
      </c>
      <c r="AE376" s="124">
        <v>0.19084710426563201</v>
      </c>
      <c r="AF376" s="124">
        <v>0.124241381641353</v>
      </c>
      <c r="AG376" s="124">
        <v>159</v>
      </c>
      <c r="AH376" s="124">
        <v>0.98293073770141903</v>
      </c>
      <c r="AI376" s="124">
        <v>6.6455195919481194E-2</v>
      </c>
      <c r="AJ376" s="124">
        <v>68</v>
      </c>
      <c r="AK376" s="124">
        <v>55.0788662380712</v>
      </c>
      <c r="AL376" s="124">
        <v>6.4353296272623003E-3</v>
      </c>
      <c r="AM376" s="124">
        <v>8</v>
      </c>
      <c r="AN376" s="124">
        <v>55.389806308510202</v>
      </c>
      <c r="AO376" s="124">
        <v>6.4353296272623003E-3</v>
      </c>
      <c r="AP376" s="124">
        <v>8</v>
      </c>
      <c r="AQ376" s="124">
        <v>339.583923390829</v>
      </c>
      <c r="AR376" s="124">
        <v>6.4353296272623003E-3</v>
      </c>
      <c r="AS376" s="124">
        <v>8</v>
      </c>
      <c r="AT376" s="124">
        <v>0.20614515651555901</v>
      </c>
      <c r="AU376" s="124">
        <v>0.365929219877969</v>
      </c>
      <c r="AV376" s="124">
        <v>0.310582287147803</v>
      </c>
      <c r="AW376" s="124">
        <v>5.6749282488214099E-2</v>
      </c>
      <c r="AX376" s="124">
        <v>5.3109284607239004E-3</v>
      </c>
      <c r="AY376" s="124">
        <v>5.5283125509671398E-2</v>
      </c>
      <c r="AZ376" s="124">
        <v>5.0816684567380997E-3</v>
      </c>
      <c r="BA376" s="124">
        <v>6.4353296272623003E-3</v>
      </c>
      <c r="BB376" s="124">
        <v>8</v>
      </c>
      <c r="BC376" s="124">
        <v>3.8532859265866201E-3</v>
      </c>
      <c r="BD376" s="124">
        <v>6.4353296272623003E-3</v>
      </c>
      <c r="BE376" s="124">
        <v>8</v>
      </c>
      <c r="BF376" s="124">
        <v>1.2283825301514699E-3</v>
      </c>
      <c r="BG376" s="124">
        <v>6.4353296272623003E-3</v>
      </c>
      <c r="BH376" s="124">
        <v>8</v>
      </c>
      <c r="BI376" s="124">
        <v>5.2833108195489099E-3</v>
      </c>
      <c r="BJ376" s="124">
        <v>6.4353296272623003E-3</v>
      </c>
      <c r="BK376" s="124">
        <v>8</v>
      </c>
      <c r="BL376" s="124">
        <v>0.33486155709965099</v>
      </c>
      <c r="BM376" s="124">
        <v>0.99471668918039202</v>
      </c>
      <c r="BN376" s="124">
        <v>1228</v>
      </c>
      <c r="BO376" s="124">
        <v>33.639771035058303</v>
      </c>
      <c r="BP376" s="124">
        <v>0.48873002365407597</v>
      </c>
      <c r="BQ376" s="124">
        <v>601</v>
      </c>
      <c r="BR376" s="124">
        <v>2.2304716998404299E-2</v>
      </c>
      <c r="BS376" s="124">
        <v>1.8674952786587401E-2</v>
      </c>
      <c r="BT376" s="124">
        <v>0.99471668918039202</v>
      </c>
      <c r="BU376" s="124">
        <v>1228</v>
      </c>
      <c r="BV376" s="124">
        <v>4.8630675423428103E-2</v>
      </c>
      <c r="BW376" s="124">
        <v>4.8630675423428103E-2</v>
      </c>
      <c r="BX376" s="124">
        <v>67</v>
      </c>
      <c r="BY376" s="124">
        <v>2.9304650659777E-3</v>
      </c>
      <c r="BZ376" s="124">
        <v>0.99999999999994105</v>
      </c>
      <c r="CA376" s="124">
        <v>1234</v>
      </c>
      <c r="CB376" s="124">
        <v>5.3598466532537E-3</v>
      </c>
      <c r="CC376" s="124">
        <v>0.99999999999994105</v>
      </c>
      <c r="CD376" s="124">
        <v>1234</v>
      </c>
      <c r="CE376" s="124" t="s">
        <v>470</v>
      </c>
      <c r="CF376" s="124">
        <v>0.79996717013976104</v>
      </c>
      <c r="CG376" s="124">
        <v>890</v>
      </c>
      <c r="CH376" s="124" t="s">
        <v>470</v>
      </c>
      <c r="CI376" s="124">
        <v>0.99999999999994105</v>
      </c>
      <c r="CJ376" s="124">
        <v>1234</v>
      </c>
      <c r="CK376" s="124">
        <v>56.374548961884301</v>
      </c>
      <c r="CL376" s="124">
        <v>6.4353296272623003E-3</v>
      </c>
      <c r="CM376" s="124">
        <v>8</v>
      </c>
      <c r="CN376" s="124">
        <v>0.42573964678248399</v>
      </c>
      <c r="CO376" s="124">
        <v>0.78122394796155203</v>
      </c>
      <c r="CP376" s="124">
        <v>868</v>
      </c>
      <c r="CQ376" s="124">
        <v>1</v>
      </c>
      <c r="CR376" s="124">
        <v>0.79996717013976104</v>
      </c>
      <c r="CS376" s="124">
        <v>890</v>
      </c>
      <c r="CT376" s="124">
        <v>87727660.900000006</v>
      </c>
      <c r="CU376" s="124">
        <v>0.79996717013976104</v>
      </c>
      <c r="CV376" s="124">
        <v>890</v>
      </c>
      <c r="CW376" s="124">
        <v>0.38896147619294902</v>
      </c>
      <c r="CX376" s="124">
        <v>0.50859551572412698</v>
      </c>
      <c r="CY376" s="124">
        <v>615</v>
      </c>
      <c r="CZ376" s="124">
        <v>41374.400000000001</v>
      </c>
      <c r="DA376" s="124">
        <v>0.50859551572412698</v>
      </c>
      <c r="DB376" s="124">
        <v>615</v>
      </c>
      <c r="DC376" s="124">
        <v>56.125272673830501</v>
      </c>
      <c r="DD376" s="124">
        <v>6.4353296272623003E-3</v>
      </c>
      <c r="DE376" s="124">
        <v>8</v>
      </c>
      <c r="DF376" s="124" t="s">
        <v>277</v>
      </c>
      <c r="DG376" s="124" t="s">
        <v>471</v>
      </c>
    </row>
    <row r="377" spans="2:111" x14ac:dyDescent="0.3">
      <c r="B377" s="124" t="str">
        <f t="shared" si="5"/>
        <v>iBoxx GBP Corporates ESG45747</v>
      </c>
      <c r="D377" s="124" t="s">
        <v>502</v>
      </c>
      <c r="E377" s="124" t="s">
        <v>197</v>
      </c>
      <c r="F377" s="196">
        <v>45747</v>
      </c>
      <c r="G377" s="124">
        <v>679</v>
      </c>
      <c r="H377" s="124">
        <v>0</v>
      </c>
      <c r="I377" s="124">
        <v>679</v>
      </c>
      <c r="J377" s="124">
        <v>0</v>
      </c>
      <c r="K377" s="124">
        <v>1</v>
      </c>
      <c r="L377" s="265" t="s">
        <v>476</v>
      </c>
      <c r="M377" s="124">
        <v>19.1946761061266</v>
      </c>
      <c r="N377" s="124">
        <v>0.94588043285896495</v>
      </c>
      <c r="O377" s="124">
        <v>630</v>
      </c>
      <c r="P377" s="124">
        <v>3.3386174316428301</v>
      </c>
      <c r="Q377" s="124">
        <v>0.92642626129269301</v>
      </c>
      <c r="R377" s="124">
        <v>611</v>
      </c>
      <c r="S377" s="124">
        <v>9.7255251208362594</v>
      </c>
      <c r="T377" s="124">
        <v>0.92642626129269301</v>
      </c>
      <c r="U377" s="124">
        <v>611</v>
      </c>
      <c r="V377" s="124">
        <v>6.0912412134886402</v>
      </c>
      <c r="W377" s="124">
        <v>0.92642626129269301</v>
      </c>
      <c r="X377" s="124">
        <v>611</v>
      </c>
      <c r="Y377" s="124" t="s">
        <v>470</v>
      </c>
      <c r="Z377" s="124" t="s">
        <v>470</v>
      </c>
      <c r="AA377" s="124" t="s">
        <v>470</v>
      </c>
      <c r="AB377" s="124" t="s">
        <v>470</v>
      </c>
      <c r="AC377" s="124" t="s">
        <v>470</v>
      </c>
      <c r="AD377" s="124" t="s">
        <v>470</v>
      </c>
      <c r="AE377" s="124">
        <v>0.19595894073119399</v>
      </c>
      <c r="AF377" s="124">
        <v>0.191759903431686</v>
      </c>
      <c r="AG377" s="124">
        <v>132</v>
      </c>
      <c r="AH377" s="124">
        <v>0.41043477239618797</v>
      </c>
      <c r="AI377" s="124">
        <v>6.6548862854854299E-2</v>
      </c>
      <c r="AJ377" s="124">
        <v>38</v>
      </c>
      <c r="AK377" s="124" t="s">
        <v>470</v>
      </c>
      <c r="AL377" s="124" t="s">
        <v>470</v>
      </c>
      <c r="AM377" s="124" t="s">
        <v>470</v>
      </c>
      <c r="AN377" s="124" t="s">
        <v>470</v>
      </c>
      <c r="AO377" s="124" t="s">
        <v>470</v>
      </c>
      <c r="AP377" s="124" t="s">
        <v>470</v>
      </c>
      <c r="AQ377" s="124" t="s">
        <v>470</v>
      </c>
      <c r="AR377" s="124" t="s">
        <v>470</v>
      </c>
      <c r="AS377" s="124" t="s">
        <v>470</v>
      </c>
      <c r="AT377" s="124">
        <v>4.4070435438589697E-2</v>
      </c>
      <c r="AU377" s="124">
        <v>0.47402849213820097</v>
      </c>
      <c r="AV377" s="124">
        <v>0.48190107242317698</v>
      </c>
      <c r="AW377" s="124">
        <v>0</v>
      </c>
      <c r="AX377" s="124">
        <v>0</v>
      </c>
      <c r="AY377" s="124">
        <v>0</v>
      </c>
      <c r="AZ377" s="124" t="s">
        <v>470</v>
      </c>
      <c r="BA377" s="124" t="s">
        <v>470</v>
      </c>
      <c r="BB377" s="124" t="s">
        <v>470</v>
      </c>
      <c r="BC377" s="124" t="s">
        <v>470</v>
      </c>
      <c r="BD377" s="124" t="s">
        <v>470</v>
      </c>
      <c r="BE377" s="124" t="s">
        <v>470</v>
      </c>
      <c r="BF377" s="124" t="s">
        <v>470</v>
      </c>
      <c r="BG377" s="124" t="s">
        <v>470</v>
      </c>
      <c r="BH377" s="124" t="s">
        <v>470</v>
      </c>
      <c r="BI377" s="124" t="s">
        <v>470</v>
      </c>
      <c r="BJ377" s="124" t="s">
        <v>470</v>
      </c>
      <c r="BK377" s="124" t="s">
        <v>470</v>
      </c>
      <c r="BL377" s="124">
        <v>0.36638426308104</v>
      </c>
      <c r="BM377" s="124">
        <v>0.99999999999996803</v>
      </c>
      <c r="BN377" s="124">
        <v>679</v>
      </c>
      <c r="BO377" s="124">
        <v>28.4383836090113</v>
      </c>
      <c r="BP377" s="124">
        <v>0.78724353279956005</v>
      </c>
      <c r="BQ377" s="124">
        <v>504</v>
      </c>
      <c r="BR377" s="124">
        <v>3.1185105192561301E-2</v>
      </c>
      <c r="BS377" s="124">
        <v>1.6036094435419802E-2</v>
      </c>
      <c r="BT377" s="124">
        <v>0.99999999999996803</v>
      </c>
      <c r="BU377" s="124">
        <v>679</v>
      </c>
      <c r="BV377" s="124">
        <v>5.7098153179201E-2</v>
      </c>
      <c r="BW377" s="124">
        <v>5.7098153179201E-2</v>
      </c>
      <c r="BX377" s="124">
        <v>44</v>
      </c>
      <c r="BY377" s="124">
        <v>0</v>
      </c>
      <c r="BZ377" s="124">
        <v>0.99999999999996803</v>
      </c>
      <c r="CA377" s="124">
        <v>679</v>
      </c>
      <c r="CB377" s="124">
        <v>0</v>
      </c>
      <c r="CC377" s="124">
        <v>0.99999999999996803</v>
      </c>
      <c r="CD377" s="124">
        <v>679</v>
      </c>
      <c r="CE377" s="124" t="s">
        <v>470</v>
      </c>
      <c r="CF377" s="124">
        <v>0.94588043285896495</v>
      </c>
      <c r="CG377" s="124">
        <v>630</v>
      </c>
      <c r="CH377" s="124" t="s">
        <v>470</v>
      </c>
      <c r="CI377" s="124" t="s">
        <v>470</v>
      </c>
      <c r="CJ377" s="124" t="s">
        <v>470</v>
      </c>
      <c r="CK377" s="124" t="s">
        <v>470</v>
      </c>
      <c r="CL377" s="124" t="s">
        <v>470</v>
      </c>
      <c r="CM377" s="124" t="s">
        <v>470</v>
      </c>
      <c r="CN377" s="124">
        <v>0.48956064582451603</v>
      </c>
      <c r="CO377" s="124">
        <v>0.91085269511283296</v>
      </c>
      <c r="CP377" s="124">
        <v>603</v>
      </c>
      <c r="CQ377" s="124">
        <v>0</v>
      </c>
      <c r="CR377" s="124">
        <v>0.94588043285896495</v>
      </c>
      <c r="CS377" s="124">
        <v>630</v>
      </c>
      <c r="CT377" s="124">
        <v>87727660.900000006</v>
      </c>
      <c r="CU377" s="124">
        <v>0.94588043285896495</v>
      </c>
      <c r="CV377" s="124">
        <v>630</v>
      </c>
      <c r="CW377" s="124">
        <v>0.591786114167412</v>
      </c>
      <c r="CX377" s="124">
        <v>0.78724353279956005</v>
      </c>
      <c r="CY377" s="124">
        <v>504</v>
      </c>
      <c r="CZ377" s="124">
        <v>34663.1</v>
      </c>
      <c r="DA377" s="124">
        <v>0.78724353279956005</v>
      </c>
      <c r="DB377" s="124">
        <v>504</v>
      </c>
      <c r="DC377" s="124" t="s">
        <v>470</v>
      </c>
      <c r="DD377" s="124" t="s">
        <v>470</v>
      </c>
      <c r="DE377" s="124" t="s">
        <v>470</v>
      </c>
      <c r="DF377" s="124" t="s">
        <v>277</v>
      </c>
      <c r="DG377" s="124" t="s">
        <v>471</v>
      </c>
    </row>
    <row r="378" spans="2:111" x14ac:dyDescent="0.3">
      <c r="B378" s="124" t="str">
        <f t="shared" si="5"/>
        <v>iBoxx GBP Corporates SRI Screened45747</v>
      </c>
      <c r="D378" s="124" t="s">
        <v>503</v>
      </c>
      <c r="E378" s="124" t="s">
        <v>199</v>
      </c>
      <c r="F378" s="196">
        <v>45747</v>
      </c>
      <c r="G378" s="124">
        <v>766</v>
      </c>
      <c r="H378" s="124">
        <v>0</v>
      </c>
      <c r="I378" s="124">
        <v>766</v>
      </c>
      <c r="J378" s="124">
        <v>0</v>
      </c>
      <c r="K378" s="124">
        <v>1</v>
      </c>
      <c r="L378" s="265" t="s">
        <v>476</v>
      </c>
      <c r="M378" s="124">
        <v>19.928570154895301</v>
      </c>
      <c r="N378" s="124">
        <v>0.90127689990842696</v>
      </c>
      <c r="O378" s="124">
        <v>662</v>
      </c>
      <c r="P378" s="124">
        <v>3.7862397287392802</v>
      </c>
      <c r="Q378" s="124">
        <v>0.87686932268337703</v>
      </c>
      <c r="R378" s="124">
        <v>634</v>
      </c>
      <c r="S378" s="124">
        <v>9.8061521614604494</v>
      </c>
      <c r="T378" s="124">
        <v>0.87686932268337703</v>
      </c>
      <c r="U378" s="124">
        <v>634</v>
      </c>
      <c r="V378" s="124">
        <v>6.0834415526725198</v>
      </c>
      <c r="W378" s="124">
        <v>0.87686932268337703</v>
      </c>
      <c r="X378" s="124">
        <v>634</v>
      </c>
      <c r="Y378" s="124" t="s">
        <v>470</v>
      </c>
      <c r="Z378" s="124" t="s">
        <v>470</v>
      </c>
      <c r="AA378" s="124" t="s">
        <v>470</v>
      </c>
      <c r="AB378" s="124" t="s">
        <v>470</v>
      </c>
      <c r="AC378" s="124" t="s">
        <v>470</v>
      </c>
      <c r="AD378" s="124" t="s">
        <v>470</v>
      </c>
      <c r="AE378" s="124">
        <v>0.19514602334629799</v>
      </c>
      <c r="AF378" s="124">
        <v>0.17669881122607201</v>
      </c>
      <c r="AG378" s="124">
        <v>134</v>
      </c>
      <c r="AH378" s="124">
        <v>0.40487451476465902</v>
      </c>
      <c r="AI378" s="124">
        <v>8.3983160542971794E-2</v>
      </c>
      <c r="AJ378" s="124">
        <v>55</v>
      </c>
      <c r="AK378" s="124" t="s">
        <v>470</v>
      </c>
      <c r="AL378" s="124" t="s">
        <v>470</v>
      </c>
      <c r="AM378" s="124" t="s">
        <v>470</v>
      </c>
      <c r="AN378" s="124" t="s">
        <v>470</v>
      </c>
      <c r="AO378" s="124" t="s">
        <v>470</v>
      </c>
      <c r="AP378" s="124" t="s">
        <v>470</v>
      </c>
      <c r="AQ378" s="124" t="s">
        <v>470</v>
      </c>
      <c r="AR378" s="124" t="s">
        <v>470</v>
      </c>
      <c r="AS378" s="124" t="s">
        <v>470</v>
      </c>
      <c r="AT378" s="124">
        <v>4.0291534733557899E-2</v>
      </c>
      <c r="AU378" s="124">
        <v>0.433382045482546</v>
      </c>
      <c r="AV378" s="124">
        <v>0.44052410713923101</v>
      </c>
      <c r="AW378" s="124">
        <v>7.3147632862158696E-2</v>
      </c>
      <c r="AX378" s="124">
        <v>7.8338974683556904E-3</v>
      </c>
      <c r="AY378" s="124">
        <v>4.8207823141141002E-3</v>
      </c>
      <c r="AZ378" s="124" t="s">
        <v>470</v>
      </c>
      <c r="BA378" s="124" t="s">
        <v>470</v>
      </c>
      <c r="BB378" s="124" t="s">
        <v>470</v>
      </c>
      <c r="BC378" s="124" t="s">
        <v>470</v>
      </c>
      <c r="BD378" s="124" t="s">
        <v>470</v>
      </c>
      <c r="BE378" s="124" t="s">
        <v>470</v>
      </c>
      <c r="BF378" s="124" t="s">
        <v>470</v>
      </c>
      <c r="BG378" s="124" t="s">
        <v>470</v>
      </c>
      <c r="BH378" s="124" t="s">
        <v>470</v>
      </c>
      <c r="BI378" s="124" t="s">
        <v>470</v>
      </c>
      <c r="BJ378" s="124" t="s">
        <v>470</v>
      </c>
      <c r="BK378" s="124" t="s">
        <v>470</v>
      </c>
      <c r="BL378" s="124">
        <v>0.41455850734747601</v>
      </c>
      <c r="BM378" s="124">
        <v>0.99999999999996503</v>
      </c>
      <c r="BN378" s="124">
        <v>766</v>
      </c>
      <c r="BO378" s="124">
        <v>35.838739555543803</v>
      </c>
      <c r="BP378" s="124">
        <v>0.75486089908738796</v>
      </c>
      <c r="BQ378" s="124">
        <v>534</v>
      </c>
      <c r="BR378" s="124">
        <v>2.9754331476234502E-2</v>
      </c>
      <c r="BS378" s="124">
        <v>3.1875342604918998E-2</v>
      </c>
      <c r="BT378" s="124">
        <v>0.99999999999996503</v>
      </c>
      <c r="BU378" s="124">
        <v>766</v>
      </c>
      <c r="BV378" s="124">
        <v>6.3547972546203493E-2</v>
      </c>
      <c r="BW378" s="124">
        <v>6.3547972546203493E-2</v>
      </c>
      <c r="BX378" s="124">
        <v>55</v>
      </c>
      <c r="BY378" s="124">
        <v>0</v>
      </c>
      <c r="BZ378" s="124">
        <v>0.99999999999996503</v>
      </c>
      <c r="CA378" s="124">
        <v>766</v>
      </c>
      <c r="CB378" s="124">
        <v>0</v>
      </c>
      <c r="CC378" s="124">
        <v>0.99999999999996503</v>
      </c>
      <c r="CD378" s="124">
        <v>766</v>
      </c>
      <c r="CE378" s="124" t="s">
        <v>470</v>
      </c>
      <c r="CF378" s="124">
        <v>0.90127689990842696</v>
      </c>
      <c r="CG378" s="124">
        <v>662</v>
      </c>
      <c r="CH378" s="124" t="s">
        <v>470</v>
      </c>
      <c r="CI378" s="124" t="s">
        <v>470</v>
      </c>
      <c r="CJ378" s="124" t="s">
        <v>470</v>
      </c>
      <c r="CK378" s="124" t="s">
        <v>470</v>
      </c>
      <c r="CL378" s="124" t="s">
        <v>470</v>
      </c>
      <c r="CM378" s="124" t="s">
        <v>470</v>
      </c>
      <c r="CN378" s="124">
        <v>0.47706120006534303</v>
      </c>
      <c r="CO378" s="124">
        <v>0.87751572729674299</v>
      </c>
      <c r="CP378" s="124">
        <v>635</v>
      </c>
      <c r="CQ378" s="124">
        <v>0</v>
      </c>
      <c r="CR378" s="124">
        <v>0.90127689990842696</v>
      </c>
      <c r="CS378" s="124">
        <v>662</v>
      </c>
      <c r="CT378" s="124">
        <v>87727660.900000006</v>
      </c>
      <c r="CU378" s="124">
        <v>0.90127689990842696</v>
      </c>
      <c r="CV378" s="124">
        <v>662</v>
      </c>
      <c r="CW378" s="124">
        <v>0.56667435479128103</v>
      </c>
      <c r="CX378" s="124">
        <v>0.75486089908738796</v>
      </c>
      <c r="CY378" s="124">
        <v>534</v>
      </c>
      <c r="CZ378" s="124">
        <v>36373.800000000003</v>
      </c>
      <c r="DA378" s="124">
        <v>0.75486089908738796</v>
      </c>
      <c r="DB378" s="124">
        <v>534</v>
      </c>
      <c r="DC378" s="124" t="s">
        <v>470</v>
      </c>
      <c r="DD378" s="124" t="s">
        <v>470</v>
      </c>
      <c r="DE378" s="124" t="s">
        <v>470</v>
      </c>
      <c r="DF378" s="124" t="s">
        <v>279</v>
      </c>
      <c r="DG378" s="124" t="s">
        <v>471</v>
      </c>
    </row>
    <row r="379" spans="2:111" x14ac:dyDescent="0.3">
      <c r="B379" s="124" t="str">
        <f t="shared" si="5"/>
        <v>iBoxx SD-KPI GBP Corporates45747</v>
      </c>
      <c r="D379" s="124" t="s">
        <v>542</v>
      </c>
      <c r="E379" s="124" t="s">
        <v>272</v>
      </c>
      <c r="F379" s="196">
        <v>45747</v>
      </c>
      <c r="G379" s="124">
        <v>847</v>
      </c>
      <c r="H379" s="124">
        <v>0</v>
      </c>
      <c r="I379" s="124">
        <v>847</v>
      </c>
      <c r="J379" s="124">
        <v>0</v>
      </c>
      <c r="K379" s="124">
        <v>1</v>
      </c>
      <c r="L379" s="265" t="s">
        <v>476</v>
      </c>
      <c r="M379" s="124">
        <v>19.903819086909699</v>
      </c>
      <c r="N379" s="124">
        <v>0.91145713019364905</v>
      </c>
      <c r="O379" s="124">
        <v>701</v>
      </c>
      <c r="P379" s="124">
        <v>3.72577198572922</v>
      </c>
      <c r="Q379" s="124">
        <v>0.89750562319996596</v>
      </c>
      <c r="R379" s="124">
        <v>671</v>
      </c>
      <c r="S379" s="124">
        <v>9.9403768006112507</v>
      </c>
      <c r="T379" s="124">
        <v>0.89750562319996596</v>
      </c>
      <c r="U379" s="124">
        <v>671</v>
      </c>
      <c r="V379" s="124">
        <v>6.1395951744573196</v>
      </c>
      <c r="W379" s="124">
        <v>0.89750562319996596</v>
      </c>
      <c r="X379" s="124">
        <v>671</v>
      </c>
      <c r="Y379" s="124" t="s">
        <v>470</v>
      </c>
      <c r="Z379" s="124" t="s">
        <v>470</v>
      </c>
      <c r="AA379" s="124" t="s">
        <v>470</v>
      </c>
      <c r="AB379" s="124" t="s">
        <v>470</v>
      </c>
      <c r="AC379" s="124" t="s">
        <v>470</v>
      </c>
      <c r="AD379" s="124" t="s">
        <v>470</v>
      </c>
      <c r="AE379" s="124">
        <v>0.201870322797709</v>
      </c>
      <c r="AF379" s="124">
        <v>0.16458272249741199</v>
      </c>
      <c r="AG379" s="124">
        <v>137</v>
      </c>
      <c r="AH379" s="124">
        <v>0.96541815358607797</v>
      </c>
      <c r="AI379" s="124">
        <v>0.104293530893885</v>
      </c>
      <c r="AJ379" s="124">
        <v>65</v>
      </c>
      <c r="AK379" s="124" t="s">
        <v>470</v>
      </c>
      <c r="AL379" s="124" t="s">
        <v>470</v>
      </c>
      <c r="AM379" s="124" t="s">
        <v>470</v>
      </c>
      <c r="AN379" s="124" t="s">
        <v>470</v>
      </c>
      <c r="AO379" s="124" t="s">
        <v>470</v>
      </c>
      <c r="AP379" s="124" t="s">
        <v>470</v>
      </c>
      <c r="AQ379" s="124" t="s">
        <v>470</v>
      </c>
      <c r="AR379" s="124" t="s">
        <v>470</v>
      </c>
      <c r="AS379" s="124" t="s">
        <v>470</v>
      </c>
      <c r="AT379" s="124">
        <v>4.1863042053464798E-2</v>
      </c>
      <c r="AU379" s="124">
        <v>0.42979089414310601</v>
      </c>
      <c r="AV379" s="124">
        <v>0.427308361650511</v>
      </c>
      <c r="AW379" s="124">
        <v>6.6966366624205201E-2</v>
      </c>
      <c r="AX379" s="124">
        <v>3.6549759731155998E-3</v>
      </c>
      <c r="AY379" s="124">
        <v>3.0416359555556199E-2</v>
      </c>
      <c r="AZ379" s="124" t="s">
        <v>470</v>
      </c>
      <c r="BA379" s="124" t="s">
        <v>470</v>
      </c>
      <c r="BB379" s="124" t="s">
        <v>470</v>
      </c>
      <c r="BC379" s="124" t="s">
        <v>470</v>
      </c>
      <c r="BD379" s="124" t="s">
        <v>470</v>
      </c>
      <c r="BE379" s="124" t="s">
        <v>470</v>
      </c>
      <c r="BF379" s="124" t="s">
        <v>470</v>
      </c>
      <c r="BG379" s="124" t="s">
        <v>470</v>
      </c>
      <c r="BH379" s="124" t="s">
        <v>470</v>
      </c>
      <c r="BI379" s="124" t="s">
        <v>470</v>
      </c>
      <c r="BJ379" s="124" t="s">
        <v>470</v>
      </c>
      <c r="BK379" s="124" t="s">
        <v>470</v>
      </c>
      <c r="BL379" s="124">
        <v>0.38753051077552197</v>
      </c>
      <c r="BM379" s="124">
        <v>0.99999999999995903</v>
      </c>
      <c r="BN379" s="124">
        <v>847</v>
      </c>
      <c r="BO379" s="124">
        <v>30.407785363470101</v>
      </c>
      <c r="BP379" s="124">
        <v>0.76602319945305997</v>
      </c>
      <c r="BQ379" s="124">
        <v>561</v>
      </c>
      <c r="BR379" s="124">
        <v>2.7804930728123501E-2</v>
      </c>
      <c r="BS379" s="124">
        <v>2.88687509868529E-2</v>
      </c>
      <c r="BT379" s="124">
        <v>0.99999999999995903</v>
      </c>
      <c r="BU379" s="124">
        <v>847</v>
      </c>
      <c r="BV379" s="124">
        <v>5.2470588770166401E-2</v>
      </c>
      <c r="BW379" s="124">
        <v>5.2470588770166401E-2</v>
      </c>
      <c r="BX379" s="124">
        <v>56</v>
      </c>
      <c r="BY379" s="124">
        <v>2.4869504933014998E-3</v>
      </c>
      <c r="BZ379" s="124">
        <v>0.99999999999995903</v>
      </c>
      <c r="CA379" s="124">
        <v>847</v>
      </c>
      <c r="CB379" s="124">
        <v>9.3279863004422994E-3</v>
      </c>
      <c r="CC379" s="124">
        <v>0.99999999999995903</v>
      </c>
      <c r="CD379" s="124">
        <v>847</v>
      </c>
      <c r="CE379" s="124" t="s">
        <v>470</v>
      </c>
      <c r="CF379" s="124">
        <v>0.91145713019364905</v>
      </c>
      <c r="CG379" s="124">
        <v>701</v>
      </c>
      <c r="CH379" s="124" t="s">
        <v>470</v>
      </c>
      <c r="CI379" s="124" t="s">
        <v>470</v>
      </c>
      <c r="CJ379" s="124" t="s">
        <v>470</v>
      </c>
      <c r="CK379" s="124" t="s">
        <v>470</v>
      </c>
      <c r="CL379" s="124" t="s">
        <v>470</v>
      </c>
      <c r="CM379" s="124" t="s">
        <v>470</v>
      </c>
      <c r="CN379" s="124">
        <v>0.51433544551962296</v>
      </c>
      <c r="CO379" s="124">
        <v>0.89656577957407901</v>
      </c>
      <c r="CP379" s="124">
        <v>675</v>
      </c>
      <c r="CQ379" s="124">
        <v>0</v>
      </c>
      <c r="CR379" s="124">
        <v>0.91145713019364905</v>
      </c>
      <c r="CS379" s="124">
        <v>701</v>
      </c>
      <c r="CT379" s="124">
        <v>87727660.900000006</v>
      </c>
      <c r="CU379" s="124">
        <v>0.91145713019364905</v>
      </c>
      <c r="CV379" s="124">
        <v>701</v>
      </c>
      <c r="CW379" s="124">
        <v>0.61604884904205903</v>
      </c>
      <c r="CX379" s="124">
        <v>0.79123463973604302</v>
      </c>
      <c r="CY379" s="124">
        <v>571</v>
      </c>
      <c r="CZ379" s="124">
        <v>38671.699999999997</v>
      </c>
      <c r="DA379" s="124">
        <v>0.79123463973604302</v>
      </c>
      <c r="DB379" s="124">
        <v>571</v>
      </c>
      <c r="DC379" s="124" t="s">
        <v>470</v>
      </c>
      <c r="DD379" s="124" t="s">
        <v>470</v>
      </c>
      <c r="DE379" s="124" t="s">
        <v>470</v>
      </c>
      <c r="DF379" s="124" t="s">
        <v>279</v>
      </c>
      <c r="DG379" s="124" t="s">
        <v>471</v>
      </c>
    </row>
    <row r="380" spans="2:111" x14ac:dyDescent="0.3">
      <c r="B380" s="124" t="str">
        <f t="shared" si="5"/>
        <v>iBoxx GBP Corporates 1-5 ESG Screened45747</v>
      </c>
      <c r="D380" s="124" t="s">
        <v>501</v>
      </c>
      <c r="E380" s="124" t="s">
        <v>195</v>
      </c>
      <c r="F380" s="196">
        <v>45747</v>
      </c>
      <c r="G380" s="124">
        <v>364</v>
      </c>
      <c r="H380" s="124">
        <v>0</v>
      </c>
      <c r="I380" s="124">
        <v>364</v>
      </c>
      <c r="J380" s="124">
        <v>0</v>
      </c>
      <c r="K380" s="124">
        <v>1</v>
      </c>
      <c r="L380" s="265" t="s">
        <v>476</v>
      </c>
      <c r="M380" s="124">
        <v>19.119661483338401</v>
      </c>
      <c r="N380" s="124">
        <v>0.93274437656156295</v>
      </c>
      <c r="O380" s="124">
        <v>328</v>
      </c>
      <c r="P380" s="124">
        <v>2.4650960033598999</v>
      </c>
      <c r="Q380" s="124">
        <v>0.92002307450385801</v>
      </c>
      <c r="R380" s="124">
        <v>322</v>
      </c>
      <c r="S380" s="124">
        <v>9.9370462958599397</v>
      </c>
      <c r="T380" s="124">
        <v>0.92002307450385801</v>
      </c>
      <c r="U380" s="124">
        <v>322</v>
      </c>
      <c r="V380" s="124">
        <v>6.6931893938444098</v>
      </c>
      <c r="W380" s="124">
        <v>0.92002307450385801</v>
      </c>
      <c r="X380" s="124">
        <v>322</v>
      </c>
      <c r="Y380" s="124" t="s">
        <v>470</v>
      </c>
      <c r="Z380" s="124" t="s">
        <v>470</v>
      </c>
      <c r="AA380" s="124" t="s">
        <v>470</v>
      </c>
      <c r="AB380" s="124" t="s">
        <v>470</v>
      </c>
      <c r="AC380" s="124" t="s">
        <v>470</v>
      </c>
      <c r="AD380" s="124" t="s">
        <v>470</v>
      </c>
      <c r="AE380" s="124">
        <v>0.230954929809145</v>
      </c>
      <c r="AF380" s="124">
        <v>0.15587341324153001</v>
      </c>
      <c r="AG380" s="124">
        <v>57</v>
      </c>
      <c r="AH380" s="124">
        <v>0.43051365454844798</v>
      </c>
      <c r="AI380" s="124">
        <v>2.3258158847887601E-2</v>
      </c>
      <c r="AJ380" s="124">
        <v>10</v>
      </c>
      <c r="AK380" s="124" t="s">
        <v>470</v>
      </c>
      <c r="AL380" s="124" t="s">
        <v>470</v>
      </c>
      <c r="AM380" s="124" t="s">
        <v>470</v>
      </c>
      <c r="AN380" s="124" t="s">
        <v>470</v>
      </c>
      <c r="AO380" s="124" t="s">
        <v>470</v>
      </c>
      <c r="AP380" s="124" t="s">
        <v>470</v>
      </c>
      <c r="AQ380" s="124" t="s">
        <v>470</v>
      </c>
      <c r="AR380" s="124" t="s">
        <v>470</v>
      </c>
      <c r="AS380" s="124" t="s">
        <v>470</v>
      </c>
      <c r="AT380" s="124">
        <v>3.1378941692418102E-2</v>
      </c>
      <c r="AU380" s="124">
        <v>0.49818630332311598</v>
      </c>
      <c r="AV380" s="124">
        <v>0.42869326560881799</v>
      </c>
      <c r="AW380" s="124">
        <v>3.5236248372703102E-2</v>
      </c>
      <c r="AX380" s="124">
        <v>3.4106992401598999E-3</v>
      </c>
      <c r="AY380" s="124">
        <v>3.0945417627661E-3</v>
      </c>
      <c r="AZ380" s="124" t="s">
        <v>470</v>
      </c>
      <c r="BA380" s="124" t="s">
        <v>470</v>
      </c>
      <c r="BB380" s="124" t="s">
        <v>470</v>
      </c>
      <c r="BC380" s="124" t="s">
        <v>470</v>
      </c>
      <c r="BD380" s="124" t="s">
        <v>470</v>
      </c>
      <c r="BE380" s="124" t="s">
        <v>470</v>
      </c>
      <c r="BF380" s="124" t="s">
        <v>470</v>
      </c>
      <c r="BG380" s="124" t="s">
        <v>470</v>
      </c>
      <c r="BH380" s="124" t="s">
        <v>470</v>
      </c>
      <c r="BI380" s="124" t="s">
        <v>470</v>
      </c>
      <c r="BJ380" s="124" t="s">
        <v>470</v>
      </c>
      <c r="BK380" s="124" t="s">
        <v>470</v>
      </c>
      <c r="BL380" s="124">
        <v>0.24546762131649799</v>
      </c>
      <c r="BM380" s="124">
        <v>0.99999999999998201</v>
      </c>
      <c r="BN380" s="124">
        <v>364</v>
      </c>
      <c r="BO380" s="124">
        <v>12.5444102999711</v>
      </c>
      <c r="BP380" s="124">
        <v>0.758083844368449</v>
      </c>
      <c r="BQ380" s="124">
        <v>258</v>
      </c>
      <c r="BR380" s="124">
        <v>1.6188942460352601E-2</v>
      </c>
      <c r="BS380" s="124">
        <v>1.2814438422392599E-2</v>
      </c>
      <c r="BT380" s="124">
        <v>0.99999999999998201</v>
      </c>
      <c r="BU380" s="124">
        <v>364</v>
      </c>
      <c r="BV380" s="124">
        <v>4.46578062095737E-2</v>
      </c>
      <c r="BW380" s="124">
        <v>4.46578062095737E-2</v>
      </c>
      <c r="BX380" s="124">
        <v>17</v>
      </c>
      <c r="BY380" s="124">
        <v>0</v>
      </c>
      <c r="BZ380" s="124">
        <v>0.99999999999998201</v>
      </c>
      <c r="CA380" s="124">
        <v>364</v>
      </c>
      <c r="CB380" s="124">
        <v>0</v>
      </c>
      <c r="CC380" s="124">
        <v>0.99999999999998201</v>
      </c>
      <c r="CD380" s="124">
        <v>364</v>
      </c>
      <c r="CE380" s="124" t="s">
        <v>470</v>
      </c>
      <c r="CF380" s="124">
        <v>0.93274437656156295</v>
      </c>
      <c r="CG380" s="124">
        <v>328</v>
      </c>
      <c r="CH380" s="124" t="s">
        <v>470</v>
      </c>
      <c r="CI380" s="124" t="s">
        <v>470</v>
      </c>
      <c r="CJ380" s="124" t="s">
        <v>470</v>
      </c>
      <c r="CK380" s="124" t="s">
        <v>470</v>
      </c>
      <c r="CL380" s="124" t="s">
        <v>470</v>
      </c>
      <c r="CM380" s="124" t="s">
        <v>470</v>
      </c>
      <c r="CN380" s="124">
        <v>0.46904703249681501</v>
      </c>
      <c r="CO380" s="124">
        <v>0.91303576952085896</v>
      </c>
      <c r="CP380" s="124">
        <v>325</v>
      </c>
      <c r="CQ380" s="124">
        <v>0</v>
      </c>
      <c r="CR380" s="124">
        <v>0.93274437656156295</v>
      </c>
      <c r="CS380" s="124">
        <v>328</v>
      </c>
      <c r="CT380" s="124">
        <v>87727660.900000006</v>
      </c>
      <c r="CU380" s="124">
        <v>0.93274437656156295</v>
      </c>
      <c r="CV380" s="124">
        <v>328</v>
      </c>
      <c r="CW380" s="124">
        <v>0.579406637589578</v>
      </c>
      <c r="CX380" s="124">
        <v>0.758083844368449</v>
      </c>
      <c r="CY380" s="124">
        <v>258</v>
      </c>
      <c r="CZ380" s="124">
        <v>17721</v>
      </c>
      <c r="DA380" s="124">
        <v>0.758083844368449</v>
      </c>
      <c r="DB380" s="124">
        <v>258</v>
      </c>
      <c r="DC380" s="124" t="s">
        <v>470</v>
      </c>
      <c r="DD380" s="124" t="s">
        <v>470</v>
      </c>
      <c r="DE380" s="124" t="s">
        <v>470</v>
      </c>
      <c r="DF380" s="124" t="s">
        <v>281</v>
      </c>
      <c r="DG380" s="124" t="s">
        <v>471</v>
      </c>
    </row>
    <row r="381" spans="2:111" x14ac:dyDescent="0.3">
      <c r="B381" s="124" t="str">
        <f t="shared" si="5"/>
        <v>iBoxx Global Green Select, Social &amp; Sustainability Bonds45747</v>
      </c>
      <c r="D381" s="124" t="s">
        <v>510</v>
      </c>
      <c r="E381" s="124" t="s">
        <v>212</v>
      </c>
      <c r="F381" s="196">
        <v>45747</v>
      </c>
      <c r="G381" s="124">
        <v>2582</v>
      </c>
      <c r="H381" s="124">
        <v>124</v>
      </c>
      <c r="I381" s="124">
        <v>2458</v>
      </c>
      <c r="J381" s="124">
        <v>0.154645676051719</v>
      </c>
      <c r="K381" s="124">
        <v>0.84535432394828003</v>
      </c>
      <c r="L381" s="265" t="s">
        <v>469</v>
      </c>
      <c r="M381" s="124">
        <v>28.1135524065342</v>
      </c>
      <c r="N381" s="124">
        <v>0.78096054071973797</v>
      </c>
      <c r="O381" s="124">
        <v>2010</v>
      </c>
      <c r="P381" s="124">
        <v>19.8043201847677</v>
      </c>
      <c r="Q381" s="124">
        <v>0.74338596922331202</v>
      </c>
      <c r="R381" s="124">
        <v>1842</v>
      </c>
      <c r="S381" s="124">
        <v>22.421977071927198</v>
      </c>
      <c r="T381" s="124">
        <v>0.74338596922331202</v>
      </c>
      <c r="U381" s="124">
        <v>1842</v>
      </c>
      <c r="V381" s="124">
        <v>21.318577634542901</v>
      </c>
      <c r="W381" s="124">
        <v>0.74338596922331202</v>
      </c>
      <c r="X381" s="124">
        <v>1842</v>
      </c>
      <c r="Y381" s="124">
        <v>60.183461952369001</v>
      </c>
      <c r="Z381" s="124">
        <v>0.19335487170420801</v>
      </c>
      <c r="AA381" s="124">
        <v>138</v>
      </c>
      <c r="AB381" s="124">
        <v>68.925046866645204</v>
      </c>
      <c r="AC381" s="124">
        <v>0.202497706823382</v>
      </c>
      <c r="AD381" s="124">
        <v>164</v>
      </c>
      <c r="AE381" s="124">
        <v>0.19999424379636599</v>
      </c>
      <c r="AF381" s="124">
        <v>1.43005493728675E-2</v>
      </c>
      <c r="AG381" s="124">
        <v>66</v>
      </c>
      <c r="AH381" s="124">
        <v>0.71768639230804199</v>
      </c>
      <c r="AI381" s="124">
        <v>4.8752758681546902E-2</v>
      </c>
      <c r="AJ381" s="124">
        <v>186</v>
      </c>
      <c r="AK381" s="124">
        <v>59.759136466157798</v>
      </c>
      <c r="AL381" s="124">
        <v>0.202497706823382</v>
      </c>
      <c r="AM381" s="124">
        <v>164</v>
      </c>
      <c r="AN381" s="124">
        <v>68.892596358409705</v>
      </c>
      <c r="AO381" s="124">
        <v>0.202497706823382</v>
      </c>
      <c r="AP381" s="124">
        <v>164</v>
      </c>
      <c r="AQ381" s="124">
        <v>216.70923062437501</v>
      </c>
      <c r="AR381" s="124">
        <v>0.202497706823382</v>
      </c>
      <c r="AS381" s="124">
        <v>164</v>
      </c>
      <c r="AT381" s="124">
        <v>0.223676359609495</v>
      </c>
      <c r="AU381" s="124">
        <v>0.378916428006077</v>
      </c>
      <c r="AV381" s="124">
        <v>0.181536425729873</v>
      </c>
      <c r="AW381" s="124">
        <v>3.1304748911247397E-2</v>
      </c>
      <c r="AX381" s="124">
        <v>7.0195198063143999E-3</v>
      </c>
      <c r="AY381" s="124">
        <v>0.17754651793686599</v>
      </c>
      <c r="AZ381" s="124">
        <v>0.18348290929074099</v>
      </c>
      <c r="BA381" s="124">
        <v>0.202497706823382</v>
      </c>
      <c r="BB381" s="124">
        <v>164</v>
      </c>
      <c r="BC381" s="124">
        <v>0.18189810339988499</v>
      </c>
      <c r="BD381" s="124">
        <v>0.202497706823382</v>
      </c>
      <c r="BE381" s="124">
        <v>164</v>
      </c>
      <c r="BF381" s="124">
        <v>1.4925975463269099E-2</v>
      </c>
      <c r="BG381" s="124">
        <v>0.202497706823382</v>
      </c>
      <c r="BH381" s="124">
        <v>164</v>
      </c>
      <c r="BI381" s="124">
        <v>0.19742297491404701</v>
      </c>
      <c r="BJ381" s="124">
        <v>0.202497706823382</v>
      </c>
      <c r="BK381" s="124">
        <v>164</v>
      </c>
      <c r="BL381" s="124">
        <v>0.20908462538431899</v>
      </c>
      <c r="BM381" s="124">
        <v>0.84535432394815502</v>
      </c>
      <c r="BN381" s="124">
        <v>2458</v>
      </c>
      <c r="BO381" s="124">
        <v>107.93550328914699</v>
      </c>
      <c r="BP381" s="124">
        <v>0.27510490889077899</v>
      </c>
      <c r="BQ381" s="124">
        <v>1083</v>
      </c>
      <c r="BR381" s="124">
        <v>1.6878793114259199E-2</v>
      </c>
      <c r="BS381" s="124">
        <v>4.2363532195947001E-3</v>
      </c>
      <c r="BT381" s="124">
        <v>0.84535432394815502</v>
      </c>
      <c r="BU381" s="124">
        <v>2458</v>
      </c>
      <c r="BV381" s="124">
        <v>0.59330626732166003</v>
      </c>
      <c r="BW381" s="124">
        <v>0.59330626732166003</v>
      </c>
      <c r="BX381" s="124">
        <v>1654</v>
      </c>
      <c r="BY381" s="124">
        <v>1.587214669503E-4</v>
      </c>
      <c r="BZ381" s="124">
        <v>0.99999999999987499</v>
      </c>
      <c r="CA381" s="124">
        <v>2582</v>
      </c>
      <c r="CB381" s="124">
        <v>0</v>
      </c>
      <c r="CC381" s="124">
        <v>0.99999999999987499</v>
      </c>
      <c r="CD381" s="124">
        <v>2582</v>
      </c>
      <c r="CE381" s="124" t="s">
        <v>470</v>
      </c>
      <c r="CF381" s="124">
        <v>0.58206510290697799</v>
      </c>
      <c r="CG381" s="124">
        <v>1865</v>
      </c>
      <c r="CH381" s="124" t="s">
        <v>470</v>
      </c>
      <c r="CI381" s="124">
        <v>0.99999999999987499</v>
      </c>
      <c r="CJ381" s="124">
        <v>2582</v>
      </c>
      <c r="CK381" s="124">
        <v>59.058640834161203</v>
      </c>
      <c r="CL381" s="124">
        <v>0.18293258480791699</v>
      </c>
      <c r="CM381" s="124">
        <v>161</v>
      </c>
      <c r="CN381" s="124">
        <v>0.27422776564047002</v>
      </c>
      <c r="CO381" s="124">
        <v>0.57316937842913995</v>
      </c>
      <c r="CP381" s="124">
        <v>1823</v>
      </c>
      <c r="CQ381" s="124">
        <v>3</v>
      </c>
      <c r="CR381" s="124">
        <v>0.58206510290697799</v>
      </c>
      <c r="CS381" s="124">
        <v>1865</v>
      </c>
      <c r="CT381" s="124">
        <v>157131189.05000001</v>
      </c>
      <c r="CU381" s="124">
        <v>0.58206510290697799</v>
      </c>
      <c r="CV381" s="124">
        <v>1865</v>
      </c>
      <c r="CW381" s="124">
        <v>0.18445967543369099</v>
      </c>
      <c r="CX381" s="124">
        <v>0.28015084509627403</v>
      </c>
      <c r="CY381" s="124">
        <v>1097</v>
      </c>
      <c r="CZ381" s="124">
        <v>67389.2</v>
      </c>
      <c r="DA381" s="124">
        <v>0.28060852522900498</v>
      </c>
      <c r="DB381" s="124">
        <v>1096</v>
      </c>
      <c r="DC381" s="124">
        <v>68.998842671063699</v>
      </c>
      <c r="DD381" s="124">
        <v>0.202497706823382</v>
      </c>
      <c r="DE381" s="124">
        <v>164</v>
      </c>
      <c r="DF381" s="124" t="s">
        <v>281</v>
      </c>
      <c r="DG381" s="124" t="s">
        <v>471</v>
      </c>
    </row>
    <row r="382" spans="2:111" x14ac:dyDescent="0.3">
      <c r="B382" s="124" t="str">
        <f t="shared" si="5"/>
        <v>iBoxx Global Green, Social &amp; Sustainability Bonds45747</v>
      </c>
      <c r="D382" s="124" t="s">
        <v>511</v>
      </c>
      <c r="E382" s="124" t="s">
        <v>214</v>
      </c>
      <c r="F382" s="196">
        <v>45747</v>
      </c>
      <c r="G382" s="124">
        <v>2908</v>
      </c>
      <c r="H382" s="124">
        <v>130</v>
      </c>
      <c r="I382" s="124">
        <v>2778</v>
      </c>
      <c r="J382" s="124">
        <v>0.13719328114912799</v>
      </c>
      <c r="K382" s="124">
        <v>0.86280671885087101</v>
      </c>
      <c r="L382" s="265" t="s">
        <v>469</v>
      </c>
      <c r="M382" s="124">
        <v>27.599165580455399</v>
      </c>
      <c r="N382" s="124">
        <v>0.72392498653383297</v>
      </c>
      <c r="O382" s="124">
        <v>2256</v>
      </c>
      <c r="P382" s="124">
        <v>19.048076562313</v>
      </c>
      <c r="Q382" s="124">
        <v>0.68640521167896495</v>
      </c>
      <c r="R382" s="124">
        <v>2061</v>
      </c>
      <c r="S382" s="124">
        <v>21.704599965539501</v>
      </c>
      <c r="T382" s="124">
        <v>0.68640521167896495</v>
      </c>
      <c r="U382" s="124">
        <v>2061</v>
      </c>
      <c r="V382" s="124">
        <v>20.572689183769601</v>
      </c>
      <c r="W382" s="124">
        <v>0.68640521167896495</v>
      </c>
      <c r="X382" s="124">
        <v>2061</v>
      </c>
      <c r="Y382" s="124">
        <v>60.150575222833197</v>
      </c>
      <c r="Z382" s="124">
        <v>0.16914703621633001</v>
      </c>
      <c r="AA382" s="124">
        <v>141</v>
      </c>
      <c r="AB382" s="124">
        <v>68.725962883602605</v>
      </c>
      <c r="AC382" s="124">
        <v>0.17836055428344699</v>
      </c>
      <c r="AD382" s="124">
        <v>170</v>
      </c>
      <c r="AE382" s="124">
        <v>0.20189798759782901</v>
      </c>
      <c r="AF382" s="124">
        <v>1.55107943452895E-2</v>
      </c>
      <c r="AG382" s="124">
        <v>79</v>
      </c>
      <c r="AH382" s="124">
        <v>0.71681256844466301</v>
      </c>
      <c r="AI382" s="124">
        <v>4.4910343183785902E-2</v>
      </c>
      <c r="AJ382" s="124">
        <v>201</v>
      </c>
      <c r="AK382" s="124">
        <v>59.869509117777703</v>
      </c>
      <c r="AL382" s="124">
        <v>0.17836055428344699</v>
      </c>
      <c r="AM382" s="124">
        <v>170</v>
      </c>
      <c r="AN382" s="124">
        <v>68.928094708359495</v>
      </c>
      <c r="AO382" s="124">
        <v>0.17836055428344699</v>
      </c>
      <c r="AP382" s="124">
        <v>170</v>
      </c>
      <c r="AQ382" s="124">
        <v>224.52686919909399</v>
      </c>
      <c r="AR382" s="124">
        <v>0.17836055428344699</v>
      </c>
      <c r="AS382" s="124">
        <v>170</v>
      </c>
      <c r="AT382" s="124">
        <v>0.19972009062194501</v>
      </c>
      <c r="AU382" s="124">
        <v>0.35696025955898603</v>
      </c>
      <c r="AV382" s="124">
        <v>0.172188553429863</v>
      </c>
      <c r="AW382" s="124">
        <v>2.8978818512187199E-2</v>
      </c>
      <c r="AX382" s="124">
        <v>6.7723409522555001E-3</v>
      </c>
      <c r="AY382" s="124">
        <v>0.23537993692461701</v>
      </c>
      <c r="AZ382" s="124">
        <v>0.16037021925683501</v>
      </c>
      <c r="BA382" s="124">
        <v>0.17836055428344699</v>
      </c>
      <c r="BB382" s="124">
        <v>170</v>
      </c>
      <c r="BC382" s="124">
        <v>0.15648758860433101</v>
      </c>
      <c r="BD382" s="124">
        <v>0.17836055428344699</v>
      </c>
      <c r="BE382" s="124">
        <v>170</v>
      </c>
      <c r="BF382" s="124">
        <v>1.28408700484331E-2</v>
      </c>
      <c r="BG382" s="124">
        <v>0.17836055428344699</v>
      </c>
      <c r="BH382" s="124">
        <v>170</v>
      </c>
      <c r="BI382" s="124">
        <v>0.17264683995041499</v>
      </c>
      <c r="BJ382" s="124">
        <v>0.17836055428344699</v>
      </c>
      <c r="BK382" s="124">
        <v>170</v>
      </c>
      <c r="BL382" s="124">
        <v>0.20747803047635999</v>
      </c>
      <c r="BM382" s="124">
        <v>0.86280671885072702</v>
      </c>
      <c r="BN382" s="124">
        <v>2778</v>
      </c>
      <c r="BO382" s="124">
        <v>112.735334765281</v>
      </c>
      <c r="BP382" s="124">
        <v>0.27447140651483998</v>
      </c>
      <c r="BQ382" s="124">
        <v>1276</v>
      </c>
      <c r="BR382" s="124">
        <v>1.8689681811589798E-2</v>
      </c>
      <c r="BS382" s="124">
        <v>7.1801110146924004E-3</v>
      </c>
      <c r="BT382" s="124">
        <v>0.86280671885072702</v>
      </c>
      <c r="BU382" s="124">
        <v>2778</v>
      </c>
      <c r="BV382" s="124">
        <v>0.65011992792788498</v>
      </c>
      <c r="BW382" s="124">
        <v>0.65011992792788498</v>
      </c>
      <c r="BX382" s="124">
        <v>1980</v>
      </c>
      <c r="BY382" s="124">
        <v>1.365486454149E-4</v>
      </c>
      <c r="BZ382" s="124">
        <v>0.999999999999856</v>
      </c>
      <c r="CA382" s="124">
        <v>2908</v>
      </c>
      <c r="CB382" s="124">
        <v>2.4603700569550001E-4</v>
      </c>
      <c r="CC382" s="124">
        <v>0.999999999999856</v>
      </c>
      <c r="CD382" s="124">
        <v>2908</v>
      </c>
      <c r="CE382" s="124" t="s">
        <v>470</v>
      </c>
      <c r="CF382" s="124">
        <v>0.54927881942610501</v>
      </c>
      <c r="CG382" s="124">
        <v>2108</v>
      </c>
      <c r="CH382" s="124" t="s">
        <v>470</v>
      </c>
      <c r="CI382" s="124">
        <v>0.999999999999856</v>
      </c>
      <c r="CJ382" s="124">
        <v>2908</v>
      </c>
      <c r="CK382" s="124">
        <v>58.908269396851701</v>
      </c>
      <c r="CL382" s="124">
        <v>0.16152860987213699</v>
      </c>
      <c r="CM382" s="124">
        <v>167</v>
      </c>
      <c r="CN382" s="124">
        <v>0.25798891767673998</v>
      </c>
      <c r="CO382" s="124">
        <v>0.54376857966287695</v>
      </c>
      <c r="CP382" s="124">
        <v>2063</v>
      </c>
      <c r="CQ382" s="124">
        <v>3</v>
      </c>
      <c r="CR382" s="124">
        <v>0.54927881942610501</v>
      </c>
      <c r="CS382" s="124">
        <v>2108</v>
      </c>
      <c r="CT382" s="124">
        <v>364131189.05000001</v>
      </c>
      <c r="CU382" s="124">
        <v>0.54927881942610501</v>
      </c>
      <c r="CV382" s="124">
        <v>2108</v>
      </c>
      <c r="CW382" s="124">
        <v>0.18244195603640301</v>
      </c>
      <c r="CX382" s="124">
        <v>0.27867793454867901</v>
      </c>
      <c r="CY382" s="124">
        <v>1289</v>
      </c>
      <c r="CZ382" s="124">
        <v>79294</v>
      </c>
      <c r="DA382" s="124">
        <v>0.27943049029427602</v>
      </c>
      <c r="DB382" s="124">
        <v>1287</v>
      </c>
      <c r="DC382" s="124">
        <v>69.043602766890302</v>
      </c>
      <c r="DD382" s="124">
        <v>0.17836055428344699</v>
      </c>
      <c r="DE382" s="124">
        <v>170</v>
      </c>
      <c r="DF382" s="124" t="s">
        <v>283</v>
      </c>
      <c r="DG382" s="124" t="s">
        <v>471</v>
      </c>
    </row>
    <row r="383" spans="2:111" x14ac:dyDescent="0.3">
      <c r="B383" s="124" t="str">
        <f t="shared" si="5"/>
        <v>iBoxx Contingent Convertible Liquid Developed Europe AT145747</v>
      </c>
      <c r="D383" s="124" t="s">
        <v>477</v>
      </c>
      <c r="E383" s="124" t="s">
        <v>169</v>
      </c>
      <c r="F383" s="196">
        <v>45747</v>
      </c>
      <c r="G383" s="124">
        <v>160</v>
      </c>
      <c r="H383" s="124">
        <v>0</v>
      </c>
      <c r="I383" s="124">
        <v>160</v>
      </c>
      <c r="J383" s="124">
        <v>0</v>
      </c>
      <c r="K383" s="124">
        <v>1</v>
      </c>
      <c r="L383" s="265" t="s">
        <v>476</v>
      </c>
      <c r="M383" s="124">
        <v>18.982668587664801</v>
      </c>
      <c r="N383" s="124">
        <v>0.99999999999999201</v>
      </c>
      <c r="O383" s="124">
        <v>160</v>
      </c>
      <c r="P383" s="124">
        <v>0.93639391175596098</v>
      </c>
      <c r="Q383" s="124">
        <v>0.99999999999999201</v>
      </c>
      <c r="R383" s="124">
        <v>160</v>
      </c>
      <c r="S383" s="124">
        <v>10.220502207186099</v>
      </c>
      <c r="T383" s="124">
        <v>0.99999999999999201</v>
      </c>
      <c r="U383" s="124">
        <v>160</v>
      </c>
      <c r="V383" s="124">
        <v>7.8257724687226897</v>
      </c>
      <c r="W383" s="124">
        <v>0.99999999999999201</v>
      </c>
      <c r="X383" s="124">
        <v>160</v>
      </c>
      <c r="Y383" s="124" t="s">
        <v>470</v>
      </c>
      <c r="Z383" s="124" t="s">
        <v>470</v>
      </c>
      <c r="AA383" s="124" t="s">
        <v>470</v>
      </c>
      <c r="AB383" s="124" t="s">
        <v>470</v>
      </c>
      <c r="AC383" s="124" t="s">
        <v>470</v>
      </c>
      <c r="AD383" s="124" t="s">
        <v>470</v>
      </c>
      <c r="AE383" s="124">
        <v>0.30358446142842899</v>
      </c>
      <c r="AF383" s="124">
        <v>0.14131351226693201</v>
      </c>
      <c r="AG383" s="124">
        <v>21</v>
      </c>
      <c r="AH383" s="124">
        <v>0.11</v>
      </c>
      <c r="AI383" s="124">
        <v>4.1907390305460999E-2</v>
      </c>
      <c r="AJ383" s="124">
        <v>6</v>
      </c>
      <c r="AK383" s="124" t="s">
        <v>470</v>
      </c>
      <c r="AL383" s="124" t="s">
        <v>470</v>
      </c>
      <c r="AM383" s="124" t="s">
        <v>470</v>
      </c>
      <c r="AN383" s="124" t="s">
        <v>470</v>
      </c>
      <c r="AO383" s="124" t="s">
        <v>470</v>
      </c>
      <c r="AP383" s="124" t="s">
        <v>470</v>
      </c>
      <c r="AQ383" s="124" t="s">
        <v>470</v>
      </c>
      <c r="AR383" s="124" t="s">
        <v>470</v>
      </c>
      <c r="AS383" s="124" t="s">
        <v>470</v>
      </c>
      <c r="AT383" s="124">
        <v>5.4284509600805803E-2</v>
      </c>
      <c r="AU383" s="124">
        <v>0.464589462550203</v>
      </c>
      <c r="AV383" s="124">
        <v>0.48112602784898301</v>
      </c>
      <c r="AW383" s="124">
        <v>0</v>
      </c>
      <c r="AX383" s="124">
        <v>0</v>
      </c>
      <c r="AY383" s="124">
        <v>0</v>
      </c>
      <c r="AZ383" s="124" t="s">
        <v>470</v>
      </c>
      <c r="BA383" s="124" t="s">
        <v>470</v>
      </c>
      <c r="BB383" s="124" t="s">
        <v>470</v>
      </c>
      <c r="BC383" s="124" t="s">
        <v>470</v>
      </c>
      <c r="BD383" s="124" t="s">
        <v>470</v>
      </c>
      <c r="BE383" s="124" t="s">
        <v>470</v>
      </c>
      <c r="BF383" s="124" t="s">
        <v>470</v>
      </c>
      <c r="BG383" s="124" t="s">
        <v>470</v>
      </c>
      <c r="BH383" s="124" t="s">
        <v>470</v>
      </c>
      <c r="BI383" s="124" t="s">
        <v>470</v>
      </c>
      <c r="BJ383" s="124" t="s">
        <v>470</v>
      </c>
      <c r="BK383" s="124" t="s">
        <v>470</v>
      </c>
      <c r="BL383" s="124" t="s">
        <v>470</v>
      </c>
      <c r="BM383" s="124">
        <v>0.99999999999999201</v>
      </c>
      <c r="BN383" s="124">
        <v>160</v>
      </c>
      <c r="BO383" s="124">
        <v>0.83290309673917895</v>
      </c>
      <c r="BP383" s="124">
        <v>0.95825583169268203</v>
      </c>
      <c r="BQ383" s="124">
        <v>153</v>
      </c>
      <c r="BR383" s="124">
        <v>0</v>
      </c>
      <c r="BS383" s="124" t="s">
        <v>470</v>
      </c>
      <c r="BT383" s="124">
        <v>0.99999999999999201</v>
      </c>
      <c r="BU383" s="124">
        <v>160</v>
      </c>
      <c r="BV383" s="124" t="s">
        <v>470</v>
      </c>
      <c r="BW383" s="124" t="s">
        <v>470</v>
      </c>
      <c r="BX383" s="124" t="s">
        <v>470</v>
      </c>
      <c r="BY383" s="124">
        <v>0</v>
      </c>
      <c r="BZ383" s="124">
        <v>0.99999999999999201</v>
      </c>
      <c r="CA383" s="124">
        <v>160</v>
      </c>
      <c r="CB383" s="124">
        <v>0</v>
      </c>
      <c r="CC383" s="124">
        <v>0.99999999999999201</v>
      </c>
      <c r="CD383" s="124">
        <v>160</v>
      </c>
      <c r="CE383" s="124" t="s">
        <v>470</v>
      </c>
      <c r="CF383" s="124">
        <v>0.99999999999999201</v>
      </c>
      <c r="CG383" s="124">
        <v>160</v>
      </c>
      <c r="CH383" s="124" t="s">
        <v>470</v>
      </c>
      <c r="CI383" s="124" t="s">
        <v>470</v>
      </c>
      <c r="CJ383" s="124" t="s">
        <v>470</v>
      </c>
      <c r="CK383" s="124" t="s">
        <v>470</v>
      </c>
      <c r="CL383" s="124" t="s">
        <v>470</v>
      </c>
      <c r="CM383" s="124" t="s">
        <v>470</v>
      </c>
      <c r="CN383" s="124">
        <v>0.71068526007721</v>
      </c>
      <c r="CO383" s="124">
        <v>0.99999999999999201</v>
      </c>
      <c r="CP383" s="124">
        <v>160</v>
      </c>
      <c r="CQ383" s="124">
        <v>0</v>
      </c>
      <c r="CR383" s="124">
        <v>0.99999999999999201</v>
      </c>
      <c r="CS383" s="124">
        <v>160</v>
      </c>
      <c r="CT383" s="124">
        <v>0</v>
      </c>
      <c r="CU383" s="124">
        <v>0.99999999999999201</v>
      </c>
      <c r="CV383" s="124">
        <v>160</v>
      </c>
      <c r="CW383" s="124">
        <v>0.77372041883651899</v>
      </c>
      <c r="CX383" s="124">
        <v>0.95825583169268203</v>
      </c>
      <c r="CY383" s="124">
        <v>153</v>
      </c>
      <c r="CZ383" s="124">
        <v>10310.1</v>
      </c>
      <c r="DA383" s="124">
        <v>0.95825583169268203</v>
      </c>
      <c r="DB383" s="124">
        <v>153</v>
      </c>
      <c r="DC383" s="124" t="s">
        <v>470</v>
      </c>
      <c r="DD383" s="124" t="s">
        <v>470</v>
      </c>
      <c r="DE383" s="124" t="s">
        <v>470</v>
      </c>
      <c r="DF383" s="124" t="s">
        <v>283</v>
      </c>
      <c r="DG383" s="124" t="s">
        <v>471</v>
      </c>
    </row>
    <row r="384" spans="2:111" x14ac:dyDescent="0.3">
      <c r="B384" s="124" t="str">
        <f t="shared" si="5"/>
        <v>iBoxx Global Green Bonds Select45747</v>
      </c>
      <c r="D384" s="124" t="s">
        <v>509</v>
      </c>
      <c r="E384" s="124" t="s">
        <v>210</v>
      </c>
      <c r="F384" s="196">
        <v>45747</v>
      </c>
      <c r="G384" s="124">
        <v>1657</v>
      </c>
      <c r="H384" s="124">
        <v>70</v>
      </c>
      <c r="I384" s="124">
        <v>1587</v>
      </c>
      <c r="J384" s="124">
        <v>0.22145480953692101</v>
      </c>
      <c r="K384" s="124">
        <v>0.77854519046307802</v>
      </c>
      <c r="L384" s="265" t="s">
        <v>469</v>
      </c>
      <c r="M384" s="124">
        <v>29.642505609872799</v>
      </c>
      <c r="N384" s="124">
        <v>0.85525085801967404</v>
      </c>
      <c r="O384" s="124">
        <v>1385</v>
      </c>
      <c r="P384" s="124">
        <v>20.585562577102401</v>
      </c>
      <c r="Q384" s="124">
        <v>0.81271008568649505</v>
      </c>
      <c r="R384" s="124">
        <v>1274</v>
      </c>
      <c r="S384" s="124">
        <v>23.679499516711701</v>
      </c>
      <c r="T384" s="124">
        <v>0.81271008568649505</v>
      </c>
      <c r="U384" s="124">
        <v>1274</v>
      </c>
      <c r="V384" s="124">
        <v>22.237270474546499</v>
      </c>
      <c r="W384" s="124">
        <v>0.81271008568649505</v>
      </c>
      <c r="X384" s="124">
        <v>1274</v>
      </c>
      <c r="Y384" s="124">
        <v>62.018647898078697</v>
      </c>
      <c r="Z384" s="124">
        <v>0.213027806218863</v>
      </c>
      <c r="AA384" s="124">
        <v>53</v>
      </c>
      <c r="AB384" s="124">
        <v>69.965486732850707</v>
      </c>
      <c r="AC384" s="124">
        <v>0.227438788188876</v>
      </c>
      <c r="AD384" s="124">
        <v>77</v>
      </c>
      <c r="AE384" s="124">
        <v>0.217960006588725</v>
      </c>
      <c r="AF384" s="124">
        <v>1.7113750667105E-2</v>
      </c>
      <c r="AG384" s="124">
        <v>45</v>
      </c>
      <c r="AH384" s="124">
        <v>0.74003565998076104</v>
      </c>
      <c r="AI384" s="124">
        <v>7.5049040793659094E-2</v>
      </c>
      <c r="AJ384" s="124">
        <v>168</v>
      </c>
      <c r="AK384" s="124">
        <v>61.531851098964097</v>
      </c>
      <c r="AL384" s="124">
        <v>0.227438788188876</v>
      </c>
      <c r="AM384" s="124">
        <v>77</v>
      </c>
      <c r="AN384" s="124">
        <v>70.755646632271606</v>
      </c>
      <c r="AO384" s="124">
        <v>0.227438788188876</v>
      </c>
      <c r="AP384" s="124">
        <v>77</v>
      </c>
      <c r="AQ384" s="124">
        <v>194.626404375611</v>
      </c>
      <c r="AR384" s="124">
        <v>0.227438788188876</v>
      </c>
      <c r="AS384" s="124">
        <v>77</v>
      </c>
      <c r="AT384" s="124">
        <v>0.16680647244567101</v>
      </c>
      <c r="AU384" s="124">
        <v>0.48657276722430698</v>
      </c>
      <c r="AV384" s="124">
        <v>0.20774327565303899</v>
      </c>
      <c r="AW384" s="124">
        <v>4.1186517626629199E-2</v>
      </c>
      <c r="AX384" s="124">
        <v>8.6556416908629003E-3</v>
      </c>
      <c r="AY384" s="124">
        <v>8.9035325359410694E-2</v>
      </c>
      <c r="AZ384" s="124">
        <v>0.202626456591457</v>
      </c>
      <c r="BA384" s="124">
        <v>0.227438788188876</v>
      </c>
      <c r="BB384" s="124">
        <v>77</v>
      </c>
      <c r="BC384" s="124">
        <v>0.20495718027864401</v>
      </c>
      <c r="BD384" s="124">
        <v>0.227438788188876</v>
      </c>
      <c r="BE384" s="124">
        <v>77</v>
      </c>
      <c r="BF384" s="124">
        <v>3.57385293464347E-3</v>
      </c>
      <c r="BG384" s="124">
        <v>0.227438788188876</v>
      </c>
      <c r="BH384" s="124">
        <v>77</v>
      </c>
      <c r="BI384" s="124">
        <v>0.22148159888579599</v>
      </c>
      <c r="BJ384" s="124">
        <v>0.227438788188876</v>
      </c>
      <c r="BK384" s="124">
        <v>77</v>
      </c>
      <c r="BL384" s="124">
        <v>0.30439735827499598</v>
      </c>
      <c r="BM384" s="124">
        <v>0.77854519046299997</v>
      </c>
      <c r="BN384" s="124">
        <v>1587</v>
      </c>
      <c r="BO384" s="124">
        <v>130.29894492777399</v>
      </c>
      <c r="BP384" s="124">
        <v>0.365569901984095</v>
      </c>
      <c r="BQ384" s="124">
        <v>847</v>
      </c>
      <c r="BR384" s="124">
        <v>1.8026637437144701E-2</v>
      </c>
      <c r="BS384" s="124">
        <v>6.8177192523493002E-3</v>
      </c>
      <c r="BT384" s="124">
        <v>0.77854519046299997</v>
      </c>
      <c r="BU384" s="124">
        <v>1587</v>
      </c>
      <c r="BV384" s="124">
        <v>0.997712458679195</v>
      </c>
      <c r="BW384" s="124">
        <v>0.997712458679195</v>
      </c>
      <c r="BX384" s="124">
        <v>1654</v>
      </c>
      <c r="BY384" s="124">
        <v>2.6690599055299998E-4</v>
      </c>
      <c r="BZ384" s="124">
        <v>0.99999999999992195</v>
      </c>
      <c r="CA384" s="124">
        <v>1657</v>
      </c>
      <c r="CB384" s="124">
        <v>0</v>
      </c>
      <c r="CC384" s="124">
        <v>0.99999999999992195</v>
      </c>
      <c r="CD384" s="124">
        <v>1657</v>
      </c>
      <c r="CE384" s="124" t="s">
        <v>470</v>
      </c>
      <c r="CF384" s="124">
        <v>0.63260362696932004</v>
      </c>
      <c r="CG384" s="124">
        <v>1322</v>
      </c>
      <c r="CH384" s="124" t="s">
        <v>470</v>
      </c>
      <c r="CI384" s="124">
        <v>0.99999999999992195</v>
      </c>
      <c r="CJ384" s="124">
        <v>1657</v>
      </c>
      <c r="CK384" s="124">
        <v>58.2322372218485</v>
      </c>
      <c r="CL384" s="124">
        <v>0.19522114913282601</v>
      </c>
      <c r="CM384" s="124">
        <v>75</v>
      </c>
      <c r="CN384" s="124">
        <v>0.391705825074815</v>
      </c>
      <c r="CO384" s="124">
        <v>0.62075784444873205</v>
      </c>
      <c r="CP384" s="124">
        <v>1292</v>
      </c>
      <c r="CQ384" s="124">
        <v>3</v>
      </c>
      <c r="CR384" s="124">
        <v>0.63260362696932004</v>
      </c>
      <c r="CS384" s="124">
        <v>1322</v>
      </c>
      <c r="CT384" s="124">
        <v>157131189.05000001</v>
      </c>
      <c r="CU384" s="124">
        <v>0.63260362696932004</v>
      </c>
      <c r="CV384" s="124">
        <v>1322</v>
      </c>
      <c r="CW384" s="124">
        <v>0.25484260000861703</v>
      </c>
      <c r="CX384" s="124">
        <v>0.37449250652178201</v>
      </c>
      <c r="CY384" s="124">
        <v>863</v>
      </c>
      <c r="CZ384" s="124">
        <v>52654.5</v>
      </c>
      <c r="DA384" s="124">
        <v>0.37361941180067998</v>
      </c>
      <c r="DB384" s="124">
        <v>858</v>
      </c>
      <c r="DC384" s="124">
        <v>71.000424516497304</v>
      </c>
      <c r="DD384" s="124">
        <v>0.227438788188876</v>
      </c>
      <c r="DE384" s="124">
        <v>77</v>
      </c>
      <c r="DF384" s="124" t="s">
        <v>285</v>
      </c>
      <c r="DG384" s="124" t="s">
        <v>471</v>
      </c>
    </row>
    <row r="385" spans="2:111" x14ac:dyDescent="0.3">
      <c r="B385" s="124" t="str">
        <f t="shared" si="5"/>
        <v>iBoxx Global Sustainability-Linked Bonds45747</v>
      </c>
      <c r="D385" s="124" t="s">
        <v>512</v>
      </c>
      <c r="E385" s="124" t="s">
        <v>216</v>
      </c>
      <c r="F385" s="196">
        <v>45747</v>
      </c>
      <c r="G385" s="124">
        <v>231</v>
      </c>
      <c r="H385" s="124">
        <v>5</v>
      </c>
      <c r="I385" s="124">
        <v>226</v>
      </c>
      <c r="J385" s="124">
        <v>5.2047330621922398E-2</v>
      </c>
      <c r="K385" s="124">
        <v>0.94795266937807698</v>
      </c>
      <c r="L385" s="265" t="s">
        <v>469</v>
      </c>
      <c r="M385" s="124">
        <v>22.741144590655001</v>
      </c>
      <c r="N385" s="124">
        <v>0.90910841648245799</v>
      </c>
      <c r="O385" s="124">
        <v>205</v>
      </c>
      <c r="P385" s="124">
        <v>10.5227671856161</v>
      </c>
      <c r="Q385" s="124">
        <v>0.82408941671201996</v>
      </c>
      <c r="R385" s="124">
        <v>175</v>
      </c>
      <c r="S385" s="124">
        <v>11.7507234410332</v>
      </c>
      <c r="T385" s="124">
        <v>0.82408941671201996</v>
      </c>
      <c r="U385" s="124">
        <v>175</v>
      </c>
      <c r="V385" s="124">
        <v>8.3456430111064108</v>
      </c>
      <c r="W385" s="124">
        <v>0.82408941671201996</v>
      </c>
      <c r="X385" s="124">
        <v>175</v>
      </c>
      <c r="Y385" s="124">
        <v>38.660662904811602</v>
      </c>
      <c r="Z385" s="124">
        <v>5.2047330621922398E-2</v>
      </c>
      <c r="AA385" s="124">
        <v>5</v>
      </c>
      <c r="AB385" s="124">
        <v>69.875978190302504</v>
      </c>
      <c r="AC385" s="124">
        <v>5.2047330621922398E-2</v>
      </c>
      <c r="AD385" s="124">
        <v>5</v>
      </c>
      <c r="AE385" s="124">
        <v>0.110821456645633</v>
      </c>
      <c r="AF385" s="124">
        <v>3.1757901135714098E-2</v>
      </c>
      <c r="AG385" s="124">
        <v>6</v>
      </c>
      <c r="AH385" s="124">
        <v>0.41917986612032498</v>
      </c>
      <c r="AI385" s="124">
        <v>0.28305206080899398</v>
      </c>
      <c r="AJ385" s="124">
        <v>59</v>
      </c>
      <c r="AK385" s="124">
        <v>59.513334589876003</v>
      </c>
      <c r="AL385" s="124">
        <v>5.2047330621922398E-2</v>
      </c>
      <c r="AM385" s="124">
        <v>5</v>
      </c>
      <c r="AN385" s="124">
        <v>62.4703571201294</v>
      </c>
      <c r="AO385" s="124">
        <v>5.2047330621922398E-2</v>
      </c>
      <c r="AP385" s="124">
        <v>5</v>
      </c>
      <c r="AQ385" s="124">
        <v>445.05364610264701</v>
      </c>
      <c r="AR385" s="124">
        <v>5.2047330621922398E-2</v>
      </c>
      <c r="AS385" s="124">
        <v>5</v>
      </c>
      <c r="AT385" s="124">
        <v>7.8993285180253794E-2</v>
      </c>
      <c r="AU385" s="124">
        <v>0.34339790040566298</v>
      </c>
      <c r="AV385" s="124">
        <v>0.423518381172104</v>
      </c>
      <c r="AW385" s="124">
        <v>3.81382543770959E-2</v>
      </c>
      <c r="AX385" s="124">
        <v>3.4670263636282998E-2</v>
      </c>
      <c r="AY385" s="124">
        <v>8.1281915228589602E-2</v>
      </c>
      <c r="AZ385" s="124">
        <v>5.2047330621922898E-2</v>
      </c>
      <c r="BA385" s="124">
        <v>5.2047330621922398E-2</v>
      </c>
      <c r="BB385" s="124">
        <v>5</v>
      </c>
      <c r="BC385" s="124">
        <v>5.2047330621922898E-2</v>
      </c>
      <c r="BD385" s="124">
        <v>5.2047330621922398E-2</v>
      </c>
      <c r="BE385" s="124">
        <v>5</v>
      </c>
      <c r="BF385" s="124">
        <v>5.2047330621922898E-2</v>
      </c>
      <c r="BG385" s="124">
        <v>5.2047330621922398E-2</v>
      </c>
      <c r="BH385" s="124">
        <v>5</v>
      </c>
      <c r="BI385" s="124">
        <v>5.2047330621922898E-2</v>
      </c>
      <c r="BJ385" s="124">
        <v>5.2047330621922398E-2</v>
      </c>
      <c r="BK385" s="124">
        <v>5</v>
      </c>
      <c r="BL385" s="124">
        <v>0.80287079019798702</v>
      </c>
      <c r="BM385" s="124">
        <v>0.94795266937806699</v>
      </c>
      <c r="BN385" s="124">
        <v>226</v>
      </c>
      <c r="BO385" s="124">
        <v>236.31251178364599</v>
      </c>
      <c r="BP385" s="124">
        <v>0.73975045083290203</v>
      </c>
      <c r="BQ385" s="124">
        <v>170</v>
      </c>
      <c r="BR385" s="124">
        <v>3.95981436732257E-2</v>
      </c>
      <c r="BS385" s="124">
        <v>6.3080632668238698E-2</v>
      </c>
      <c r="BT385" s="124">
        <v>0.94795266937806699</v>
      </c>
      <c r="BU385" s="124">
        <v>226</v>
      </c>
      <c r="BV385" s="124">
        <v>5.3812884630937002E-3</v>
      </c>
      <c r="BW385" s="124">
        <v>5.3812884630937002E-3</v>
      </c>
      <c r="BX385" s="124">
        <v>2</v>
      </c>
      <c r="BY385" s="124">
        <v>3.1824644981112999E-3</v>
      </c>
      <c r="BZ385" s="124">
        <v>0.99999999999998901</v>
      </c>
      <c r="CA385" s="124">
        <v>231</v>
      </c>
      <c r="CB385" s="124">
        <v>0</v>
      </c>
      <c r="CC385" s="124">
        <v>0.99999999999998901</v>
      </c>
      <c r="CD385" s="124">
        <v>231</v>
      </c>
      <c r="CE385" s="124" t="s">
        <v>470</v>
      </c>
      <c r="CF385" s="124">
        <v>0.85706108586053498</v>
      </c>
      <c r="CG385" s="124">
        <v>200</v>
      </c>
      <c r="CH385" s="124" t="s">
        <v>470</v>
      </c>
      <c r="CI385" s="124">
        <v>0.99999999999998901</v>
      </c>
      <c r="CJ385" s="124">
        <v>231</v>
      </c>
      <c r="CK385" s="124">
        <v>88.487988542807699</v>
      </c>
      <c r="CL385" s="124">
        <v>5.2047330621922398E-2</v>
      </c>
      <c r="CM385" s="124">
        <v>5</v>
      </c>
      <c r="CN385" s="124">
        <v>0.60305560018313897</v>
      </c>
      <c r="CO385" s="124">
        <v>0.85461154686043495</v>
      </c>
      <c r="CP385" s="124">
        <v>198</v>
      </c>
      <c r="CQ385" s="124">
        <v>0</v>
      </c>
      <c r="CR385" s="124">
        <v>0.85706108586053498</v>
      </c>
      <c r="CS385" s="124">
        <v>200</v>
      </c>
      <c r="CT385" s="124">
        <v>202097797.96000001</v>
      </c>
      <c r="CU385" s="124">
        <v>0.85706108586053498</v>
      </c>
      <c r="CV385" s="124">
        <v>200</v>
      </c>
      <c r="CW385" s="124">
        <v>0.50702739378975303</v>
      </c>
      <c r="CX385" s="124">
        <v>0.75719471346702505</v>
      </c>
      <c r="CY385" s="124">
        <v>173</v>
      </c>
      <c r="CZ385" s="124">
        <v>10420.200000000001</v>
      </c>
      <c r="DA385" s="124">
        <v>0.73478219897705499</v>
      </c>
      <c r="DB385" s="124">
        <v>169</v>
      </c>
      <c r="DC385" s="124">
        <v>70.084774104008901</v>
      </c>
      <c r="DD385" s="124">
        <v>5.2047330621922398E-2</v>
      </c>
      <c r="DE385" s="124">
        <v>5</v>
      </c>
      <c r="DF385" s="124" t="s">
        <v>285</v>
      </c>
      <c r="DG385" s="124" t="s">
        <v>471</v>
      </c>
    </row>
    <row r="386" spans="2:111" x14ac:dyDescent="0.3">
      <c r="B386" s="124" t="str">
        <f t="shared" si="5"/>
        <v>Markit iBoxx Global Corporates Liquid 150 Capped45747</v>
      </c>
      <c r="D386" s="124" t="s">
        <v>553</v>
      </c>
      <c r="E386" s="124" t="s">
        <v>294</v>
      </c>
      <c r="F386" s="196">
        <v>45747</v>
      </c>
      <c r="G386" s="124">
        <v>141</v>
      </c>
      <c r="H386" s="124">
        <v>0</v>
      </c>
      <c r="I386" s="124">
        <v>141</v>
      </c>
      <c r="J386" s="124">
        <v>0</v>
      </c>
      <c r="K386" s="124">
        <v>1</v>
      </c>
      <c r="L386" s="265" t="s">
        <v>476</v>
      </c>
      <c r="M386" s="124">
        <v>20.281002453222801</v>
      </c>
      <c r="N386" s="124">
        <v>0.93948770594248998</v>
      </c>
      <c r="O386" s="124">
        <v>133</v>
      </c>
      <c r="P386" s="124">
        <v>3.1573025304111599</v>
      </c>
      <c r="Q386" s="124">
        <v>0.93948770594248998</v>
      </c>
      <c r="R386" s="124">
        <v>133</v>
      </c>
      <c r="S386" s="124">
        <v>9.8206927021432495</v>
      </c>
      <c r="T386" s="124">
        <v>0.93948770594248998</v>
      </c>
      <c r="U386" s="124">
        <v>133</v>
      </c>
      <c r="V386" s="124">
        <v>7.3030072206684302</v>
      </c>
      <c r="W386" s="124">
        <v>0.93948770594248998</v>
      </c>
      <c r="X386" s="124">
        <v>133</v>
      </c>
      <c r="Y386" s="124" t="s">
        <v>470</v>
      </c>
      <c r="Z386" s="124" t="s">
        <v>470</v>
      </c>
      <c r="AA386" s="124" t="s">
        <v>470</v>
      </c>
      <c r="AB386" s="124" t="s">
        <v>470</v>
      </c>
      <c r="AC386" s="124" t="s">
        <v>470</v>
      </c>
      <c r="AD386" s="124" t="s">
        <v>470</v>
      </c>
      <c r="AE386" s="124">
        <v>0.3</v>
      </c>
      <c r="AF386" s="124">
        <v>7.5871842070927998E-3</v>
      </c>
      <c r="AG386" s="124">
        <v>1</v>
      </c>
      <c r="AH386" s="124">
        <v>0.15099496046661301</v>
      </c>
      <c r="AI386" s="124">
        <v>4.8685555103218099E-2</v>
      </c>
      <c r="AJ386" s="124">
        <v>6</v>
      </c>
      <c r="AK386" s="124" t="s">
        <v>470</v>
      </c>
      <c r="AL386" s="124" t="s">
        <v>470</v>
      </c>
      <c r="AM386" s="124" t="s">
        <v>470</v>
      </c>
      <c r="AN386" s="124" t="s">
        <v>470</v>
      </c>
      <c r="AO386" s="124" t="s">
        <v>470</v>
      </c>
      <c r="AP386" s="124" t="s">
        <v>470</v>
      </c>
      <c r="AQ386" s="124" t="s">
        <v>470</v>
      </c>
      <c r="AR386" s="124" t="s">
        <v>470</v>
      </c>
      <c r="AS386" s="124" t="s">
        <v>470</v>
      </c>
      <c r="AT386" s="124">
        <v>3.6402827718720998E-2</v>
      </c>
      <c r="AU386" s="124">
        <v>0.44631669499535298</v>
      </c>
      <c r="AV386" s="124">
        <v>0.406067254851393</v>
      </c>
      <c r="AW386" s="124">
        <v>5.9147780680753798E-2</v>
      </c>
      <c r="AX386" s="124">
        <v>0</v>
      </c>
      <c r="AY386" s="124">
        <v>5.2065441753773201E-2</v>
      </c>
      <c r="AZ386" s="124" t="s">
        <v>470</v>
      </c>
      <c r="BA386" s="124" t="s">
        <v>470</v>
      </c>
      <c r="BB386" s="124" t="s">
        <v>470</v>
      </c>
      <c r="BC386" s="124" t="s">
        <v>470</v>
      </c>
      <c r="BD386" s="124" t="s">
        <v>470</v>
      </c>
      <c r="BE386" s="124" t="s">
        <v>470</v>
      </c>
      <c r="BF386" s="124" t="s">
        <v>470</v>
      </c>
      <c r="BG386" s="124" t="s">
        <v>470</v>
      </c>
      <c r="BH386" s="124" t="s">
        <v>470</v>
      </c>
      <c r="BI386" s="124" t="s">
        <v>470</v>
      </c>
      <c r="BJ386" s="124" t="s">
        <v>470</v>
      </c>
      <c r="BK386" s="124" t="s">
        <v>470</v>
      </c>
      <c r="BL386" s="124">
        <v>0.183967349965413</v>
      </c>
      <c r="BM386" s="124">
        <v>0.999999999999994</v>
      </c>
      <c r="BN386" s="124">
        <v>141</v>
      </c>
      <c r="BO386" s="124">
        <v>81.583823704532804</v>
      </c>
      <c r="BP386" s="124">
        <v>0.78109293160493798</v>
      </c>
      <c r="BQ386" s="124">
        <v>110</v>
      </c>
      <c r="BR386" s="124">
        <v>0</v>
      </c>
      <c r="BS386" s="124">
        <v>5.3231229918278299E-2</v>
      </c>
      <c r="BT386" s="124">
        <v>0.999999999999994</v>
      </c>
      <c r="BU386" s="124">
        <v>141</v>
      </c>
      <c r="BV386" s="124">
        <v>4.8919171435253803E-2</v>
      </c>
      <c r="BW386" s="124">
        <v>4.8919171435253803E-2</v>
      </c>
      <c r="BX386" s="124">
        <v>7</v>
      </c>
      <c r="BY386" s="124">
        <v>0</v>
      </c>
      <c r="BZ386" s="124">
        <v>0.999999999999994</v>
      </c>
      <c r="CA386" s="124">
        <v>141</v>
      </c>
      <c r="CB386" s="124">
        <v>0</v>
      </c>
      <c r="CC386" s="124">
        <v>0.999999999999994</v>
      </c>
      <c r="CD386" s="124">
        <v>141</v>
      </c>
      <c r="CE386" s="124" t="s">
        <v>470</v>
      </c>
      <c r="CF386" s="124">
        <v>0.93948770594248998</v>
      </c>
      <c r="CG386" s="124">
        <v>133</v>
      </c>
      <c r="CH386" s="124" t="s">
        <v>470</v>
      </c>
      <c r="CI386" s="124" t="s">
        <v>470</v>
      </c>
      <c r="CJ386" s="124" t="s">
        <v>470</v>
      </c>
      <c r="CK386" s="124" t="s">
        <v>470</v>
      </c>
      <c r="CL386" s="124" t="s">
        <v>470</v>
      </c>
      <c r="CM386" s="124" t="s">
        <v>470</v>
      </c>
      <c r="CN386" s="124">
        <v>0.49597118689255199</v>
      </c>
      <c r="CO386" s="124">
        <v>0.94790097662128003</v>
      </c>
      <c r="CP386" s="124">
        <v>134</v>
      </c>
      <c r="CQ386" s="124">
        <v>2</v>
      </c>
      <c r="CR386" s="124">
        <v>0.93948770594248998</v>
      </c>
      <c r="CS386" s="124">
        <v>133</v>
      </c>
      <c r="CT386" s="124">
        <v>9189489.9399999995</v>
      </c>
      <c r="CU386" s="124">
        <v>0.93948770594248998</v>
      </c>
      <c r="CV386" s="124">
        <v>133</v>
      </c>
      <c r="CW386" s="124">
        <v>0.535406928020009</v>
      </c>
      <c r="CX386" s="124">
        <v>0.78109293160493798</v>
      </c>
      <c r="CY386" s="124">
        <v>110</v>
      </c>
      <c r="CZ386" s="124">
        <v>7306.1</v>
      </c>
      <c r="DA386" s="124">
        <v>0.78109293160493798</v>
      </c>
      <c r="DB386" s="124">
        <v>110</v>
      </c>
      <c r="DC386" s="124" t="s">
        <v>470</v>
      </c>
      <c r="DD386" s="124" t="s">
        <v>470</v>
      </c>
      <c r="DE386" s="124" t="s">
        <v>470</v>
      </c>
      <c r="DF386" s="124" t="s">
        <v>287</v>
      </c>
      <c r="DG386" s="124" t="s">
        <v>471</v>
      </c>
    </row>
    <row r="387" spans="2:111" x14ac:dyDescent="0.3">
      <c r="B387" s="124" t="str">
        <f t="shared" si="5"/>
        <v>iBoxx EUR Social Bonds Investment Grade (10% Issuer Cap)45747</v>
      </c>
      <c r="D387" s="124" t="s">
        <v>489</v>
      </c>
      <c r="E387" s="124" t="s">
        <v>191</v>
      </c>
      <c r="F387" s="196">
        <v>45747</v>
      </c>
      <c r="G387" s="124">
        <v>243</v>
      </c>
      <c r="H387" s="124">
        <v>6</v>
      </c>
      <c r="I387" s="124">
        <v>237</v>
      </c>
      <c r="J387" s="124">
        <v>2.9868010255815099E-2</v>
      </c>
      <c r="K387" s="124">
        <v>0.97013198974418402</v>
      </c>
      <c r="L387" s="265" t="s">
        <v>469</v>
      </c>
      <c r="M387" s="124">
        <v>25.759216051497699</v>
      </c>
      <c r="N387" s="124">
        <v>0.63615126747922601</v>
      </c>
      <c r="O387" s="124">
        <v>161</v>
      </c>
      <c r="P387" s="124">
        <v>17.909498894300899</v>
      </c>
      <c r="Q387" s="124">
        <v>0.61513464179942401</v>
      </c>
      <c r="R387" s="124">
        <v>156</v>
      </c>
      <c r="S387" s="124">
        <v>21.1775039900335</v>
      </c>
      <c r="T387" s="124">
        <v>0.61513464179942401</v>
      </c>
      <c r="U387" s="124">
        <v>156</v>
      </c>
      <c r="V387" s="124">
        <v>20.206355009907501</v>
      </c>
      <c r="W387" s="124">
        <v>0.61513464179942401</v>
      </c>
      <c r="X387" s="124">
        <v>156</v>
      </c>
      <c r="Y387" s="124">
        <v>61.029348946767101</v>
      </c>
      <c r="Z387" s="124">
        <v>0.15326405182021399</v>
      </c>
      <c r="AA387" s="124">
        <v>30</v>
      </c>
      <c r="AB387" s="124">
        <v>70.555265500516597</v>
      </c>
      <c r="AC387" s="124">
        <v>0.15326405182021399</v>
      </c>
      <c r="AD387" s="124">
        <v>30</v>
      </c>
      <c r="AE387" s="124">
        <v>0.21708475457922699</v>
      </c>
      <c r="AF387" s="124">
        <v>1.04446954284994E-2</v>
      </c>
      <c r="AG387" s="124">
        <v>3</v>
      </c>
      <c r="AH387" s="124">
        <v>0.264028840365925</v>
      </c>
      <c r="AI387" s="124">
        <v>9.4295797613342999E-3</v>
      </c>
      <c r="AJ387" s="124">
        <v>3</v>
      </c>
      <c r="AK387" s="124">
        <v>58.248963597324099</v>
      </c>
      <c r="AL387" s="124">
        <v>0.15326405182021399</v>
      </c>
      <c r="AM387" s="124">
        <v>30</v>
      </c>
      <c r="AN387" s="124">
        <v>69.425443695136593</v>
      </c>
      <c r="AO387" s="124">
        <v>0.15326405182021399</v>
      </c>
      <c r="AP387" s="124">
        <v>30</v>
      </c>
      <c r="AQ387" s="124">
        <v>192.215591656795</v>
      </c>
      <c r="AR387" s="124">
        <v>0.15326405182021399</v>
      </c>
      <c r="AS387" s="124">
        <v>30</v>
      </c>
      <c r="AT387" s="124">
        <v>0.23234873704741399</v>
      </c>
      <c r="AU387" s="124">
        <v>0.31056551290641299</v>
      </c>
      <c r="AV387" s="124">
        <v>0.20573582347844799</v>
      </c>
      <c r="AW387" s="124">
        <v>0</v>
      </c>
      <c r="AX387" s="124">
        <v>0</v>
      </c>
      <c r="AY387" s="124">
        <v>0.25134992656771399</v>
      </c>
      <c r="AZ387" s="124">
        <v>0.15326405182021599</v>
      </c>
      <c r="BA387" s="124">
        <v>0.15326405182021399</v>
      </c>
      <c r="BB387" s="124">
        <v>30</v>
      </c>
      <c r="BC387" s="124">
        <v>0.149677593219706</v>
      </c>
      <c r="BD387" s="124">
        <v>0.15326405182021399</v>
      </c>
      <c r="BE387" s="124">
        <v>30</v>
      </c>
      <c r="BF387" s="124">
        <v>2.9868010255815401E-2</v>
      </c>
      <c r="BG387" s="124">
        <v>0.15326405182021399</v>
      </c>
      <c r="BH387" s="124">
        <v>30</v>
      </c>
      <c r="BI387" s="124">
        <v>0.15326405182021599</v>
      </c>
      <c r="BJ387" s="124">
        <v>0.15326405182021399</v>
      </c>
      <c r="BK387" s="124">
        <v>30</v>
      </c>
      <c r="BL387" s="124">
        <v>4.8339017735186202E-2</v>
      </c>
      <c r="BM387" s="124">
        <v>0.97013198974417403</v>
      </c>
      <c r="BN387" s="124">
        <v>237</v>
      </c>
      <c r="BO387" s="124">
        <v>3.51782180546045</v>
      </c>
      <c r="BP387" s="124">
        <v>0.16328348963245601</v>
      </c>
      <c r="BQ387" s="124">
        <v>44</v>
      </c>
      <c r="BR387" s="124">
        <v>0</v>
      </c>
      <c r="BS387" s="124" t="s">
        <v>470</v>
      </c>
      <c r="BT387" s="124">
        <v>0.97013198974417403</v>
      </c>
      <c r="BU387" s="124">
        <v>237</v>
      </c>
      <c r="BV387" s="124" t="s">
        <v>470</v>
      </c>
      <c r="BW387" s="124" t="s">
        <v>470</v>
      </c>
      <c r="BX387" s="124" t="s">
        <v>470</v>
      </c>
      <c r="BY387" s="124">
        <v>0</v>
      </c>
      <c r="BZ387" s="124">
        <v>0.99999999999998901</v>
      </c>
      <c r="CA387" s="124">
        <v>243</v>
      </c>
      <c r="CB387" s="124">
        <v>0</v>
      </c>
      <c r="CC387" s="124">
        <v>0.99999999999998901</v>
      </c>
      <c r="CD387" s="124">
        <v>243</v>
      </c>
      <c r="CE387" s="124" t="s">
        <v>470</v>
      </c>
      <c r="CF387" s="124">
        <v>0.48288721565901099</v>
      </c>
      <c r="CG387" s="124">
        <v>131</v>
      </c>
      <c r="CH387" s="124" t="s">
        <v>470</v>
      </c>
      <c r="CI387" s="124">
        <v>0.99999999999998901</v>
      </c>
      <c r="CJ387" s="124">
        <v>243</v>
      </c>
      <c r="CK387" s="124">
        <v>63.332951760215799</v>
      </c>
      <c r="CL387" s="124">
        <v>0.15326405182021399</v>
      </c>
      <c r="CM387" s="124">
        <v>30</v>
      </c>
      <c r="CN387" s="124">
        <v>0.19689866542822199</v>
      </c>
      <c r="CO387" s="124">
        <v>0.47736878056442</v>
      </c>
      <c r="CP387" s="124">
        <v>128</v>
      </c>
      <c r="CQ387" s="124">
        <v>0</v>
      </c>
      <c r="CR387" s="124">
        <v>0.48288721565901099</v>
      </c>
      <c r="CS387" s="124">
        <v>131</v>
      </c>
      <c r="CT387" s="124">
        <v>0</v>
      </c>
      <c r="CU387" s="124">
        <v>0.48288721565901099</v>
      </c>
      <c r="CV387" s="124">
        <v>131</v>
      </c>
      <c r="CW387" s="124">
        <v>0.125956196019127</v>
      </c>
      <c r="CX387" s="124">
        <v>0.16328348963245601</v>
      </c>
      <c r="CY387" s="124">
        <v>44</v>
      </c>
      <c r="CZ387" s="124">
        <v>2665</v>
      </c>
      <c r="DA387" s="124">
        <v>0.16328348963245601</v>
      </c>
      <c r="DB387" s="124">
        <v>44</v>
      </c>
      <c r="DC387" s="124">
        <v>69.907386573258705</v>
      </c>
      <c r="DD387" s="124">
        <v>0.15326405182021399</v>
      </c>
      <c r="DE387" s="124">
        <v>30</v>
      </c>
      <c r="DF387" s="124" t="s">
        <v>287</v>
      </c>
      <c r="DG387" s="124" t="s">
        <v>471</v>
      </c>
    </row>
    <row r="388" spans="2:111" x14ac:dyDescent="0.3">
      <c r="B388" s="124" t="str">
        <f t="shared" ref="B388:B443" si="6">E388&amp;F388</f>
        <v>iBoxx EUR Non-Financials Senior ESG Custom45747</v>
      </c>
      <c r="D388" s="124" t="s">
        <v>488</v>
      </c>
      <c r="E388" s="124" t="s">
        <v>189</v>
      </c>
      <c r="F388" s="196">
        <v>45747</v>
      </c>
      <c r="G388" s="124">
        <v>151</v>
      </c>
      <c r="H388" s="124">
        <v>0</v>
      </c>
      <c r="I388" s="124">
        <v>151</v>
      </c>
      <c r="J388" s="124">
        <v>0</v>
      </c>
      <c r="K388" s="124">
        <v>1</v>
      </c>
      <c r="L388" s="265" t="s">
        <v>476</v>
      </c>
      <c r="M388" s="124">
        <v>21.2564843183746</v>
      </c>
      <c r="N388" s="124">
        <v>0.99999999999999201</v>
      </c>
      <c r="O388" s="124">
        <v>151</v>
      </c>
      <c r="P388" s="124">
        <v>6.5764721363561804</v>
      </c>
      <c r="Q388" s="124">
        <v>0.99999999999999201</v>
      </c>
      <c r="R388" s="124">
        <v>151</v>
      </c>
      <c r="S388" s="124">
        <v>8.9465607953945891</v>
      </c>
      <c r="T388" s="124">
        <v>0.99999999999999201</v>
      </c>
      <c r="U388" s="124">
        <v>151</v>
      </c>
      <c r="V388" s="124">
        <v>5.7334513866250099</v>
      </c>
      <c r="W388" s="124">
        <v>0.99999999999999201</v>
      </c>
      <c r="X388" s="124">
        <v>151</v>
      </c>
      <c r="Y388" s="124" t="s">
        <v>470</v>
      </c>
      <c r="Z388" s="124" t="s">
        <v>470</v>
      </c>
      <c r="AA388" s="124" t="s">
        <v>470</v>
      </c>
      <c r="AB388" s="124" t="s">
        <v>470</v>
      </c>
      <c r="AC388" s="124" t="s">
        <v>470</v>
      </c>
      <c r="AD388" s="124" t="s">
        <v>470</v>
      </c>
      <c r="AE388" s="124">
        <v>9.5100000000000004E-2</v>
      </c>
      <c r="AF388" s="124">
        <v>8.7426566049190902E-3</v>
      </c>
      <c r="AG388" s="124">
        <v>2</v>
      </c>
      <c r="AH388" s="124">
        <v>0.17816722822084999</v>
      </c>
      <c r="AI388" s="124">
        <v>9.8175062921349296E-2</v>
      </c>
      <c r="AJ388" s="124">
        <v>15</v>
      </c>
      <c r="AK388" s="124" t="s">
        <v>470</v>
      </c>
      <c r="AL388" s="124" t="s">
        <v>470</v>
      </c>
      <c r="AM388" s="124" t="s">
        <v>470</v>
      </c>
      <c r="AN388" s="124" t="s">
        <v>470</v>
      </c>
      <c r="AO388" s="124" t="s">
        <v>470</v>
      </c>
      <c r="AP388" s="124" t="s">
        <v>470</v>
      </c>
      <c r="AQ388" s="124" t="s">
        <v>470</v>
      </c>
      <c r="AR388" s="124" t="s">
        <v>470</v>
      </c>
      <c r="AS388" s="124" t="s">
        <v>470</v>
      </c>
      <c r="AT388" s="124">
        <v>4.2067761420600397E-2</v>
      </c>
      <c r="AU388" s="124">
        <v>0.39583043254066402</v>
      </c>
      <c r="AV388" s="124">
        <v>0.51671828125904695</v>
      </c>
      <c r="AW388" s="124">
        <v>4.5383524779680502E-2</v>
      </c>
      <c r="AX388" s="124">
        <v>0</v>
      </c>
      <c r="AY388" s="124">
        <v>0</v>
      </c>
      <c r="AZ388" s="124" t="s">
        <v>470</v>
      </c>
      <c r="BA388" s="124" t="s">
        <v>470</v>
      </c>
      <c r="BB388" s="124" t="s">
        <v>470</v>
      </c>
      <c r="BC388" s="124" t="s">
        <v>470</v>
      </c>
      <c r="BD388" s="124" t="s">
        <v>470</v>
      </c>
      <c r="BE388" s="124" t="s">
        <v>470</v>
      </c>
      <c r="BF388" s="124" t="s">
        <v>470</v>
      </c>
      <c r="BG388" s="124" t="s">
        <v>470</v>
      </c>
      <c r="BH388" s="124" t="s">
        <v>470</v>
      </c>
      <c r="BI388" s="124" t="s">
        <v>470</v>
      </c>
      <c r="BJ388" s="124" t="s">
        <v>470</v>
      </c>
      <c r="BK388" s="124" t="s">
        <v>470</v>
      </c>
      <c r="BL388" s="124">
        <v>0.60057948294641605</v>
      </c>
      <c r="BM388" s="124">
        <v>0.99999999999999201</v>
      </c>
      <c r="BN388" s="124">
        <v>151</v>
      </c>
      <c r="BO388" s="124">
        <v>61.944018046648203</v>
      </c>
      <c r="BP388" s="124">
        <v>0.71865220026705501</v>
      </c>
      <c r="BQ388" s="124">
        <v>108</v>
      </c>
      <c r="BR388" s="124">
        <v>4.1988808378748896E-3</v>
      </c>
      <c r="BS388" s="124">
        <v>6.4643800915682503E-2</v>
      </c>
      <c r="BT388" s="124">
        <v>0.99999999999999201</v>
      </c>
      <c r="BU388" s="124">
        <v>151</v>
      </c>
      <c r="BV388" s="124">
        <v>0.152473577020206</v>
      </c>
      <c r="BW388" s="124">
        <v>0.152473577020206</v>
      </c>
      <c r="BX388" s="124">
        <v>23</v>
      </c>
      <c r="BY388" s="124">
        <v>0</v>
      </c>
      <c r="BZ388" s="124">
        <v>0.99999999999999201</v>
      </c>
      <c r="CA388" s="124">
        <v>151</v>
      </c>
      <c r="CB388" s="124">
        <v>0</v>
      </c>
      <c r="CC388" s="124">
        <v>0.99999999999999201</v>
      </c>
      <c r="CD388" s="124">
        <v>151</v>
      </c>
      <c r="CE388" s="124" t="s">
        <v>470</v>
      </c>
      <c r="CF388" s="124">
        <v>0.99999999999999201</v>
      </c>
      <c r="CG388" s="124">
        <v>151</v>
      </c>
      <c r="CH388" s="124" t="s">
        <v>470</v>
      </c>
      <c r="CI388" s="124" t="s">
        <v>470</v>
      </c>
      <c r="CJ388" s="124" t="s">
        <v>470</v>
      </c>
      <c r="CK388" s="124" t="s">
        <v>470</v>
      </c>
      <c r="CL388" s="124" t="s">
        <v>470</v>
      </c>
      <c r="CM388" s="124" t="s">
        <v>470</v>
      </c>
      <c r="CN388" s="124">
        <v>0.84815708632232001</v>
      </c>
      <c r="CO388" s="124">
        <v>0.99999999999999301</v>
      </c>
      <c r="CP388" s="124">
        <v>155</v>
      </c>
      <c r="CQ388" s="124">
        <v>0</v>
      </c>
      <c r="CR388" s="124">
        <v>0.99999999999999201</v>
      </c>
      <c r="CS388" s="124">
        <v>151</v>
      </c>
      <c r="CT388" s="124">
        <v>96904271.799999997</v>
      </c>
      <c r="CU388" s="124">
        <v>0.99999999999999201</v>
      </c>
      <c r="CV388" s="124">
        <v>151</v>
      </c>
      <c r="CW388" s="124">
        <v>0.43775292259567899</v>
      </c>
      <c r="CX388" s="124">
        <v>0.71865220026705501</v>
      </c>
      <c r="CY388" s="124">
        <v>108</v>
      </c>
      <c r="CZ388" s="124">
        <v>5577.8</v>
      </c>
      <c r="DA388" s="124">
        <v>0.71865220026705501</v>
      </c>
      <c r="DB388" s="124">
        <v>108</v>
      </c>
      <c r="DC388" s="124" t="s">
        <v>470</v>
      </c>
      <c r="DD388" s="124" t="s">
        <v>470</v>
      </c>
      <c r="DE388" s="124" t="s">
        <v>470</v>
      </c>
      <c r="DF388" s="124" t="s">
        <v>289</v>
      </c>
      <c r="DG388" s="124" t="s">
        <v>471</v>
      </c>
    </row>
    <row r="389" spans="2:111" x14ac:dyDescent="0.3">
      <c r="B389" s="124" t="str">
        <f t="shared" si="6"/>
        <v>iBoxx EUR Eurozone Sovereigns Green Bonds Capped45747</v>
      </c>
      <c r="D389" s="124" t="s">
        <v>484</v>
      </c>
      <c r="E389" s="124" t="s">
        <v>183</v>
      </c>
      <c r="F389" s="196">
        <v>45747</v>
      </c>
      <c r="G389" s="124">
        <v>24</v>
      </c>
      <c r="H389" s="124">
        <v>24</v>
      </c>
      <c r="I389" s="124">
        <v>0</v>
      </c>
      <c r="J389" s="124">
        <v>1</v>
      </c>
      <c r="K389" s="124">
        <v>-2.2204460492503101E-16</v>
      </c>
      <c r="L389" s="265" t="s">
        <v>485</v>
      </c>
      <c r="M389" s="124">
        <v>67.508001003136798</v>
      </c>
      <c r="N389" s="124">
        <v>1</v>
      </c>
      <c r="O389" s="124">
        <v>24</v>
      </c>
      <c r="P389" s="124">
        <v>64.398902949882995</v>
      </c>
      <c r="Q389" s="124">
        <v>1</v>
      </c>
      <c r="R389" s="124">
        <v>24</v>
      </c>
      <c r="S389" s="124">
        <v>67.475064770396997</v>
      </c>
      <c r="T389" s="124">
        <v>1</v>
      </c>
      <c r="U389" s="124">
        <v>24</v>
      </c>
      <c r="V389" s="124">
        <v>68.463785782030897</v>
      </c>
      <c r="W389" s="124">
        <v>1</v>
      </c>
      <c r="X389" s="124">
        <v>24</v>
      </c>
      <c r="Y389" s="124">
        <v>63.366546575043699</v>
      </c>
      <c r="Z389" s="124">
        <v>1</v>
      </c>
      <c r="AA389" s="124">
        <v>24</v>
      </c>
      <c r="AB389" s="124">
        <v>73.457254731725598</v>
      </c>
      <c r="AC389" s="124">
        <v>1</v>
      </c>
      <c r="AD389" s="124">
        <v>24</v>
      </c>
      <c r="AE389" s="124">
        <v>0</v>
      </c>
      <c r="AF389" s="124" t="s">
        <v>470</v>
      </c>
      <c r="AG389" s="124" t="s">
        <v>470</v>
      </c>
      <c r="AH389" s="124" t="s">
        <v>470</v>
      </c>
      <c r="AI389" s="124" t="s">
        <v>470</v>
      </c>
      <c r="AJ389" s="124" t="s">
        <v>470</v>
      </c>
      <c r="AK389" s="124">
        <v>62.5095686260767</v>
      </c>
      <c r="AL389" s="124">
        <v>1</v>
      </c>
      <c r="AM389" s="124">
        <v>24</v>
      </c>
      <c r="AN389" s="124">
        <v>71.463606426979496</v>
      </c>
      <c r="AO389" s="124">
        <v>1</v>
      </c>
      <c r="AP389" s="124">
        <v>24</v>
      </c>
      <c r="AQ389" s="124">
        <v>157.57845208777201</v>
      </c>
      <c r="AR389" s="124">
        <v>1</v>
      </c>
      <c r="AS389" s="124">
        <v>24</v>
      </c>
      <c r="AT389" s="124">
        <v>0</v>
      </c>
      <c r="AU389" s="124">
        <v>1</v>
      </c>
      <c r="AV389" s="124">
        <v>0</v>
      </c>
      <c r="AW389" s="124">
        <v>0</v>
      </c>
      <c r="AX389" s="124">
        <v>0</v>
      </c>
      <c r="AY389" s="124">
        <v>0</v>
      </c>
      <c r="AZ389" s="124">
        <v>1</v>
      </c>
      <c r="BA389" s="124">
        <v>1</v>
      </c>
      <c r="BB389" s="124">
        <v>24</v>
      </c>
      <c r="BC389" s="124">
        <v>1</v>
      </c>
      <c r="BD389" s="124">
        <v>1</v>
      </c>
      <c r="BE389" s="124">
        <v>24</v>
      </c>
      <c r="BF389" s="124" t="s">
        <v>470</v>
      </c>
      <c r="BG389" s="124">
        <v>1</v>
      </c>
      <c r="BH389" s="124">
        <v>24</v>
      </c>
      <c r="BI389" s="124">
        <v>1</v>
      </c>
      <c r="BJ389" s="124">
        <v>1</v>
      </c>
      <c r="BK389" s="124">
        <v>24</v>
      </c>
      <c r="BL389" s="124" t="s">
        <v>470</v>
      </c>
      <c r="BM389" s="124" t="s">
        <v>470</v>
      </c>
      <c r="BN389" s="124" t="s">
        <v>470</v>
      </c>
      <c r="BO389" s="124" t="s">
        <v>470</v>
      </c>
      <c r="BP389" s="124" t="s">
        <v>470</v>
      </c>
      <c r="BQ389" s="124" t="s">
        <v>470</v>
      </c>
      <c r="BR389" s="124" t="s">
        <v>470</v>
      </c>
      <c r="BS389" s="124" t="s">
        <v>470</v>
      </c>
      <c r="BT389" s="124" t="s">
        <v>470</v>
      </c>
      <c r="BU389" s="124" t="s">
        <v>470</v>
      </c>
      <c r="BV389" s="124">
        <v>1</v>
      </c>
      <c r="BW389" s="124">
        <v>1</v>
      </c>
      <c r="BX389" s="124">
        <v>24</v>
      </c>
      <c r="BY389" s="124">
        <v>0</v>
      </c>
      <c r="BZ389" s="124">
        <v>1</v>
      </c>
      <c r="CA389" s="124">
        <v>24</v>
      </c>
      <c r="CB389" s="124">
        <v>0</v>
      </c>
      <c r="CC389" s="124">
        <v>1</v>
      </c>
      <c r="CD389" s="124">
        <v>24</v>
      </c>
      <c r="CE389" s="124" t="s">
        <v>470</v>
      </c>
      <c r="CF389" s="124" t="s">
        <v>470</v>
      </c>
      <c r="CG389" s="124" t="s">
        <v>470</v>
      </c>
      <c r="CH389" s="124" t="s">
        <v>470</v>
      </c>
      <c r="CI389" s="124">
        <v>1</v>
      </c>
      <c r="CJ389" s="124">
        <v>24</v>
      </c>
      <c r="CK389" s="124">
        <v>59.720440120405698</v>
      </c>
      <c r="CL389" s="124">
        <v>1</v>
      </c>
      <c r="CM389" s="124">
        <v>24</v>
      </c>
      <c r="CN389" s="124" t="s">
        <v>470</v>
      </c>
      <c r="CO389" s="124" t="s">
        <v>470</v>
      </c>
      <c r="CP389" s="124" t="s">
        <v>470</v>
      </c>
      <c r="CQ389" s="124" t="s">
        <v>470</v>
      </c>
      <c r="CR389" s="124" t="s">
        <v>470</v>
      </c>
      <c r="CS389" s="124" t="s">
        <v>470</v>
      </c>
      <c r="CT389" s="124" t="s">
        <v>470</v>
      </c>
      <c r="CU389" s="124" t="s">
        <v>470</v>
      </c>
      <c r="CV389" s="124" t="s">
        <v>470</v>
      </c>
      <c r="CW389" s="124" t="s">
        <v>470</v>
      </c>
      <c r="CX389" s="124" t="s">
        <v>470</v>
      </c>
      <c r="CY389" s="124" t="s">
        <v>470</v>
      </c>
      <c r="CZ389" s="124" t="s">
        <v>470</v>
      </c>
      <c r="DA389" s="124" t="s">
        <v>470</v>
      </c>
      <c r="DB389" s="124" t="s">
        <v>470</v>
      </c>
      <c r="DC389" s="124">
        <v>71.561689035429097</v>
      </c>
      <c r="DD389" s="124">
        <v>1</v>
      </c>
      <c r="DE389" s="124">
        <v>24</v>
      </c>
      <c r="DF389" s="124" t="s">
        <v>289</v>
      </c>
      <c r="DG389" s="124" t="s">
        <v>471</v>
      </c>
    </row>
    <row r="390" spans="2:111" x14ac:dyDescent="0.3">
      <c r="B390" s="124" t="str">
        <f t="shared" si="6"/>
        <v>iBoxx EUR Corporate Social Bonds Investment Grade (10% Issuer Cap)45747</v>
      </c>
      <c r="D390" s="124" t="s">
        <v>478</v>
      </c>
      <c r="E390" s="124" t="s">
        <v>171</v>
      </c>
      <c r="F390" s="196">
        <v>45747</v>
      </c>
      <c r="G390" s="124">
        <v>72</v>
      </c>
      <c r="H390" s="124">
        <v>0</v>
      </c>
      <c r="I390" s="124">
        <v>72</v>
      </c>
      <c r="J390" s="124">
        <v>0</v>
      </c>
      <c r="K390" s="124">
        <v>1</v>
      </c>
      <c r="L390" s="265" t="s">
        <v>476</v>
      </c>
      <c r="M390" s="124">
        <v>15.637823011837501</v>
      </c>
      <c r="N390" s="124">
        <v>0.95200160989536997</v>
      </c>
      <c r="O390" s="124">
        <v>66</v>
      </c>
      <c r="P390" s="124">
        <v>0.88448841011822299</v>
      </c>
      <c r="Q390" s="124">
        <v>0.95200160989536997</v>
      </c>
      <c r="R390" s="124">
        <v>66</v>
      </c>
      <c r="S390" s="124">
        <v>8.4358304745731694</v>
      </c>
      <c r="T390" s="124">
        <v>0.95200160989536997</v>
      </c>
      <c r="U390" s="124">
        <v>66</v>
      </c>
      <c r="V390" s="124">
        <v>6.3175041271461696</v>
      </c>
      <c r="W390" s="124">
        <v>0.95200160989536997</v>
      </c>
      <c r="X390" s="124">
        <v>66</v>
      </c>
      <c r="Y390" s="124" t="s">
        <v>470</v>
      </c>
      <c r="Z390" s="124" t="s">
        <v>470</v>
      </c>
      <c r="AA390" s="124" t="s">
        <v>470</v>
      </c>
      <c r="AB390" s="124" t="s">
        <v>470</v>
      </c>
      <c r="AC390" s="124" t="s">
        <v>470</v>
      </c>
      <c r="AD390" s="124" t="s">
        <v>470</v>
      </c>
      <c r="AE390" s="124">
        <v>0.188999999999999</v>
      </c>
      <c r="AF390" s="124">
        <v>3.7690963505099803E-2</v>
      </c>
      <c r="AG390" s="124">
        <v>2</v>
      </c>
      <c r="AH390" s="124">
        <v>0.21407759487424999</v>
      </c>
      <c r="AI390" s="124">
        <v>3.1714329689241497E-2</v>
      </c>
      <c r="AJ390" s="124">
        <v>2</v>
      </c>
      <c r="AK390" s="124" t="s">
        <v>470</v>
      </c>
      <c r="AL390" s="124" t="s">
        <v>470</v>
      </c>
      <c r="AM390" s="124" t="s">
        <v>470</v>
      </c>
      <c r="AN390" s="124" t="s">
        <v>470</v>
      </c>
      <c r="AO390" s="124" t="s">
        <v>470</v>
      </c>
      <c r="AP390" s="124" t="s">
        <v>470</v>
      </c>
      <c r="AQ390" s="124" t="s">
        <v>470</v>
      </c>
      <c r="AR390" s="124" t="s">
        <v>470</v>
      </c>
      <c r="AS390" s="124" t="s">
        <v>470</v>
      </c>
      <c r="AT390" s="124">
        <v>0.134782716770218</v>
      </c>
      <c r="AU390" s="124">
        <v>0.61139741975376505</v>
      </c>
      <c r="AV390" s="124">
        <v>0.20582147337138601</v>
      </c>
      <c r="AW390" s="124">
        <v>0</v>
      </c>
      <c r="AX390" s="124">
        <v>0</v>
      </c>
      <c r="AY390" s="124">
        <v>4.7998390104629397E-2</v>
      </c>
      <c r="AZ390" s="124" t="s">
        <v>470</v>
      </c>
      <c r="BA390" s="124" t="s">
        <v>470</v>
      </c>
      <c r="BB390" s="124" t="s">
        <v>470</v>
      </c>
      <c r="BC390" s="124" t="s">
        <v>470</v>
      </c>
      <c r="BD390" s="124" t="s">
        <v>470</v>
      </c>
      <c r="BE390" s="124" t="s">
        <v>470</v>
      </c>
      <c r="BF390" s="124" t="s">
        <v>470</v>
      </c>
      <c r="BG390" s="124" t="s">
        <v>470</v>
      </c>
      <c r="BH390" s="124" t="s">
        <v>470</v>
      </c>
      <c r="BI390" s="124" t="s">
        <v>470</v>
      </c>
      <c r="BJ390" s="124" t="s">
        <v>470</v>
      </c>
      <c r="BK390" s="124" t="s">
        <v>470</v>
      </c>
      <c r="BL390" s="124">
        <v>0.189721421734313</v>
      </c>
      <c r="BM390" s="124">
        <v>0.999999999999999</v>
      </c>
      <c r="BN390" s="124">
        <v>72</v>
      </c>
      <c r="BO390" s="124">
        <v>4.1535370024187799</v>
      </c>
      <c r="BP390" s="124">
        <v>0.60275794759569901</v>
      </c>
      <c r="BQ390" s="124">
        <v>37</v>
      </c>
      <c r="BR390" s="124">
        <v>0</v>
      </c>
      <c r="BS390" s="124" t="s">
        <v>470</v>
      </c>
      <c r="BT390" s="124">
        <v>0.999999999999999</v>
      </c>
      <c r="BU390" s="124">
        <v>72</v>
      </c>
      <c r="BV390" s="124" t="s">
        <v>470</v>
      </c>
      <c r="BW390" s="124" t="s">
        <v>470</v>
      </c>
      <c r="BX390" s="124" t="s">
        <v>470</v>
      </c>
      <c r="BY390" s="124">
        <v>0</v>
      </c>
      <c r="BZ390" s="124">
        <v>0.999999999999999</v>
      </c>
      <c r="CA390" s="124">
        <v>72</v>
      </c>
      <c r="CB390" s="124">
        <v>0</v>
      </c>
      <c r="CC390" s="124">
        <v>0.999999999999999</v>
      </c>
      <c r="CD390" s="124">
        <v>72</v>
      </c>
      <c r="CE390" s="124" t="s">
        <v>470</v>
      </c>
      <c r="CF390" s="124">
        <v>0.95200160989536997</v>
      </c>
      <c r="CG390" s="124">
        <v>66</v>
      </c>
      <c r="CH390" s="124" t="s">
        <v>470</v>
      </c>
      <c r="CI390" s="124" t="s">
        <v>470</v>
      </c>
      <c r="CJ390" s="124" t="s">
        <v>470</v>
      </c>
      <c r="CK390" s="124" t="s">
        <v>470</v>
      </c>
      <c r="CL390" s="124" t="s">
        <v>470</v>
      </c>
      <c r="CM390" s="124" t="s">
        <v>470</v>
      </c>
      <c r="CN390" s="124">
        <v>0.56828856202608002</v>
      </c>
      <c r="CO390" s="124">
        <v>0.96141586587429995</v>
      </c>
      <c r="CP390" s="124">
        <v>66</v>
      </c>
      <c r="CQ390" s="124">
        <v>0</v>
      </c>
      <c r="CR390" s="124">
        <v>0.95200160989536997</v>
      </c>
      <c r="CS390" s="124">
        <v>66</v>
      </c>
      <c r="CT390" s="124">
        <v>0</v>
      </c>
      <c r="CU390" s="124">
        <v>0.95200160989536997</v>
      </c>
      <c r="CV390" s="124">
        <v>66</v>
      </c>
      <c r="CW390" s="124">
        <v>0.45325311290174503</v>
      </c>
      <c r="CX390" s="124">
        <v>0.60275794759569901</v>
      </c>
      <c r="CY390" s="124">
        <v>37</v>
      </c>
      <c r="CZ390" s="124">
        <v>2284.1</v>
      </c>
      <c r="DA390" s="124">
        <v>0.60275794759569901</v>
      </c>
      <c r="DB390" s="124">
        <v>37</v>
      </c>
      <c r="DC390" s="124" t="s">
        <v>470</v>
      </c>
      <c r="DD390" s="124" t="s">
        <v>470</v>
      </c>
      <c r="DE390" s="124" t="s">
        <v>470</v>
      </c>
      <c r="DF390" s="124" t="s">
        <v>291</v>
      </c>
      <c r="DG390" s="124" t="s">
        <v>471</v>
      </c>
    </row>
    <row r="391" spans="2:111" x14ac:dyDescent="0.3">
      <c r="B391" s="124" t="str">
        <f t="shared" si="6"/>
        <v>iBoxx SD-KPI EUR Liquid Corporates45747</v>
      </c>
      <c r="D391" s="124" t="s">
        <v>541</v>
      </c>
      <c r="E391" s="124" t="s">
        <v>270</v>
      </c>
      <c r="F391" s="196">
        <v>45747</v>
      </c>
      <c r="G391" s="124">
        <v>40</v>
      </c>
      <c r="H391" s="124">
        <v>0</v>
      </c>
      <c r="I391" s="124">
        <v>40</v>
      </c>
      <c r="J391" s="124">
        <v>0</v>
      </c>
      <c r="K391" s="124">
        <v>1</v>
      </c>
      <c r="L391" s="265" t="s">
        <v>476</v>
      </c>
      <c r="M391" s="124">
        <v>20.542873147315799</v>
      </c>
      <c r="N391" s="124">
        <v>0.99078328114305003</v>
      </c>
      <c r="O391" s="124">
        <v>40</v>
      </c>
      <c r="P391" s="124">
        <v>3.8835478943026498</v>
      </c>
      <c r="Q391" s="124">
        <v>0.99078328114305003</v>
      </c>
      <c r="R391" s="124">
        <v>40</v>
      </c>
      <c r="S391" s="124">
        <v>10.076342634348</v>
      </c>
      <c r="T391" s="124">
        <v>0.99078328114305003</v>
      </c>
      <c r="U391" s="124">
        <v>40</v>
      </c>
      <c r="V391" s="124">
        <v>6.5829826186650697</v>
      </c>
      <c r="W391" s="124">
        <v>0.99078328114305003</v>
      </c>
      <c r="X391" s="124">
        <v>40</v>
      </c>
      <c r="Y391" s="124" t="s">
        <v>470</v>
      </c>
      <c r="Z391" s="124" t="s">
        <v>470</v>
      </c>
      <c r="AA391" s="124" t="s">
        <v>470</v>
      </c>
      <c r="AB391" s="124" t="s">
        <v>470</v>
      </c>
      <c r="AC391" s="124" t="s">
        <v>470</v>
      </c>
      <c r="AD391" s="124" t="s">
        <v>470</v>
      </c>
      <c r="AE391" s="124">
        <v>0.31790042106743099</v>
      </c>
      <c r="AF391" s="124">
        <v>3.9643055826001902E-2</v>
      </c>
      <c r="AG391" s="124">
        <v>2</v>
      </c>
      <c r="AH391" s="124">
        <v>0.32279853908557299</v>
      </c>
      <c r="AI391" s="124">
        <v>9.0601248126141898E-2</v>
      </c>
      <c r="AJ391" s="124">
        <v>3</v>
      </c>
      <c r="AK391" s="124" t="s">
        <v>470</v>
      </c>
      <c r="AL391" s="124" t="s">
        <v>470</v>
      </c>
      <c r="AM391" s="124" t="s">
        <v>470</v>
      </c>
      <c r="AN391" s="124" t="s">
        <v>470</v>
      </c>
      <c r="AO391" s="124" t="s">
        <v>470</v>
      </c>
      <c r="AP391" s="124" t="s">
        <v>470</v>
      </c>
      <c r="AQ391" s="124" t="s">
        <v>470</v>
      </c>
      <c r="AR391" s="124" t="s">
        <v>470</v>
      </c>
      <c r="AS391" s="124" t="s">
        <v>470</v>
      </c>
      <c r="AT391" s="124">
        <v>3.8879043236185198E-2</v>
      </c>
      <c r="AU391" s="124">
        <v>0.34584145258501697</v>
      </c>
      <c r="AV391" s="124">
        <v>0.58663816461560203</v>
      </c>
      <c r="AW391" s="124">
        <v>1.9424620706245101E-2</v>
      </c>
      <c r="AX391" s="124">
        <v>0</v>
      </c>
      <c r="AY391" s="124">
        <v>0</v>
      </c>
      <c r="AZ391" s="124" t="s">
        <v>470</v>
      </c>
      <c r="BA391" s="124" t="s">
        <v>470</v>
      </c>
      <c r="BB391" s="124" t="s">
        <v>470</v>
      </c>
      <c r="BC391" s="124" t="s">
        <v>470</v>
      </c>
      <c r="BD391" s="124" t="s">
        <v>470</v>
      </c>
      <c r="BE391" s="124" t="s">
        <v>470</v>
      </c>
      <c r="BF391" s="124" t="s">
        <v>470</v>
      </c>
      <c r="BG391" s="124" t="s">
        <v>470</v>
      </c>
      <c r="BH391" s="124" t="s">
        <v>470</v>
      </c>
      <c r="BI391" s="124" t="s">
        <v>470</v>
      </c>
      <c r="BJ391" s="124" t="s">
        <v>470</v>
      </c>
      <c r="BK391" s="124" t="s">
        <v>470</v>
      </c>
      <c r="BL391" s="124">
        <v>0.43728294176843702</v>
      </c>
      <c r="BM391" s="124">
        <v>0.99078328114305003</v>
      </c>
      <c r="BN391" s="124">
        <v>40</v>
      </c>
      <c r="BO391" s="124">
        <v>102.52290416513701</v>
      </c>
      <c r="BP391" s="124">
        <v>0.90595376623006296</v>
      </c>
      <c r="BQ391" s="124">
        <v>36</v>
      </c>
      <c r="BR391" s="124">
        <v>1.9476814299112501E-2</v>
      </c>
      <c r="BS391" s="124" t="s">
        <v>470</v>
      </c>
      <c r="BT391" s="124">
        <v>0.99078328114305003</v>
      </c>
      <c r="BU391" s="124">
        <v>40</v>
      </c>
      <c r="BV391" s="124">
        <v>8.9159113400799503E-2</v>
      </c>
      <c r="BW391" s="124">
        <v>8.9159113400799503E-2</v>
      </c>
      <c r="BX391" s="124">
        <v>4</v>
      </c>
      <c r="BY391" s="124">
        <v>0</v>
      </c>
      <c r="BZ391" s="124">
        <v>0.99078328114305003</v>
      </c>
      <c r="CA391" s="124">
        <v>40</v>
      </c>
      <c r="CB391" s="124">
        <v>0</v>
      </c>
      <c r="CC391" s="124">
        <v>0.99078328114305003</v>
      </c>
      <c r="CD391" s="124">
        <v>40</v>
      </c>
      <c r="CE391" s="124" t="s">
        <v>470</v>
      </c>
      <c r="CF391" s="124">
        <v>0.99078328114305003</v>
      </c>
      <c r="CG391" s="124">
        <v>40</v>
      </c>
      <c r="CH391" s="124" t="s">
        <v>470</v>
      </c>
      <c r="CI391" s="124" t="s">
        <v>470</v>
      </c>
      <c r="CJ391" s="124" t="s">
        <v>470</v>
      </c>
      <c r="CK391" s="124" t="s">
        <v>470</v>
      </c>
      <c r="CL391" s="124" t="s">
        <v>470</v>
      </c>
      <c r="CM391" s="124" t="s">
        <v>470</v>
      </c>
      <c r="CN391" s="124">
        <v>0.66106225652012796</v>
      </c>
      <c r="CO391" s="124">
        <v>1</v>
      </c>
      <c r="CP391" s="124">
        <v>40</v>
      </c>
      <c r="CQ391" s="124">
        <v>0</v>
      </c>
      <c r="CR391" s="124">
        <v>0.99078328114305003</v>
      </c>
      <c r="CS391" s="124">
        <v>40</v>
      </c>
      <c r="CT391" s="124">
        <v>0</v>
      </c>
      <c r="CU391" s="124">
        <v>0.99078328114305003</v>
      </c>
      <c r="CV391" s="124">
        <v>40</v>
      </c>
      <c r="CW391" s="124">
        <v>0.61427549724675701</v>
      </c>
      <c r="CX391" s="124">
        <v>0.87824070718786695</v>
      </c>
      <c r="CY391" s="124">
        <v>35</v>
      </c>
      <c r="CZ391" s="124">
        <v>2224.6999999999998</v>
      </c>
      <c r="DA391" s="124">
        <v>0.90595376623006296</v>
      </c>
      <c r="DB391" s="124">
        <v>36</v>
      </c>
      <c r="DC391" s="124" t="s">
        <v>470</v>
      </c>
      <c r="DD391" s="124" t="s">
        <v>470</v>
      </c>
      <c r="DE391" s="124" t="s">
        <v>470</v>
      </c>
      <c r="DF391" s="124" t="s">
        <v>291</v>
      </c>
      <c r="DG391" s="124" t="s">
        <v>471</v>
      </c>
    </row>
    <row r="392" spans="2:111" x14ac:dyDescent="0.3">
      <c r="B392" s="124" t="str">
        <f t="shared" si="6"/>
        <v>iBoxx JUST Capital USD High Yield Benchmark45747</v>
      </c>
      <c r="D392" s="124" t="s">
        <v>513</v>
      </c>
      <c r="E392" s="124" t="s">
        <v>218</v>
      </c>
      <c r="F392" s="196">
        <v>45747</v>
      </c>
      <c r="G392" s="124">
        <v>223</v>
      </c>
      <c r="H392" s="124">
        <v>0</v>
      </c>
      <c r="I392" s="124">
        <v>223</v>
      </c>
      <c r="J392" s="124">
        <v>0</v>
      </c>
      <c r="K392" s="124">
        <v>1</v>
      </c>
      <c r="L392" s="265" t="s">
        <v>476</v>
      </c>
      <c r="M392" s="124">
        <v>20.925579497499601</v>
      </c>
      <c r="N392" s="124">
        <v>0.99116215460096302</v>
      </c>
      <c r="O392" s="124">
        <v>220</v>
      </c>
      <c r="P392" s="124">
        <v>7.6939495120123196</v>
      </c>
      <c r="Q392" s="124">
        <v>0.99116215460096302</v>
      </c>
      <c r="R392" s="124">
        <v>220</v>
      </c>
      <c r="S392" s="124">
        <v>8.6875618006090605</v>
      </c>
      <c r="T392" s="124">
        <v>0.99116215460096302</v>
      </c>
      <c r="U392" s="124">
        <v>220</v>
      </c>
      <c r="V392" s="124">
        <v>4.5440681848782196</v>
      </c>
      <c r="W392" s="124">
        <v>0.99116215460096302</v>
      </c>
      <c r="X392" s="124">
        <v>220</v>
      </c>
      <c r="Y392" s="124" t="s">
        <v>470</v>
      </c>
      <c r="Z392" s="124" t="s">
        <v>470</v>
      </c>
      <c r="AA392" s="124" t="s">
        <v>470</v>
      </c>
      <c r="AB392" s="124" t="s">
        <v>470</v>
      </c>
      <c r="AC392" s="124" t="s">
        <v>470</v>
      </c>
      <c r="AD392" s="124" t="s">
        <v>470</v>
      </c>
      <c r="AE392" s="124">
        <v>0</v>
      </c>
      <c r="AF392" s="124" t="s">
        <v>470</v>
      </c>
      <c r="AG392" s="124" t="s">
        <v>470</v>
      </c>
      <c r="AH392" s="124">
        <v>0.31505780317958099</v>
      </c>
      <c r="AI392" s="124">
        <v>5.5995705668580198E-2</v>
      </c>
      <c r="AJ392" s="124">
        <v>11</v>
      </c>
      <c r="AK392" s="124" t="s">
        <v>470</v>
      </c>
      <c r="AL392" s="124" t="s">
        <v>470</v>
      </c>
      <c r="AM392" s="124" t="s">
        <v>470</v>
      </c>
      <c r="AN392" s="124" t="s">
        <v>470</v>
      </c>
      <c r="AO392" s="124" t="s">
        <v>470</v>
      </c>
      <c r="AP392" s="124" t="s">
        <v>470</v>
      </c>
      <c r="AQ392" s="124" t="s">
        <v>470</v>
      </c>
      <c r="AR392" s="124" t="s">
        <v>470</v>
      </c>
      <c r="AS392" s="124" t="s">
        <v>470</v>
      </c>
      <c r="AT392" s="124">
        <v>2.9402304103409899E-2</v>
      </c>
      <c r="AU392" s="124">
        <v>0.44928248258904702</v>
      </c>
      <c r="AV392" s="124">
        <v>0.44148145784659198</v>
      </c>
      <c r="AW392" s="124">
        <v>6.4795125763649097E-2</v>
      </c>
      <c r="AX392" s="124">
        <v>6.2007842982643004E-3</v>
      </c>
      <c r="AY392" s="124">
        <v>8.8378453990278008E-3</v>
      </c>
      <c r="AZ392" s="124" t="s">
        <v>470</v>
      </c>
      <c r="BA392" s="124" t="s">
        <v>470</v>
      </c>
      <c r="BB392" s="124" t="s">
        <v>470</v>
      </c>
      <c r="BC392" s="124" t="s">
        <v>470</v>
      </c>
      <c r="BD392" s="124" t="s">
        <v>470</v>
      </c>
      <c r="BE392" s="124" t="s">
        <v>470</v>
      </c>
      <c r="BF392" s="124" t="s">
        <v>470</v>
      </c>
      <c r="BG392" s="124" t="s">
        <v>470</v>
      </c>
      <c r="BH392" s="124" t="s">
        <v>470</v>
      </c>
      <c r="BI392" s="124" t="s">
        <v>470</v>
      </c>
      <c r="BJ392" s="124" t="s">
        <v>470</v>
      </c>
      <c r="BK392" s="124" t="s">
        <v>470</v>
      </c>
      <c r="BL392" s="124">
        <v>0.66562261787851595</v>
      </c>
      <c r="BM392" s="124">
        <v>0.99999999999999101</v>
      </c>
      <c r="BN392" s="124">
        <v>223</v>
      </c>
      <c r="BO392" s="124">
        <v>263.788880317316</v>
      </c>
      <c r="BP392" s="124">
        <v>0.99116215460096302</v>
      </c>
      <c r="BQ392" s="124">
        <v>220</v>
      </c>
      <c r="BR392" s="124">
        <v>9.8910130480018704E-2</v>
      </c>
      <c r="BS392" s="124">
        <v>8.6586880714177E-2</v>
      </c>
      <c r="BT392" s="124">
        <v>0.99999999999999101</v>
      </c>
      <c r="BU392" s="124">
        <v>223</v>
      </c>
      <c r="BV392" s="124">
        <v>5.4721603301792002E-3</v>
      </c>
      <c r="BW392" s="124">
        <v>5.4721603301792002E-3</v>
      </c>
      <c r="BX392" s="124">
        <v>1</v>
      </c>
      <c r="BY392" s="124">
        <v>2.1995788992716001E-3</v>
      </c>
      <c r="BZ392" s="124">
        <v>0.99999999999999101</v>
      </c>
      <c r="CA392" s="124">
        <v>223</v>
      </c>
      <c r="CB392" s="124">
        <v>4.6647675057957E-2</v>
      </c>
      <c r="CC392" s="124">
        <v>0.99999999999999101</v>
      </c>
      <c r="CD392" s="124">
        <v>223</v>
      </c>
      <c r="CE392" s="124" t="s">
        <v>470</v>
      </c>
      <c r="CF392" s="124">
        <v>0.99116215460096302</v>
      </c>
      <c r="CG392" s="124">
        <v>220</v>
      </c>
      <c r="CH392" s="124" t="s">
        <v>470</v>
      </c>
      <c r="CI392" s="124" t="s">
        <v>470</v>
      </c>
      <c r="CJ392" s="124" t="s">
        <v>470</v>
      </c>
      <c r="CK392" s="124" t="s">
        <v>470</v>
      </c>
      <c r="CL392" s="124" t="s">
        <v>470</v>
      </c>
      <c r="CM392" s="124" t="s">
        <v>470</v>
      </c>
      <c r="CN392" s="124">
        <v>0.34726300452671199</v>
      </c>
      <c r="CO392" s="124">
        <v>0.96963469439554395</v>
      </c>
      <c r="CP392" s="124">
        <v>219</v>
      </c>
      <c r="CQ392" s="124">
        <v>0</v>
      </c>
      <c r="CR392" s="124">
        <v>0.99116215460096302</v>
      </c>
      <c r="CS392" s="124">
        <v>220</v>
      </c>
      <c r="CT392" s="124">
        <v>0</v>
      </c>
      <c r="CU392" s="124">
        <v>0.99116215460096302</v>
      </c>
      <c r="CV392" s="124">
        <v>220</v>
      </c>
      <c r="CW392" s="124">
        <v>0.61980371679868695</v>
      </c>
      <c r="CX392" s="124">
        <v>0.99116215460096302</v>
      </c>
      <c r="CY392" s="124">
        <v>220</v>
      </c>
      <c r="CZ392" s="124">
        <v>17472.900000000001</v>
      </c>
      <c r="DA392" s="124">
        <v>0.99116215460096302</v>
      </c>
      <c r="DB392" s="124">
        <v>220</v>
      </c>
      <c r="DC392" s="124" t="s">
        <v>470</v>
      </c>
      <c r="DD392" s="124" t="s">
        <v>470</v>
      </c>
      <c r="DE392" s="124" t="s">
        <v>470</v>
      </c>
      <c r="DF392" s="124" t="s">
        <v>293</v>
      </c>
      <c r="DG392" s="124" t="s">
        <v>471</v>
      </c>
    </row>
    <row r="393" spans="2:111" x14ac:dyDescent="0.3">
      <c r="B393" s="124" t="str">
        <f t="shared" si="6"/>
        <v>iBoxx ChinaBond Global Non-Sovereigns China Investment Grade Screened45747</v>
      </c>
      <c r="D393" s="124" t="s">
        <v>475</v>
      </c>
      <c r="E393" s="124" t="s">
        <v>167</v>
      </c>
      <c r="F393" s="196">
        <v>45747</v>
      </c>
      <c r="G393" s="124">
        <v>228</v>
      </c>
      <c r="H393" s="124">
        <v>0</v>
      </c>
      <c r="I393" s="124">
        <v>228</v>
      </c>
      <c r="J393" s="124">
        <v>0</v>
      </c>
      <c r="K393" s="124">
        <v>1</v>
      </c>
      <c r="L393" s="265" t="s">
        <v>476</v>
      </c>
      <c r="M393" s="124">
        <v>28.7870600960884</v>
      </c>
      <c r="N393" s="124">
        <v>0.82996518463277502</v>
      </c>
      <c r="O393" s="124">
        <v>203</v>
      </c>
      <c r="P393" s="124">
        <v>4.6638847620616497</v>
      </c>
      <c r="Q393" s="124">
        <v>0.66572246589094097</v>
      </c>
      <c r="R393" s="124">
        <v>156</v>
      </c>
      <c r="S393" s="124">
        <v>12.757778904273801</v>
      </c>
      <c r="T393" s="124">
        <v>0.66572246589094097</v>
      </c>
      <c r="U393" s="124">
        <v>156</v>
      </c>
      <c r="V393" s="124">
        <v>12.1126249494392</v>
      </c>
      <c r="W393" s="124">
        <v>0.66572246589094097</v>
      </c>
      <c r="X393" s="124">
        <v>156</v>
      </c>
      <c r="Y393" s="124" t="s">
        <v>470</v>
      </c>
      <c r="Z393" s="124" t="s">
        <v>470</v>
      </c>
      <c r="AA393" s="124" t="s">
        <v>470</v>
      </c>
      <c r="AB393" s="124" t="s">
        <v>470</v>
      </c>
      <c r="AC393" s="124" t="s">
        <v>470</v>
      </c>
      <c r="AD393" s="124" t="s">
        <v>470</v>
      </c>
      <c r="AE393" s="124">
        <v>0</v>
      </c>
      <c r="AF393" s="124" t="s">
        <v>470</v>
      </c>
      <c r="AG393" s="124" t="s">
        <v>470</v>
      </c>
      <c r="AH393" s="124">
        <v>7.4359714256866202E-2</v>
      </c>
      <c r="AI393" s="124">
        <v>2.0413880573111401E-2</v>
      </c>
      <c r="AJ393" s="124">
        <v>14</v>
      </c>
      <c r="AK393" s="124" t="s">
        <v>470</v>
      </c>
      <c r="AL393" s="124" t="s">
        <v>470</v>
      </c>
      <c r="AM393" s="124" t="s">
        <v>470</v>
      </c>
      <c r="AN393" s="124" t="s">
        <v>470</v>
      </c>
      <c r="AO393" s="124" t="s">
        <v>470</v>
      </c>
      <c r="AP393" s="124" t="s">
        <v>470</v>
      </c>
      <c r="AQ393" s="124" t="s">
        <v>470</v>
      </c>
      <c r="AR393" s="124" t="s">
        <v>470</v>
      </c>
      <c r="AS393" s="124" t="s">
        <v>470</v>
      </c>
      <c r="AT393" s="124">
        <v>2.4555828638908E-3</v>
      </c>
      <c r="AU393" s="124">
        <v>0.20848042695210101</v>
      </c>
      <c r="AV393" s="124">
        <v>0.29093356070045201</v>
      </c>
      <c r="AW393" s="124">
        <v>0.342850897217231</v>
      </c>
      <c r="AX393" s="124">
        <v>9.3011662666911896E-2</v>
      </c>
      <c r="AY393" s="124">
        <v>6.22678695993776E-2</v>
      </c>
      <c r="AZ393" s="124" t="s">
        <v>470</v>
      </c>
      <c r="BA393" s="124" t="s">
        <v>470</v>
      </c>
      <c r="BB393" s="124" t="s">
        <v>470</v>
      </c>
      <c r="BC393" s="124" t="s">
        <v>470</v>
      </c>
      <c r="BD393" s="124" t="s">
        <v>470</v>
      </c>
      <c r="BE393" s="124" t="s">
        <v>470</v>
      </c>
      <c r="BF393" s="124" t="s">
        <v>470</v>
      </c>
      <c r="BG393" s="124" t="s">
        <v>470</v>
      </c>
      <c r="BH393" s="124" t="s">
        <v>470</v>
      </c>
      <c r="BI393" s="124" t="s">
        <v>470</v>
      </c>
      <c r="BJ393" s="124" t="s">
        <v>470</v>
      </c>
      <c r="BK393" s="124" t="s">
        <v>470</v>
      </c>
      <c r="BL393" s="124">
        <v>0.144193493696225</v>
      </c>
      <c r="BM393" s="124">
        <v>0.99999999999996603</v>
      </c>
      <c r="BN393" s="124">
        <v>228</v>
      </c>
      <c r="BO393" s="124">
        <v>137.44794278623999</v>
      </c>
      <c r="BP393" s="124">
        <v>0.66036444403902805</v>
      </c>
      <c r="BQ393" s="124">
        <v>161</v>
      </c>
      <c r="BR393" s="124">
        <v>0.103809256255462</v>
      </c>
      <c r="BS393" s="124">
        <v>2.82154214027719E-2</v>
      </c>
      <c r="BT393" s="124">
        <v>0.99999999999996603</v>
      </c>
      <c r="BU393" s="124">
        <v>228</v>
      </c>
      <c r="BV393" s="124">
        <v>1.87885091213442E-2</v>
      </c>
      <c r="BW393" s="124">
        <v>1.87885091213442E-2</v>
      </c>
      <c r="BX393" s="124">
        <v>19</v>
      </c>
      <c r="BY393" s="124">
        <v>0</v>
      </c>
      <c r="BZ393" s="124">
        <v>0.99999999999996603</v>
      </c>
      <c r="CA393" s="124">
        <v>228</v>
      </c>
      <c r="CB393" s="124">
        <v>0</v>
      </c>
      <c r="CC393" s="124">
        <v>0.99999999999996603</v>
      </c>
      <c r="CD393" s="124">
        <v>228</v>
      </c>
      <c r="CE393" s="124" t="s">
        <v>470</v>
      </c>
      <c r="CF393" s="124">
        <v>0.82996518463277502</v>
      </c>
      <c r="CG393" s="124">
        <v>203</v>
      </c>
      <c r="CH393" s="124" t="s">
        <v>470</v>
      </c>
      <c r="CI393" s="124" t="s">
        <v>470</v>
      </c>
      <c r="CJ393" s="124" t="s">
        <v>470</v>
      </c>
      <c r="CK393" s="124" t="s">
        <v>470</v>
      </c>
      <c r="CL393" s="124" t="s">
        <v>470</v>
      </c>
      <c r="CM393" s="124" t="s">
        <v>470</v>
      </c>
      <c r="CN393" s="124">
        <v>9.8759913918177004E-3</v>
      </c>
      <c r="CO393" s="124">
        <v>0.84409858988457698</v>
      </c>
      <c r="CP393" s="124">
        <v>217</v>
      </c>
      <c r="CQ393" s="124">
        <v>2</v>
      </c>
      <c r="CR393" s="124">
        <v>0.82996518463277502</v>
      </c>
      <c r="CS393" s="124">
        <v>203</v>
      </c>
      <c r="CT393" s="124">
        <v>515161.38</v>
      </c>
      <c r="CU393" s="124">
        <v>0.82996518463277502</v>
      </c>
      <c r="CV393" s="124">
        <v>203</v>
      </c>
      <c r="CW393" s="124">
        <v>0.113022355919551</v>
      </c>
      <c r="CX393" s="124">
        <v>0.63777261126819496</v>
      </c>
      <c r="CY393" s="124">
        <v>148</v>
      </c>
      <c r="CZ393" s="124">
        <v>13513.5</v>
      </c>
      <c r="DA393" s="124">
        <v>0.66815105513600803</v>
      </c>
      <c r="DB393" s="124">
        <v>163</v>
      </c>
      <c r="DC393" s="124" t="s">
        <v>470</v>
      </c>
      <c r="DD393" s="124" t="s">
        <v>470</v>
      </c>
      <c r="DE393" s="124" t="s">
        <v>470</v>
      </c>
      <c r="DF393" s="124" t="s">
        <v>294</v>
      </c>
      <c r="DG393" s="124" t="s">
        <v>471</v>
      </c>
    </row>
    <row r="394" spans="2:111" x14ac:dyDescent="0.3">
      <c r="B394" s="124" t="str">
        <f t="shared" si="6"/>
        <v>iBoxx USD Contingent Convertible Liquid Developed Market AT1 (8% Issuer Cap)45747</v>
      </c>
      <c r="D394" s="124" t="s">
        <v>546</v>
      </c>
      <c r="E394" s="124" t="s">
        <v>280</v>
      </c>
      <c r="F394" s="196">
        <v>45747</v>
      </c>
      <c r="G394" s="124">
        <v>90</v>
      </c>
      <c r="H394" s="124">
        <v>0</v>
      </c>
      <c r="I394" s="124">
        <v>90</v>
      </c>
      <c r="J394" s="124">
        <v>0</v>
      </c>
      <c r="K394" s="124">
        <v>1</v>
      </c>
      <c r="L394" s="265" t="s">
        <v>476</v>
      </c>
      <c r="M394" s="124">
        <v>20.225933934343502</v>
      </c>
      <c r="N394" s="124">
        <v>0.999999999999998</v>
      </c>
      <c r="O394" s="124">
        <v>90</v>
      </c>
      <c r="P394" s="124">
        <v>1.11141656308043</v>
      </c>
      <c r="Q394" s="124">
        <v>0.999999999999998</v>
      </c>
      <c r="R394" s="124">
        <v>90</v>
      </c>
      <c r="S394" s="124">
        <v>10.9520573699428</v>
      </c>
      <c r="T394" s="124">
        <v>0.999999999999998</v>
      </c>
      <c r="U394" s="124">
        <v>90</v>
      </c>
      <c r="V394" s="124">
        <v>8.1624600013202695</v>
      </c>
      <c r="W394" s="124">
        <v>0.999999999999998</v>
      </c>
      <c r="X394" s="124">
        <v>90</v>
      </c>
      <c r="Y394" s="124" t="s">
        <v>470</v>
      </c>
      <c r="Z394" s="124" t="s">
        <v>470</v>
      </c>
      <c r="AA394" s="124" t="s">
        <v>470</v>
      </c>
      <c r="AB394" s="124" t="s">
        <v>470</v>
      </c>
      <c r="AC394" s="124" t="s">
        <v>470</v>
      </c>
      <c r="AD394" s="124" t="s">
        <v>470</v>
      </c>
      <c r="AE394" s="124">
        <v>0.31072865842120201</v>
      </c>
      <c r="AF394" s="124">
        <v>0.12623300598043399</v>
      </c>
      <c r="AG394" s="124">
        <v>8</v>
      </c>
      <c r="AH394" s="124">
        <v>0.11</v>
      </c>
      <c r="AI394" s="124">
        <v>8.0000000000006996E-2</v>
      </c>
      <c r="AJ394" s="124">
        <v>6</v>
      </c>
      <c r="AK394" s="124" t="s">
        <v>470</v>
      </c>
      <c r="AL394" s="124" t="s">
        <v>470</v>
      </c>
      <c r="AM394" s="124" t="s">
        <v>470</v>
      </c>
      <c r="AN394" s="124" t="s">
        <v>470</v>
      </c>
      <c r="AO394" s="124" t="s">
        <v>470</v>
      </c>
      <c r="AP394" s="124" t="s">
        <v>470</v>
      </c>
      <c r="AQ394" s="124" t="s">
        <v>470</v>
      </c>
      <c r="AR394" s="124" t="s">
        <v>470</v>
      </c>
      <c r="AS394" s="124" t="s">
        <v>470</v>
      </c>
      <c r="AT394" s="124">
        <v>0</v>
      </c>
      <c r="AU394" s="124">
        <v>0.45371270776821498</v>
      </c>
      <c r="AV394" s="124">
        <v>0.54628729223178196</v>
      </c>
      <c r="AW394" s="124">
        <v>0</v>
      </c>
      <c r="AX394" s="124">
        <v>0</v>
      </c>
      <c r="AY394" s="124">
        <v>0</v>
      </c>
      <c r="AZ394" s="124" t="s">
        <v>470</v>
      </c>
      <c r="BA394" s="124" t="s">
        <v>470</v>
      </c>
      <c r="BB394" s="124" t="s">
        <v>470</v>
      </c>
      <c r="BC394" s="124" t="s">
        <v>470</v>
      </c>
      <c r="BD394" s="124" t="s">
        <v>470</v>
      </c>
      <c r="BE394" s="124" t="s">
        <v>470</v>
      </c>
      <c r="BF394" s="124" t="s">
        <v>470</v>
      </c>
      <c r="BG394" s="124" t="s">
        <v>470</v>
      </c>
      <c r="BH394" s="124" t="s">
        <v>470</v>
      </c>
      <c r="BI394" s="124" t="s">
        <v>470</v>
      </c>
      <c r="BJ394" s="124" t="s">
        <v>470</v>
      </c>
      <c r="BK394" s="124" t="s">
        <v>470</v>
      </c>
      <c r="BL394" s="124" t="s">
        <v>470</v>
      </c>
      <c r="BM394" s="124">
        <v>0.999999999999998</v>
      </c>
      <c r="BN394" s="124">
        <v>90</v>
      </c>
      <c r="BO394" s="124">
        <v>0.77689957812638999</v>
      </c>
      <c r="BP394" s="124">
        <v>0.999999999999998</v>
      </c>
      <c r="BQ394" s="124">
        <v>90</v>
      </c>
      <c r="BR394" s="124">
        <v>0</v>
      </c>
      <c r="BS394" s="124" t="s">
        <v>470</v>
      </c>
      <c r="BT394" s="124">
        <v>0.999999999999998</v>
      </c>
      <c r="BU394" s="124">
        <v>90</v>
      </c>
      <c r="BV394" s="124" t="s">
        <v>470</v>
      </c>
      <c r="BW394" s="124" t="s">
        <v>470</v>
      </c>
      <c r="BX394" s="124" t="s">
        <v>470</v>
      </c>
      <c r="BY394" s="124">
        <v>0</v>
      </c>
      <c r="BZ394" s="124">
        <v>0.999999999999998</v>
      </c>
      <c r="CA394" s="124">
        <v>90</v>
      </c>
      <c r="CB394" s="124">
        <v>0</v>
      </c>
      <c r="CC394" s="124">
        <v>0.999999999999998</v>
      </c>
      <c r="CD394" s="124">
        <v>90</v>
      </c>
      <c r="CE394" s="124" t="s">
        <v>470</v>
      </c>
      <c r="CF394" s="124">
        <v>0.999999999999998</v>
      </c>
      <c r="CG394" s="124">
        <v>90</v>
      </c>
      <c r="CH394" s="124" t="s">
        <v>470</v>
      </c>
      <c r="CI394" s="124" t="s">
        <v>470</v>
      </c>
      <c r="CJ394" s="124" t="s">
        <v>470</v>
      </c>
      <c r="CK394" s="124" t="s">
        <v>470</v>
      </c>
      <c r="CL394" s="124" t="s">
        <v>470</v>
      </c>
      <c r="CM394" s="124" t="s">
        <v>470</v>
      </c>
      <c r="CN394" s="124">
        <v>0.70626356978883398</v>
      </c>
      <c r="CO394" s="124">
        <v>0.999999999999998</v>
      </c>
      <c r="CP394" s="124">
        <v>92</v>
      </c>
      <c r="CQ394" s="124">
        <v>0</v>
      </c>
      <c r="CR394" s="124">
        <v>0.999999999999998</v>
      </c>
      <c r="CS394" s="124">
        <v>90</v>
      </c>
      <c r="CT394" s="124">
        <v>0</v>
      </c>
      <c r="CU394" s="124">
        <v>0.999999999999998</v>
      </c>
      <c r="CV394" s="124">
        <v>90</v>
      </c>
      <c r="CW394" s="124">
        <v>0.77067850933789495</v>
      </c>
      <c r="CX394" s="124">
        <v>0.999999999999998</v>
      </c>
      <c r="CY394" s="124">
        <v>90</v>
      </c>
      <c r="CZ394" s="124">
        <v>6257.8</v>
      </c>
      <c r="DA394" s="124">
        <v>0.999999999999998</v>
      </c>
      <c r="DB394" s="124">
        <v>90</v>
      </c>
      <c r="DC394" s="124" t="s">
        <v>470</v>
      </c>
      <c r="DD394" s="124" t="s">
        <v>470</v>
      </c>
      <c r="DE394" s="124" t="s">
        <v>470</v>
      </c>
      <c r="DF394" s="124" t="s">
        <v>294</v>
      </c>
      <c r="DG394" s="124" t="s">
        <v>471</v>
      </c>
    </row>
    <row r="395" spans="2:111" hidden="1" x14ac:dyDescent="0.3">
      <c r="B395" s="124" t="str">
        <f t="shared" si="6"/>
        <v>iBoxx MSCI USD Senior Corporates Investment Grade ESG Factor Weighted45716</v>
      </c>
      <c r="D395" s="124" t="s">
        <v>539</v>
      </c>
      <c r="E395" s="124" t="s">
        <v>266</v>
      </c>
      <c r="F395" s="196">
        <v>45716</v>
      </c>
      <c r="G395" s="124">
        <v>2967</v>
      </c>
      <c r="H395" s="124">
        <v>0</v>
      </c>
      <c r="I395" s="124">
        <v>2967</v>
      </c>
      <c r="J395" s="124">
        <v>0</v>
      </c>
      <c r="K395" s="124">
        <v>1</v>
      </c>
      <c r="L395" s="265" t="s">
        <v>476</v>
      </c>
      <c r="M395" s="124">
        <v>7.1409710468270298</v>
      </c>
      <c r="N395" s="124">
        <v>0.99999999999985301</v>
      </c>
      <c r="O395" s="124">
        <v>2967</v>
      </c>
      <c r="P395" s="124">
        <v>6.5555455011656498</v>
      </c>
      <c r="Q395" s="124">
        <v>0.99999999999985301</v>
      </c>
      <c r="R395" s="124">
        <v>2967</v>
      </c>
      <c r="S395" s="124">
        <v>5.1594111722802998</v>
      </c>
      <c r="T395" s="124">
        <v>0.99999999999985301</v>
      </c>
      <c r="U395" s="124">
        <v>2967</v>
      </c>
      <c r="V395" s="124">
        <v>6.2859920007202401</v>
      </c>
      <c r="W395" s="124">
        <v>0.99999999999985301</v>
      </c>
      <c r="X395" s="124">
        <v>2967</v>
      </c>
      <c r="Y395" s="124" t="s">
        <v>470</v>
      </c>
      <c r="Z395" s="124" t="s">
        <v>470</v>
      </c>
      <c r="AA395" s="124" t="s">
        <v>470</v>
      </c>
      <c r="AB395" s="124" t="s">
        <v>470</v>
      </c>
      <c r="AC395" s="124" t="s">
        <v>470</v>
      </c>
      <c r="AD395" s="124" t="s">
        <v>470</v>
      </c>
      <c r="AE395" s="124">
        <v>0.131776316866791</v>
      </c>
      <c r="AF395" s="124">
        <v>0.51207108991839101</v>
      </c>
      <c r="AG395" s="124">
        <v>1634</v>
      </c>
      <c r="AH395" s="124">
        <v>4.9360816096556404</v>
      </c>
      <c r="AI395" s="124">
        <v>0.54144735970843805</v>
      </c>
      <c r="AJ395" s="124">
        <v>1374</v>
      </c>
      <c r="AK395" s="124" t="s">
        <v>470</v>
      </c>
      <c r="AL395" s="124" t="s">
        <v>470</v>
      </c>
      <c r="AM395" s="124" t="s">
        <v>470</v>
      </c>
      <c r="AN395" s="124" t="s">
        <v>470</v>
      </c>
      <c r="AO395" s="124" t="s">
        <v>470</v>
      </c>
      <c r="AP395" s="124" t="s">
        <v>470</v>
      </c>
      <c r="AQ395" s="124" t="s">
        <v>470</v>
      </c>
      <c r="AR395" s="124" t="s">
        <v>470</v>
      </c>
      <c r="AS395" s="124" t="s">
        <v>470</v>
      </c>
      <c r="BL395" s="124">
        <v>0.60105122339418804</v>
      </c>
      <c r="BM395" s="124">
        <v>0.99999999999985301</v>
      </c>
      <c r="BN395" s="124">
        <v>2967</v>
      </c>
      <c r="BO395" s="124">
        <v>50.884598639291902</v>
      </c>
      <c r="BP395" s="124">
        <v>0.99999999999985301</v>
      </c>
      <c r="BQ395" s="124">
        <v>2967</v>
      </c>
      <c r="BR395" s="124">
        <v>0.84805489018848601</v>
      </c>
      <c r="BS395" s="124">
        <v>5.7740989012096601E-2</v>
      </c>
      <c r="BT395" s="124">
        <v>0.99999999999985301</v>
      </c>
      <c r="BU395" s="124">
        <v>2967</v>
      </c>
      <c r="BV395" s="124">
        <v>2.1280894475605699E-2</v>
      </c>
      <c r="BW395" s="124">
        <v>2.1280894475605699E-2</v>
      </c>
      <c r="BX395" s="124">
        <v>74</v>
      </c>
      <c r="BY395" s="124">
        <v>0</v>
      </c>
      <c r="BZ395" s="124">
        <v>0.99999999999985301</v>
      </c>
      <c r="CA395" s="124">
        <v>2967</v>
      </c>
      <c r="CB395" s="124">
        <v>3.8614487548851001E-3</v>
      </c>
      <c r="CC395" s="124">
        <v>0.99999999999985301</v>
      </c>
      <c r="CD395" s="124">
        <v>2967</v>
      </c>
      <c r="CE395" s="124">
        <v>0</v>
      </c>
      <c r="CF395" s="124">
        <v>0.99999999999985301</v>
      </c>
      <c r="CG395" s="124">
        <v>2967</v>
      </c>
      <c r="CH395" s="124" t="s">
        <v>470</v>
      </c>
      <c r="CI395" s="124" t="s">
        <v>470</v>
      </c>
      <c r="CJ395" s="124" t="s">
        <v>470</v>
      </c>
      <c r="CK395" s="124" t="s">
        <v>470</v>
      </c>
      <c r="CL395" s="124" t="s">
        <v>470</v>
      </c>
      <c r="CM395" s="124" t="s">
        <v>470</v>
      </c>
      <c r="CN395" s="124">
        <v>0.168640735768504</v>
      </c>
      <c r="CO395" s="124">
        <v>0.478935262545017</v>
      </c>
      <c r="CP395" s="124">
        <v>23</v>
      </c>
      <c r="CQ395" s="124">
        <v>32</v>
      </c>
      <c r="CR395" s="124">
        <v>3.0428232535864901E-2</v>
      </c>
      <c r="CS395" s="124">
        <v>86</v>
      </c>
      <c r="CT395" s="124">
        <v>15695949209.139999</v>
      </c>
      <c r="CU395" s="124">
        <v>3.0428232535864901E-2</v>
      </c>
      <c r="CV395" s="124">
        <v>86</v>
      </c>
      <c r="CW395" s="124">
        <v>0.591919151563018</v>
      </c>
      <c r="CX395" s="124">
        <v>0.99724182231779301</v>
      </c>
      <c r="CY395" s="124">
        <v>2960</v>
      </c>
      <c r="DC395" s="124" t="s">
        <v>470</v>
      </c>
      <c r="DD395" s="124" t="s">
        <v>470</v>
      </c>
      <c r="DE395" s="124" t="s">
        <v>470</v>
      </c>
      <c r="DF395" s="124" t="s">
        <v>267</v>
      </c>
      <c r="DG395" s="124" t="s">
        <v>420</v>
      </c>
    </row>
    <row r="396" spans="2:111" hidden="1" x14ac:dyDescent="0.3">
      <c r="B396" s="124" t="str">
        <f t="shared" si="6"/>
        <v>iBoxx MSCI ESG Advanced USD Liquid Investment Grade45716</v>
      </c>
      <c r="D396" s="124" t="s">
        <v>515</v>
      </c>
      <c r="E396" s="124" t="s">
        <v>222</v>
      </c>
      <c r="F396" s="196">
        <v>45716</v>
      </c>
      <c r="G396" s="124">
        <v>1830</v>
      </c>
      <c r="H396" s="124">
        <v>0</v>
      </c>
      <c r="I396" s="124">
        <v>1830</v>
      </c>
      <c r="J396" s="124">
        <v>0</v>
      </c>
      <c r="K396" s="124">
        <v>1</v>
      </c>
      <c r="L396" s="265" t="s">
        <v>476</v>
      </c>
      <c r="M396" s="124">
        <v>6.8932214583515297</v>
      </c>
      <c r="N396" s="124">
        <v>0.99999999999990896</v>
      </c>
      <c r="O396" s="124">
        <v>1830</v>
      </c>
      <c r="P396" s="124">
        <v>7.6290285657407901</v>
      </c>
      <c r="Q396" s="124">
        <v>0.99999999999990896</v>
      </c>
      <c r="R396" s="124">
        <v>1830</v>
      </c>
      <c r="S396" s="124">
        <v>4.9586668333910797</v>
      </c>
      <c r="T396" s="124">
        <v>0.99999999999990896</v>
      </c>
      <c r="U396" s="124">
        <v>1830</v>
      </c>
      <c r="V396" s="124">
        <v>5.7392652039723702</v>
      </c>
      <c r="W396" s="124">
        <v>0.99999999999990896</v>
      </c>
      <c r="X396" s="124">
        <v>1830</v>
      </c>
      <c r="Y396" s="124" t="s">
        <v>470</v>
      </c>
      <c r="Z396" s="124" t="s">
        <v>470</v>
      </c>
      <c r="AA396" s="124" t="s">
        <v>470</v>
      </c>
      <c r="AB396" s="124" t="s">
        <v>470</v>
      </c>
      <c r="AC396" s="124" t="s">
        <v>470</v>
      </c>
      <c r="AD396" s="124" t="s">
        <v>470</v>
      </c>
      <c r="AE396" s="124">
        <v>0.15369283068414999</v>
      </c>
      <c r="AF396" s="124">
        <v>0.60998996084822898</v>
      </c>
      <c r="AG396" s="124">
        <v>1116</v>
      </c>
      <c r="AH396" s="124">
        <v>4.1809299052860904</v>
      </c>
      <c r="AI396" s="124">
        <v>0.42660705374037899</v>
      </c>
      <c r="AJ396" s="124">
        <v>804</v>
      </c>
      <c r="AK396" s="124" t="s">
        <v>470</v>
      </c>
      <c r="AL396" s="124" t="s">
        <v>470</v>
      </c>
      <c r="AM396" s="124" t="s">
        <v>470</v>
      </c>
      <c r="AN396" s="124" t="s">
        <v>470</v>
      </c>
      <c r="AO396" s="124" t="s">
        <v>470</v>
      </c>
      <c r="AP396" s="124" t="s">
        <v>470</v>
      </c>
      <c r="AQ396" s="124" t="s">
        <v>470</v>
      </c>
      <c r="AR396" s="124" t="s">
        <v>470</v>
      </c>
      <c r="AS396" s="124" t="s">
        <v>470</v>
      </c>
      <c r="BL396" s="124">
        <v>0.31048260286617901</v>
      </c>
      <c r="BM396" s="124">
        <v>0.99999999999990896</v>
      </c>
      <c r="BN396" s="124">
        <v>1830</v>
      </c>
      <c r="BO396" s="124">
        <v>9.5280645362183307</v>
      </c>
      <c r="BP396" s="124">
        <v>0.99999999999990896</v>
      </c>
      <c r="BQ396" s="124">
        <v>1830</v>
      </c>
      <c r="BR396" s="124">
        <v>0.90700056931685202</v>
      </c>
      <c r="BS396" s="124">
        <v>9.5598491679061998E-3</v>
      </c>
      <c r="BT396" s="124">
        <v>0.99999999999990896</v>
      </c>
      <c r="BU396" s="124">
        <v>1830</v>
      </c>
      <c r="BV396" s="124">
        <v>1.09403176024116E-2</v>
      </c>
      <c r="BW396" s="124">
        <v>1.09403176024116E-2</v>
      </c>
      <c r="BX396" s="124">
        <v>29</v>
      </c>
      <c r="BY396" s="124">
        <v>0</v>
      </c>
      <c r="BZ396" s="124">
        <v>0.99999999999990896</v>
      </c>
      <c r="CA396" s="124">
        <v>1830</v>
      </c>
      <c r="CB396" s="124">
        <v>0</v>
      </c>
      <c r="CC396" s="124">
        <v>0.99999999999990896</v>
      </c>
      <c r="CD396" s="124">
        <v>1830</v>
      </c>
      <c r="CE396" s="124">
        <v>0</v>
      </c>
      <c r="CF396" s="124">
        <v>0.99999999999990896</v>
      </c>
      <c r="CG396" s="124">
        <v>1830</v>
      </c>
      <c r="CH396" s="124" t="s">
        <v>470</v>
      </c>
      <c r="CI396" s="124" t="s">
        <v>470</v>
      </c>
      <c r="CJ396" s="124" t="s">
        <v>470</v>
      </c>
      <c r="CK396" s="124" t="s">
        <v>470</v>
      </c>
      <c r="CL396" s="124" t="s">
        <v>470</v>
      </c>
      <c r="CM396" s="124" t="s">
        <v>470</v>
      </c>
      <c r="CN396" s="124">
        <v>0.37890989000770903</v>
      </c>
      <c r="CO396" s="124">
        <v>0.99999999999990896</v>
      </c>
      <c r="CP396" s="124">
        <v>1830</v>
      </c>
      <c r="CQ396" s="124">
        <v>31</v>
      </c>
      <c r="CR396" s="124">
        <v>5.20627396236416E-2</v>
      </c>
      <c r="CS396" s="124">
        <v>73</v>
      </c>
      <c r="CT396" s="124">
        <v>15597078059.139999</v>
      </c>
      <c r="CU396" s="124">
        <v>5.20627396236416E-2</v>
      </c>
      <c r="CV396" s="124">
        <v>73</v>
      </c>
      <c r="CW396" s="124">
        <v>0.60120798065148695</v>
      </c>
      <c r="CX396" s="124">
        <v>0.99691033330515</v>
      </c>
      <c r="CY396" s="124">
        <v>1823</v>
      </c>
      <c r="DC396" s="124" t="s">
        <v>470</v>
      </c>
      <c r="DD396" s="124" t="s">
        <v>470</v>
      </c>
      <c r="DE396" s="124" t="s">
        <v>470</v>
      </c>
      <c r="DF396" s="124" t="s">
        <v>223</v>
      </c>
      <c r="DG396" s="124" t="s">
        <v>420</v>
      </c>
    </row>
    <row r="397" spans="2:111" hidden="1" x14ac:dyDescent="0.3">
      <c r="B397" s="124" t="str">
        <f t="shared" si="6"/>
        <v>iBoxx MSCI ESG USD Liquid Investment Grade Ultrashort45716</v>
      </c>
      <c r="D397" s="124" t="s">
        <v>529</v>
      </c>
      <c r="E397" s="124" t="s">
        <v>251</v>
      </c>
      <c r="F397" s="196">
        <v>45716</v>
      </c>
      <c r="G397" s="124">
        <v>627</v>
      </c>
      <c r="H397" s="124">
        <v>0</v>
      </c>
      <c r="I397" s="124">
        <v>627</v>
      </c>
      <c r="J397" s="124">
        <v>0</v>
      </c>
      <c r="K397" s="124">
        <v>1</v>
      </c>
      <c r="L397" s="265" t="s">
        <v>476</v>
      </c>
      <c r="M397" s="124">
        <v>7.1228875356109302</v>
      </c>
      <c r="N397" s="124">
        <v>0.99999999999997002</v>
      </c>
      <c r="O397" s="124">
        <v>627</v>
      </c>
      <c r="P397" s="124">
        <v>7.2188776819456404</v>
      </c>
      <c r="Q397" s="124">
        <v>0.99999999999997002</v>
      </c>
      <c r="R397" s="124">
        <v>627</v>
      </c>
      <c r="S397" s="124">
        <v>4.7559882679038603</v>
      </c>
      <c r="T397" s="124">
        <v>0.99999999999997002</v>
      </c>
      <c r="U397" s="124">
        <v>627</v>
      </c>
      <c r="V397" s="124">
        <v>5.9074247247202303</v>
      </c>
      <c r="W397" s="124">
        <v>0.99999999999997002</v>
      </c>
      <c r="X397" s="124">
        <v>627</v>
      </c>
      <c r="Y397" s="124" t="s">
        <v>470</v>
      </c>
      <c r="Z397" s="124" t="s">
        <v>470</v>
      </c>
      <c r="AA397" s="124" t="s">
        <v>470</v>
      </c>
      <c r="AB397" s="124" t="s">
        <v>470</v>
      </c>
      <c r="AC397" s="124" t="s">
        <v>470</v>
      </c>
      <c r="AD397" s="124" t="s">
        <v>470</v>
      </c>
      <c r="AE397" s="124">
        <v>0.14721283783119901</v>
      </c>
      <c r="AF397" s="124">
        <v>0.64021738389675698</v>
      </c>
      <c r="AG397" s="124">
        <v>397</v>
      </c>
      <c r="AH397" s="124">
        <v>4.6864807430289002</v>
      </c>
      <c r="AI397" s="124">
        <v>0.31544373495228401</v>
      </c>
      <c r="AJ397" s="124">
        <v>210</v>
      </c>
      <c r="AK397" s="124" t="s">
        <v>470</v>
      </c>
      <c r="AL397" s="124" t="s">
        <v>470</v>
      </c>
      <c r="AM397" s="124" t="s">
        <v>470</v>
      </c>
      <c r="AN397" s="124" t="s">
        <v>470</v>
      </c>
      <c r="AO397" s="124" t="s">
        <v>470</v>
      </c>
      <c r="AP397" s="124" t="s">
        <v>470</v>
      </c>
      <c r="AQ397" s="124" t="s">
        <v>470</v>
      </c>
      <c r="AR397" s="124" t="s">
        <v>470</v>
      </c>
      <c r="AS397" s="124" t="s">
        <v>470</v>
      </c>
      <c r="BL397" s="124">
        <v>0.29132723767915403</v>
      </c>
      <c r="BM397" s="124">
        <v>0.99999999999997002</v>
      </c>
      <c r="BN397" s="124">
        <v>627</v>
      </c>
      <c r="BO397" s="124">
        <v>15.922430546331301</v>
      </c>
      <c r="BP397" s="124">
        <v>0.99999999999997002</v>
      </c>
      <c r="BQ397" s="124">
        <v>627</v>
      </c>
      <c r="BR397" s="124">
        <v>0.902917436353874</v>
      </c>
      <c r="BS397" s="124">
        <v>1.8884939544036299E-2</v>
      </c>
      <c r="BT397" s="124">
        <v>0.99999999999997002</v>
      </c>
      <c r="BU397" s="124">
        <v>627</v>
      </c>
      <c r="BV397" s="124">
        <v>1.06606380765679E-2</v>
      </c>
      <c r="BW397" s="124">
        <v>1.06606380765679E-2</v>
      </c>
      <c r="BX397" s="124">
        <v>8</v>
      </c>
      <c r="BY397" s="124">
        <v>0</v>
      </c>
      <c r="BZ397" s="124">
        <v>0.99999999999997002</v>
      </c>
      <c r="CA397" s="124">
        <v>627</v>
      </c>
      <c r="CB397" s="124">
        <v>0</v>
      </c>
      <c r="CC397" s="124">
        <v>0.99999999999997002</v>
      </c>
      <c r="CD397" s="124">
        <v>627</v>
      </c>
      <c r="CE397" s="124">
        <v>0</v>
      </c>
      <c r="CF397" s="124">
        <v>0.99999999999997002</v>
      </c>
      <c r="CG397" s="124">
        <v>627</v>
      </c>
      <c r="CH397" s="124" t="s">
        <v>470</v>
      </c>
      <c r="CI397" s="124" t="s">
        <v>470</v>
      </c>
      <c r="CJ397" s="124" t="s">
        <v>470</v>
      </c>
      <c r="CK397" s="124" t="s">
        <v>470</v>
      </c>
      <c r="CL397" s="124" t="s">
        <v>470</v>
      </c>
      <c r="CM397" s="124" t="s">
        <v>470</v>
      </c>
      <c r="CN397" s="124">
        <v>0.41121036184672599</v>
      </c>
      <c r="CO397" s="124">
        <v>0.99999999999997002</v>
      </c>
      <c r="CP397" s="124">
        <v>627</v>
      </c>
      <c r="CQ397" s="124">
        <v>33</v>
      </c>
      <c r="CR397" s="124">
        <v>5.5670406586140003E-2</v>
      </c>
      <c r="CS397" s="124">
        <v>28</v>
      </c>
      <c r="CT397" s="124">
        <v>15139682483.59</v>
      </c>
      <c r="CU397" s="124">
        <v>5.5670406586140003E-2</v>
      </c>
      <c r="CV397" s="124">
        <v>28</v>
      </c>
      <c r="CW397" s="124">
        <v>0.62488951664700998</v>
      </c>
      <c r="CX397" s="124">
        <v>0.99244355198543999</v>
      </c>
      <c r="CY397" s="124">
        <v>622</v>
      </c>
      <c r="DC397" s="124" t="s">
        <v>470</v>
      </c>
      <c r="DD397" s="124" t="s">
        <v>470</v>
      </c>
      <c r="DE397" s="124" t="s">
        <v>470</v>
      </c>
      <c r="DF397" s="124" t="s">
        <v>252</v>
      </c>
      <c r="DG397" s="124" t="s">
        <v>420</v>
      </c>
    </row>
    <row r="398" spans="2:111" hidden="1" x14ac:dyDescent="0.3">
      <c r="B398" s="124" t="str">
        <f t="shared" si="6"/>
        <v>iBoxx MSCI USD High Yield Paris Aligned Capped TCA45716</v>
      </c>
      <c r="D398" s="124" t="s">
        <v>538</v>
      </c>
      <c r="E398" s="124" t="s">
        <v>264</v>
      </c>
      <c r="F398" s="196">
        <v>45716</v>
      </c>
      <c r="G398" s="124">
        <v>959</v>
      </c>
      <c r="H398" s="124">
        <v>0</v>
      </c>
      <c r="I398" s="124">
        <v>959</v>
      </c>
      <c r="J398" s="124">
        <v>0</v>
      </c>
      <c r="K398" s="124">
        <v>1</v>
      </c>
      <c r="L398" s="265" t="s">
        <v>476</v>
      </c>
      <c r="M398" s="124">
        <v>6.2547430964267701</v>
      </c>
      <c r="N398" s="124">
        <v>0.99999999999995304</v>
      </c>
      <c r="O398" s="124">
        <v>959</v>
      </c>
      <c r="P398" s="124">
        <v>6.3131474589583396</v>
      </c>
      <c r="Q398" s="124">
        <v>0.99999999999995304</v>
      </c>
      <c r="R398" s="124">
        <v>959</v>
      </c>
      <c r="S398" s="124">
        <v>4.9191000801452303</v>
      </c>
      <c r="T398" s="124">
        <v>0.99999999999995304</v>
      </c>
      <c r="U398" s="124">
        <v>959</v>
      </c>
      <c r="V398" s="124">
        <v>5.80143233615832</v>
      </c>
      <c r="W398" s="124">
        <v>0.99999999999995304</v>
      </c>
      <c r="X398" s="124">
        <v>959</v>
      </c>
      <c r="Y398" s="124" t="s">
        <v>470</v>
      </c>
      <c r="Z398" s="124" t="s">
        <v>470</v>
      </c>
      <c r="AA398" s="124" t="s">
        <v>470</v>
      </c>
      <c r="AB398" s="124" t="s">
        <v>470</v>
      </c>
      <c r="AC398" s="124" t="s">
        <v>470</v>
      </c>
      <c r="AD398" s="124" t="s">
        <v>470</v>
      </c>
      <c r="AE398" s="124">
        <v>0.14154000385235299</v>
      </c>
      <c r="AF398" s="124">
        <v>0.48301848820670801</v>
      </c>
      <c r="AG398" s="124">
        <v>441</v>
      </c>
      <c r="AH398" s="124">
        <v>5.6973794647153797</v>
      </c>
      <c r="AI398" s="124">
        <v>0.35734445278661697</v>
      </c>
      <c r="AJ398" s="124">
        <v>322</v>
      </c>
      <c r="AK398" s="124" t="s">
        <v>470</v>
      </c>
      <c r="AL398" s="124" t="s">
        <v>470</v>
      </c>
      <c r="AM398" s="124" t="s">
        <v>470</v>
      </c>
      <c r="AN398" s="124" t="s">
        <v>470</v>
      </c>
      <c r="AO398" s="124" t="s">
        <v>470</v>
      </c>
      <c r="AP398" s="124" t="s">
        <v>470</v>
      </c>
      <c r="AQ398" s="124" t="s">
        <v>470</v>
      </c>
      <c r="AR398" s="124" t="s">
        <v>470</v>
      </c>
      <c r="AS398" s="124" t="s">
        <v>470</v>
      </c>
      <c r="BL398" s="124">
        <v>0.49261783202606801</v>
      </c>
      <c r="BM398" s="124">
        <v>0.99999999999995304</v>
      </c>
      <c r="BN398" s="124">
        <v>959</v>
      </c>
      <c r="BO398" s="124">
        <v>60.110087393633002</v>
      </c>
      <c r="BP398" s="124">
        <v>0.99999999999995304</v>
      </c>
      <c r="BQ398" s="124">
        <v>959</v>
      </c>
      <c r="BR398" s="124">
        <v>0.68401725287579396</v>
      </c>
      <c r="BS398" s="124">
        <v>3.2935752344382799E-2</v>
      </c>
      <c r="BT398" s="124">
        <v>0.99999999999995304</v>
      </c>
      <c r="BU398" s="124">
        <v>959</v>
      </c>
      <c r="BV398" s="124">
        <v>9.4269022282668993E-3</v>
      </c>
      <c r="BW398" s="124">
        <v>9.4269022282668993E-3</v>
      </c>
      <c r="BX398" s="124">
        <v>16</v>
      </c>
      <c r="BY398" s="124">
        <v>0</v>
      </c>
      <c r="BZ398" s="124">
        <v>0.99999999999995304</v>
      </c>
      <c r="CA398" s="124">
        <v>959</v>
      </c>
      <c r="CB398" s="124">
        <v>0</v>
      </c>
      <c r="CC398" s="124">
        <v>0.99999999999995304</v>
      </c>
      <c r="CD398" s="124">
        <v>959</v>
      </c>
      <c r="CE398" s="124">
        <v>0</v>
      </c>
      <c r="CF398" s="124">
        <v>0.99999999999995304</v>
      </c>
      <c r="CG398" s="124">
        <v>959</v>
      </c>
      <c r="CH398" s="124" t="s">
        <v>470</v>
      </c>
      <c r="CI398" s="124" t="s">
        <v>470</v>
      </c>
      <c r="CJ398" s="124" t="s">
        <v>470</v>
      </c>
      <c r="CK398" s="124" t="s">
        <v>470</v>
      </c>
      <c r="CL398" s="124" t="s">
        <v>470</v>
      </c>
      <c r="CM398" s="124" t="s">
        <v>470</v>
      </c>
      <c r="CN398" s="124">
        <v>0.62256899163231005</v>
      </c>
      <c r="CO398" s="124">
        <v>0.99999999999995304</v>
      </c>
      <c r="CP398" s="124">
        <v>959</v>
      </c>
      <c r="CQ398" s="124">
        <v>0</v>
      </c>
      <c r="CR398" s="124" t="s">
        <v>470</v>
      </c>
      <c r="CS398" s="124" t="s">
        <v>470</v>
      </c>
      <c r="CT398" s="124">
        <v>0</v>
      </c>
      <c r="CU398" s="124" t="s">
        <v>470</v>
      </c>
      <c r="CV398" s="124" t="s">
        <v>470</v>
      </c>
      <c r="CW398" s="124">
        <v>0.480574557504441</v>
      </c>
      <c r="CX398" s="124">
        <v>0.991847127332811</v>
      </c>
      <c r="CY398" s="124">
        <v>949</v>
      </c>
      <c r="DC398" s="124" t="s">
        <v>470</v>
      </c>
      <c r="DD398" s="124" t="s">
        <v>470</v>
      </c>
      <c r="DE398" s="124" t="s">
        <v>470</v>
      </c>
      <c r="DF398" s="124" t="s">
        <v>265</v>
      </c>
      <c r="DG398" s="124" t="s">
        <v>420</v>
      </c>
    </row>
    <row r="399" spans="2:111" hidden="1" x14ac:dyDescent="0.3">
      <c r="B399" s="124" t="str">
        <f t="shared" si="6"/>
        <v>iBoxx MSCI ESG USD Emerging Markets Sovereigns Quality Weighted45716</v>
      </c>
      <c r="D399" s="124" t="s">
        <v>527</v>
      </c>
      <c r="E399" s="124" t="s">
        <v>247</v>
      </c>
      <c r="F399" s="196">
        <v>45716</v>
      </c>
      <c r="G399" s="124">
        <v>327</v>
      </c>
      <c r="H399" s="124">
        <v>327</v>
      </c>
      <c r="I399" s="124">
        <v>0</v>
      </c>
      <c r="J399" s="124">
        <v>0.99999999999998601</v>
      </c>
      <c r="K399" s="124">
        <v>0</v>
      </c>
      <c r="L399" s="265" t="s">
        <v>485</v>
      </c>
      <c r="M399" s="124">
        <v>4.7451684809900003</v>
      </c>
      <c r="N399" s="124">
        <v>0.99999999999998601</v>
      </c>
      <c r="O399" s="124">
        <v>327</v>
      </c>
      <c r="P399" s="124">
        <v>5.2837773564899999</v>
      </c>
      <c r="Q399" s="124">
        <v>0.99999999999998601</v>
      </c>
      <c r="R399" s="124">
        <v>327</v>
      </c>
      <c r="S399" s="124">
        <v>6.2074872187799999</v>
      </c>
      <c r="T399" s="124">
        <v>0.99999999999998601</v>
      </c>
      <c r="U399" s="124">
        <v>327</v>
      </c>
      <c r="V399" s="124">
        <v>6.00452079038</v>
      </c>
      <c r="W399" s="124">
        <v>0.99999999999998601</v>
      </c>
      <c r="X399" s="124">
        <v>327</v>
      </c>
      <c r="Y399" s="124">
        <v>40.658859791514203</v>
      </c>
      <c r="Z399" s="124">
        <v>0.98947662999998598</v>
      </c>
      <c r="AA399" s="124">
        <v>326</v>
      </c>
      <c r="AB399" s="124">
        <v>55.227502149999999</v>
      </c>
      <c r="AC399" s="124">
        <v>0.99999999999998601</v>
      </c>
      <c r="AD399" s="124">
        <v>327</v>
      </c>
      <c r="AE399" s="124" t="s">
        <v>470</v>
      </c>
      <c r="AF399" s="124" t="s">
        <v>470</v>
      </c>
      <c r="AG399" s="124" t="s">
        <v>470</v>
      </c>
      <c r="AH399" s="124" t="s">
        <v>470</v>
      </c>
      <c r="AI399" s="124" t="s">
        <v>470</v>
      </c>
      <c r="AJ399" s="124" t="s">
        <v>470</v>
      </c>
      <c r="AK399" s="124">
        <v>7.3959015419299998</v>
      </c>
      <c r="AL399" s="124">
        <v>0.99999999999998601</v>
      </c>
      <c r="AM399" s="124">
        <v>327</v>
      </c>
      <c r="AN399" s="124">
        <v>0.24480882950000099</v>
      </c>
      <c r="AO399" s="124">
        <v>0.99999999999998601</v>
      </c>
      <c r="AP399" s="124">
        <v>327</v>
      </c>
      <c r="AQ399" s="124">
        <v>0</v>
      </c>
      <c r="AR399" s="124" t="s">
        <v>470</v>
      </c>
      <c r="AS399" s="124" t="s">
        <v>470</v>
      </c>
      <c r="BL399" s="124" t="s">
        <v>470</v>
      </c>
      <c r="BM399" s="124" t="s">
        <v>470</v>
      </c>
      <c r="BN399" s="124" t="s">
        <v>470</v>
      </c>
      <c r="BO399" s="124" t="s">
        <v>470</v>
      </c>
      <c r="BP399" s="124" t="s">
        <v>470</v>
      </c>
      <c r="BQ399" s="124" t="s">
        <v>470</v>
      </c>
      <c r="BR399" s="124" t="s">
        <v>470</v>
      </c>
      <c r="BS399" s="124" t="s">
        <v>470</v>
      </c>
      <c r="BT399" s="124" t="s">
        <v>470</v>
      </c>
      <c r="BU399" s="124" t="s">
        <v>470</v>
      </c>
      <c r="BV399" s="124">
        <v>1.7610886308104898E-2</v>
      </c>
      <c r="BW399" s="124">
        <v>1.7610886308104898E-2</v>
      </c>
      <c r="BX399" s="124">
        <v>7</v>
      </c>
      <c r="BY399" s="124">
        <v>0</v>
      </c>
      <c r="BZ399" s="124">
        <v>0.99999999999998601</v>
      </c>
      <c r="CA399" s="124">
        <v>327</v>
      </c>
      <c r="CB399" s="124">
        <v>0</v>
      </c>
      <c r="CC399" s="124">
        <v>0.99999999999998601</v>
      </c>
      <c r="CD399" s="124">
        <v>327</v>
      </c>
      <c r="CE399" s="124" t="s">
        <v>470</v>
      </c>
      <c r="CF399" s="124" t="s">
        <v>470</v>
      </c>
      <c r="CG399" s="124" t="s">
        <v>470</v>
      </c>
      <c r="CH399" s="124" t="s">
        <v>470</v>
      </c>
      <c r="CI399" s="124" t="s">
        <v>470</v>
      </c>
      <c r="CJ399" s="124" t="s">
        <v>470</v>
      </c>
      <c r="CK399" s="124" t="s">
        <v>470</v>
      </c>
      <c r="CL399" s="124" t="s">
        <v>470</v>
      </c>
      <c r="CM399" s="124" t="s">
        <v>470</v>
      </c>
      <c r="CN399" s="124" t="s">
        <v>470</v>
      </c>
      <c r="CO399" s="124" t="s">
        <v>470</v>
      </c>
      <c r="CP399" s="124" t="s">
        <v>470</v>
      </c>
      <c r="CQ399" s="124" t="s">
        <v>470</v>
      </c>
      <c r="CR399" s="124" t="s">
        <v>470</v>
      </c>
      <c r="CS399" s="124" t="s">
        <v>470</v>
      </c>
      <c r="CT399" s="124" t="s">
        <v>470</v>
      </c>
      <c r="CU399" s="124" t="s">
        <v>470</v>
      </c>
      <c r="CV399" s="124" t="s">
        <v>470</v>
      </c>
      <c r="CW399" s="124" t="s">
        <v>470</v>
      </c>
      <c r="CX399" s="124" t="s">
        <v>470</v>
      </c>
      <c r="CY399" s="124" t="s">
        <v>470</v>
      </c>
      <c r="DC399" s="124">
        <v>0</v>
      </c>
      <c r="DD399" s="124" t="s">
        <v>470</v>
      </c>
      <c r="DE399" s="124" t="s">
        <v>470</v>
      </c>
      <c r="DF399" s="124" t="s">
        <v>248</v>
      </c>
      <c r="DG399" s="124" t="s">
        <v>420</v>
      </c>
    </row>
    <row r="400" spans="2:111" hidden="1" x14ac:dyDescent="0.3">
      <c r="B400" s="124" t="str">
        <f t="shared" si="6"/>
        <v>iBoxx MSCI EUR Senior Corporates Investment Grade ESG Factor Weighted45716</v>
      </c>
      <c r="D400" s="124" t="s">
        <v>532</v>
      </c>
      <c r="E400" s="124" t="s">
        <v>257</v>
      </c>
      <c r="F400" s="196">
        <v>45716</v>
      </c>
      <c r="G400" s="124">
        <v>3075</v>
      </c>
      <c r="H400" s="124">
        <v>0</v>
      </c>
      <c r="I400" s="124">
        <v>3075</v>
      </c>
      <c r="J400" s="124">
        <v>0</v>
      </c>
      <c r="K400" s="124">
        <v>1</v>
      </c>
      <c r="L400" s="265" t="s">
        <v>476</v>
      </c>
      <c r="M400" s="124">
        <v>7.5210549660111798</v>
      </c>
      <c r="N400" s="124">
        <v>0.99999999999984801</v>
      </c>
      <c r="O400" s="124">
        <v>3075</v>
      </c>
      <c r="P400" s="124">
        <v>7.1067763283924501</v>
      </c>
      <c r="Q400" s="124">
        <v>0.99999999999984801</v>
      </c>
      <c r="R400" s="124">
        <v>3075</v>
      </c>
      <c r="S400" s="124">
        <v>5.3801861814256897</v>
      </c>
      <c r="T400" s="124">
        <v>0.99999999999984801</v>
      </c>
      <c r="U400" s="124">
        <v>3075</v>
      </c>
      <c r="V400" s="124">
        <v>6.3288920057804203</v>
      </c>
      <c r="W400" s="124">
        <v>0.99999999999984801</v>
      </c>
      <c r="X400" s="124">
        <v>3075</v>
      </c>
      <c r="Y400" s="124" t="s">
        <v>470</v>
      </c>
      <c r="Z400" s="124" t="s">
        <v>470</v>
      </c>
      <c r="AA400" s="124" t="s">
        <v>470</v>
      </c>
      <c r="AB400" s="124" t="s">
        <v>470</v>
      </c>
      <c r="AC400" s="124" t="s">
        <v>470</v>
      </c>
      <c r="AD400" s="124" t="s">
        <v>470</v>
      </c>
      <c r="AE400" s="124">
        <v>0.122278024364579</v>
      </c>
      <c r="AF400" s="124">
        <v>0.64076604918267599</v>
      </c>
      <c r="AG400" s="124">
        <v>1984</v>
      </c>
      <c r="AH400" s="124">
        <v>4.5448658317358497</v>
      </c>
      <c r="AI400" s="124">
        <v>0.49210989299059898</v>
      </c>
      <c r="AJ400" s="124">
        <v>1400</v>
      </c>
      <c r="AK400" s="124" t="s">
        <v>470</v>
      </c>
      <c r="AL400" s="124" t="s">
        <v>470</v>
      </c>
      <c r="AM400" s="124" t="s">
        <v>470</v>
      </c>
      <c r="AN400" s="124" t="s">
        <v>470</v>
      </c>
      <c r="AO400" s="124" t="s">
        <v>470</v>
      </c>
      <c r="AP400" s="124" t="s">
        <v>470</v>
      </c>
      <c r="AQ400" s="124" t="s">
        <v>470</v>
      </c>
      <c r="AR400" s="124" t="s">
        <v>470</v>
      </c>
      <c r="AS400" s="124" t="s">
        <v>470</v>
      </c>
      <c r="BL400" s="124">
        <v>0.568404081931285</v>
      </c>
      <c r="BM400" s="124">
        <v>0.99999999999984801</v>
      </c>
      <c r="BN400" s="124">
        <v>3075</v>
      </c>
      <c r="BO400" s="124">
        <v>63.808287766634898</v>
      </c>
      <c r="BP400" s="124">
        <v>0.99999999999984801</v>
      </c>
      <c r="BQ400" s="124">
        <v>3075</v>
      </c>
      <c r="BR400" s="124">
        <v>0.89557718857300395</v>
      </c>
      <c r="BS400" s="124">
        <v>8.7748667811941294E-2</v>
      </c>
      <c r="BT400" s="124">
        <v>0.99999999999984801</v>
      </c>
      <c r="BU400" s="124">
        <v>3075</v>
      </c>
      <c r="BV400" s="124">
        <v>0.14349499348518699</v>
      </c>
      <c r="BW400" s="124">
        <v>0.14349499348518699</v>
      </c>
      <c r="BX400" s="124">
        <v>529</v>
      </c>
      <c r="BY400" s="124">
        <v>0</v>
      </c>
      <c r="BZ400" s="124">
        <v>0.99999999999984801</v>
      </c>
      <c r="CA400" s="124">
        <v>3075</v>
      </c>
      <c r="CB400" s="124">
        <v>4.6596806558710999E-3</v>
      </c>
      <c r="CC400" s="124">
        <v>0.99999999999984801</v>
      </c>
      <c r="CD400" s="124">
        <v>3075</v>
      </c>
      <c r="CE400" s="124">
        <v>0</v>
      </c>
      <c r="CF400" s="124">
        <v>0.99999999999984801</v>
      </c>
      <c r="CG400" s="124">
        <v>3075</v>
      </c>
      <c r="CH400" s="124" t="s">
        <v>470</v>
      </c>
      <c r="CI400" s="124" t="s">
        <v>470</v>
      </c>
      <c r="CJ400" s="124" t="s">
        <v>470</v>
      </c>
      <c r="CK400" s="124" t="s">
        <v>470</v>
      </c>
      <c r="CL400" s="124" t="s">
        <v>470</v>
      </c>
      <c r="CM400" s="124" t="s">
        <v>470</v>
      </c>
      <c r="CN400" s="124">
        <v>0.21926055891040799</v>
      </c>
      <c r="CO400" s="124">
        <v>0.99999999999984801</v>
      </c>
      <c r="CP400" s="124">
        <v>3075</v>
      </c>
      <c r="CQ400" s="124">
        <v>36</v>
      </c>
      <c r="CR400" s="124">
        <v>3.2112691241604298E-2</v>
      </c>
      <c r="CS400" s="124">
        <v>84</v>
      </c>
      <c r="CT400" s="124">
        <v>10340362223.9499</v>
      </c>
      <c r="CU400" s="124">
        <v>2.9158205842227398E-2</v>
      </c>
      <c r="CV400" s="124">
        <v>81</v>
      </c>
      <c r="CW400" s="124">
        <v>0.69825530357613697</v>
      </c>
      <c r="CX400" s="124">
        <v>0.99618908951115204</v>
      </c>
      <c r="CY400" s="124">
        <v>3034</v>
      </c>
      <c r="DC400" s="124" t="s">
        <v>470</v>
      </c>
      <c r="DD400" s="124" t="s">
        <v>470</v>
      </c>
      <c r="DE400" s="124" t="s">
        <v>470</v>
      </c>
      <c r="DF400" s="124" t="s">
        <v>258</v>
      </c>
      <c r="DG400" s="124" t="s">
        <v>420</v>
      </c>
    </row>
    <row r="401" spans="2:111" hidden="1" x14ac:dyDescent="0.3">
      <c r="B401" s="124" t="str">
        <f t="shared" si="6"/>
        <v>iBoxx MSCI EUR Senior Corporates Investment Grade ESG Factor Weighted (version 3)45716</v>
      </c>
      <c r="D401" s="124" t="s">
        <v>534</v>
      </c>
      <c r="E401" s="124" t="s">
        <v>261</v>
      </c>
      <c r="F401" s="196">
        <v>45716</v>
      </c>
      <c r="G401" s="124">
        <v>3075</v>
      </c>
      <c r="H401" s="124">
        <v>0</v>
      </c>
      <c r="I401" s="124">
        <v>3075</v>
      </c>
      <c r="J401" s="124">
        <v>0</v>
      </c>
      <c r="K401" s="124">
        <v>1</v>
      </c>
      <c r="L401" s="265" t="s">
        <v>476</v>
      </c>
      <c r="M401" s="124">
        <v>7.5210549660111798</v>
      </c>
      <c r="N401" s="124">
        <v>0.99999999999984801</v>
      </c>
      <c r="O401" s="124">
        <v>3075</v>
      </c>
      <c r="P401" s="124">
        <v>7.1067763283924501</v>
      </c>
      <c r="Q401" s="124">
        <v>0.99999999999984801</v>
      </c>
      <c r="R401" s="124">
        <v>3075</v>
      </c>
      <c r="S401" s="124">
        <v>5.3801861814256897</v>
      </c>
      <c r="T401" s="124">
        <v>0.99999999999984801</v>
      </c>
      <c r="U401" s="124">
        <v>3075</v>
      </c>
      <c r="V401" s="124">
        <v>6.3288920057804203</v>
      </c>
      <c r="W401" s="124">
        <v>0.99999999999984801</v>
      </c>
      <c r="X401" s="124">
        <v>3075</v>
      </c>
      <c r="Y401" s="124" t="s">
        <v>470</v>
      </c>
      <c r="Z401" s="124" t="s">
        <v>470</v>
      </c>
      <c r="AA401" s="124" t="s">
        <v>470</v>
      </c>
      <c r="AB401" s="124" t="s">
        <v>470</v>
      </c>
      <c r="AC401" s="124" t="s">
        <v>470</v>
      </c>
      <c r="AD401" s="124" t="s">
        <v>470</v>
      </c>
      <c r="AE401" s="124">
        <v>0.122278024364579</v>
      </c>
      <c r="AF401" s="124">
        <v>0.64076604918267599</v>
      </c>
      <c r="AG401" s="124">
        <v>1984</v>
      </c>
      <c r="AH401" s="124">
        <v>4.5448658317358497</v>
      </c>
      <c r="AI401" s="124">
        <v>0.49210989299059898</v>
      </c>
      <c r="AJ401" s="124">
        <v>1400</v>
      </c>
      <c r="AK401" s="124" t="s">
        <v>470</v>
      </c>
      <c r="AL401" s="124" t="s">
        <v>470</v>
      </c>
      <c r="AM401" s="124" t="s">
        <v>470</v>
      </c>
      <c r="AN401" s="124" t="s">
        <v>470</v>
      </c>
      <c r="AO401" s="124" t="s">
        <v>470</v>
      </c>
      <c r="AP401" s="124" t="s">
        <v>470</v>
      </c>
      <c r="AQ401" s="124" t="s">
        <v>470</v>
      </c>
      <c r="AR401" s="124" t="s">
        <v>470</v>
      </c>
      <c r="AS401" s="124" t="s">
        <v>470</v>
      </c>
      <c r="BL401" s="124">
        <v>0.568404081931285</v>
      </c>
      <c r="BM401" s="124">
        <v>0.99999999999984801</v>
      </c>
      <c r="BN401" s="124">
        <v>3075</v>
      </c>
      <c r="BO401" s="124">
        <v>63.808287766634898</v>
      </c>
      <c r="BP401" s="124">
        <v>0.99999999999984801</v>
      </c>
      <c r="BQ401" s="124">
        <v>3075</v>
      </c>
      <c r="BR401" s="124">
        <v>0.89557718857300395</v>
      </c>
      <c r="BS401" s="124">
        <v>8.7748667811941294E-2</v>
      </c>
      <c r="BT401" s="124">
        <v>0.99999999999984801</v>
      </c>
      <c r="BU401" s="124">
        <v>3075</v>
      </c>
      <c r="BV401" s="124">
        <v>0.14349499348518699</v>
      </c>
      <c r="BW401" s="124">
        <v>0.14349499348518699</v>
      </c>
      <c r="BX401" s="124">
        <v>529</v>
      </c>
      <c r="BY401" s="124">
        <v>0</v>
      </c>
      <c r="BZ401" s="124">
        <v>0.99999999999984801</v>
      </c>
      <c r="CA401" s="124">
        <v>3075</v>
      </c>
      <c r="CB401" s="124">
        <v>4.6596806558710999E-3</v>
      </c>
      <c r="CC401" s="124">
        <v>0.99999999999984801</v>
      </c>
      <c r="CD401" s="124">
        <v>3075</v>
      </c>
      <c r="CE401" s="124">
        <v>0</v>
      </c>
      <c r="CF401" s="124">
        <v>0.99999999999984801</v>
      </c>
      <c r="CG401" s="124">
        <v>3075</v>
      </c>
      <c r="CH401" s="124" t="s">
        <v>470</v>
      </c>
      <c r="CI401" s="124" t="s">
        <v>470</v>
      </c>
      <c r="CJ401" s="124" t="s">
        <v>470</v>
      </c>
      <c r="CK401" s="124" t="s">
        <v>470</v>
      </c>
      <c r="CL401" s="124" t="s">
        <v>470</v>
      </c>
      <c r="CM401" s="124" t="s">
        <v>470</v>
      </c>
      <c r="CN401" s="124">
        <v>0.21926055891040799</v>
      </c>
      <c r="CO401" s="124">
        <v>0.99999999999984801</v>
      </c>
      <c r="CP401" s="124">
        <v>3075</v>
      </c>
      <c r="CQ401" s="124">
        <v>36</v>
      </c>
      <c r="CR401" s="124">
        <v>3.2112691241604298E-2</v>
      </c>
      <c r="CS401" s="124">
        <v>84</v>
      </c>
      <c r="CT401" s="124">
        <v>10340362223.9499</v>
      </c>
      <c r="CU401" s="124">
        <v>2.9158205842227398E-2</v>
      </c>
      <c r="CV401" s="124">
        <v>81</v>
      </c>
      <c r="CW401" s="124">
        <v>0.69825530357613697</v>
      </c>
      <c r="CX401" s="124">
        <v>0.99618908951115204</v>
      </c>
      <c r="CY401" s="124">
        <v>3034</v>
      </c>
      <c r="DC401" s="124" t="s">
        <v>470</v>
      </c>
      <c r="DD401" s="124" t="s">
        <v>470</v>
      </c>
      <c r="DE401" s="124" t="s">
        <v>470</v>
      </c>
      <c r="DF401" s="124" t="s">
        <v>262</v>
      </c>
      <c r="DG401" s="124" t="s">
        <v>420</v>
      </c>
    </row>
    <row r="402" spans="2:111" hidden="1" x14ac:dyDescent="0.3">
      <c r="B402" s="124" t="str">
        <f t="shared" si="6"/>
        <v>iBoxx MSCI EUR Senior Corporates Investment Grade ESG Factor Weighted (version 2)45716</v>
      </c>
      <c r="D402" s="124" t="s">
        <v>533</v>
      </c>
      <c r="E402" s="124" t="s">
        <v>259</v>
      </c>
      <c r="F402" s="196">
        <v>45716</v>
      </c>
      <c r="G402" s="124">
        <v>2990</v>
      </c>
      <c r="H402" s="124">
        <v>0</v>
      </c>
      <c r="I402" s="124">
        <v>2990</v>
      </c>
      <c r="J402" s="124">
        <v>0</v>
      </c>
      <c r="K402" s="124">
        <v>1</v>
      </c>
      <c r="L402" s="265" t="s">
        <v>476</v>
      </c>
      <c r="M402" s="124">
        <v>7.5273556886458897</v>
      </c>
      <c r="N402" s="124">
        <v>0.99999999999984901</v>
      </c>
      <c r="O402" s="124">
        <v>2990</v>
      </c>
      <c r="P402" s="124">
        <v>7.1787645226217798</v>
      </c>
      <c r="Q402" s="124">
        <v>0.99999999999984901</v>
      </c>
      <c r="R402" s="124">
        <v>2990</v>
      </c>
      <c r="S402" s="124">
        <v>5.3562490394143696</v>
      </c>
      <c r="T402" s="124">
        <v>0.99999999999984901</v>
      </c>
      <c r="U402" s="124">
        <v>2990</v>
      </c>
      <c r="V402" s="124">
        <v>6.3143946678053</v>
      </c>
      <c r="W402" s="124">
        <v>0.99999999999984901</v>
      </c>
      <c r="X402" s="124">
        <v>2990</v>
      </c>
      <c r="Y402" s="124" t="s">
        <v>470</v>
      </c>
      <c r="Z402" s="124" t="s">
        <v>470</v>
      </c>
      <c r="AA402" s="124" t="s">
        <v>470</v>
      </c>
      <c r="AB402" s="124" t="s">
        <v>470</v>
      </c>
      <c r="AC402" s="124" t="s">
        <v>470</v>
      </c>
      <c r="AD402" s="124" t="s">
        <v>470</v>
      </c>
      <c r="AE402" s="124">
        <v>0.12279176115286999</v>
      </c>
      <c r="AF402" s="124">
        <v>0.63381325131266497</v>
      </c>
      <c r="AG402" s="124">
        <v>1916</v>
      </c>
      <c r="AH402" s="124">
        <v>4.7526109919304602</v>
      </c>
      <c r="AI402" s="124">
        <v>0.47432173187006899</v>
      </c>
      <c r="AJ402" s="124">
        <v>1323</v>
      </c>
      <c r="AK402" s="124" t="s">
        <v>470</v>
      </c>
      <c r="AL402" s="124" t="s">
        <v>470</v>
      </c>
      <c r="AM402" s="124" t="s">
        <v>470</v>
      </c>
      <c r="AN402" s="124" t="s">
        <v>470</v>
      </c>
      <c r="AO402" s="124" t="s">
        <v>470</v>
      </c>
      <c r="AP402" s="124" t="s">
        <v>470</v>
      </c>
      <c r="AQ402" s="124" t="s">
        <v>470</v>
      </c>
      <c r="AR402" s="124" t="s">
        <v>470</v>
      </c>
      <c r="AS402" s="124" t="s">
        <v>470</v>
      </c>
      <c r="BL402" s="124">
        <v>0.55498599853839103</v>
      </c>
      <c r="BM402" s="124">
        <v>0.99999999999984901</v>
      </c>
      <c r="BN402" s="124">
        <v>2990</v>
      </c>
      <c r="BO402" s="124">
        <v>54.319382031608498</v>
      </c>
      <c r="BP402" s="124">
        <v>0.99999999999984901</v>
      </c>
      <c r="BQ402" s="124">
        <v>2990</v>
      </c>
      <c r="BR402" s="124">
        <v>0.89340123839474594</v>
      </c>
      <c r="BS402" s="124">
        <v>6.5893270321937605E-2</v>
      </c>
      <c r="BT402" s="124">
        <v>0.99999999999984901</v>
      </c>
      <c r="BU402" s="124">
        <v>2990</v>
      </c>
      <c r="BV402" s="124">
        <v>0.143816759683222</v>
      </c>
      <c r="BW402" s="124">
        <v>0.143816759683222</v>
      </c>
      <c r="BX402" s="124">
        <v>517</v>
      </c>
      <c r="BY402" s="124">
        <v>0</v>
      </c>
      <c r="BZ402" s="124">
        <v>0.99999999999984901</v>
      </c>
      <c r="CA402" s="124">
        <v>2990</v>
      </c>
      <c r="CB402" s="124">
        <v>4.8324241657375002E-3</v>
      </c>
      <c r="CC402" s="124">
        <v>0.99999999999984901</v>
      </c>
      <c r="CD402" s="124">
        <v>2990</v>
      </c>
      <c r="CE402" s="124">
        <v>0</v>
      </c>
      <c r="CF402" s="124">
        <v>0.99999999999984901</v>
      </c>
      <c r="CG402" s="124">
        <v>2990</v>
      </c>
      <c r="CH402" s="124" t="s">
        <v>470</v>
      </c>
      <c r="CI402" s="124" t="s">
        <v>470</v>
      </c>
      <c r="CJ402" s="124" t="s">
        <v>470</v>
      </c>
      <c r="CK402" s="124" t="s">
        <v>470</v>
      </c>
      <c r="CL402" s="124" t="s">
        <v>470</v>
      </c>
      <c r="CM402" s="124" t="s">
        <v>470</v>
      </c>
      <c r="CN402" s="124">
        <v>0.21780905032900699</v>
      </c>
      <c r="CO402" s="124">
        <v>0.99999999999984901</v>
      </c>
      <c r="CP402" s="124">
        <v>2990</v>
      </c>
      <c r="CQ402" s="124">
        <v>30</v>
      </c>
      <c r="CR402" s="124">
        <v>2.9142171728073599E-2</v>
      </c>
      <c r="CS402" s="124">
        <v>70</v>
      </c>
      <c r="CT402" s="124">
        <v>10030011963.4499</v>
      </c>
      <c r="CU402" s="124">
        <v>2.6103198202994501E-2</v>
      </c>
      <c r="CV402" s="124">
        <v>67</v>
      </c>
      <c r="CW402" s="124">
        <v>0.69936720160492505</v>
      </c>
      <c r="CX402" s="124">
        <v>0.99603814077193997</v>
      </c>
      <c r="CY402" s="124">
        <v>2949</v>
      </c>
      <c r="DC402" s="124" t="s">
        <v>470</v>
      </c>
      <c r="DD402" s="124" t="s">
        <v>470</v>
      </c>
      <c r="DE402" s="124" t="s">
        <v>470</v>
      </c>
      <c r="DF402" s="124" t="s">
        <v>260</v>
      </c>
      <c r="DG402" s="124" t="s">
        <v>420</v>
      </c>
    </row>
    <row r="403" spans="2:111" hidden="1" x14ac:dyDescent="0.3">
      <c r="B403" s="124" t="str">
        <f t="shared" si="6"/>
        <v>iBoxx MSCI EUR Corporates Carbon and Governance Tilted45716</v>
      </c>
      <c r="D403" s="124" t="s">
        <v>530</v>
      </c>
      <c r="E403" s="124" t="s">
        <v>253</v>
      </c>
      <c r="F403" s="196">
        <v>45716</v>
      </c>
      <c r="G403" s="124">
        <v>3981</v>
      </c>
      <c r="H403" s="124">
        <v>0</v>
      </c>
      <c r="I403" s="124">
        <v>3981</v>
      </c>
      <c r="J403" s="124">
        <v>0</v>
      </c>
      <c r="K403" s="124">
        <v>1</v>
      </c>
      <c r="L403" s="265" t="s">
        <v>476</v>
      </c>
      <c r="M403" s="124">
        <v>7.6338035515873504</v>
      </c>
      <c r="N403" s="124">
        <v>0.94338840653099598</v>
      </c>
      <c r="O403" s="124">
        <v>3765</v>
      </c>
      <c r="P403" s="124">
        <v>7.3383097259854502</v>
      </c>
      <c r="Q403" s="124">
        <v>0.94338840653099598</v>
      </c>
      <c r="R403" s="124">
        <v>3765</v>
      </c>
      <c r="S403" s="124">
        <v>5.1107364756495697</v>
      </c>
      <c r="T403" s="124">
        <v>0.94338840653099598</v>
      </c>
      <c r="U403" s="124">
        <v>3765</v>
      </c>
      <c r="V403" s="124">
        <v>6.4833246833426896</v>
      </c>
      <c r="W403" s="124">
        <v>0.94338840653099598</v>
      </c>
      <c r="X403" s="124">
        <v>3765</v>
      </c>
      <c r="Y403" s="124" t="s">
        <v>470</v>
      </c>
      <c r="Z403" s="124" t="s">
        <v>470</v>
      </c>
      <c r="AA403" s="124" t="s">
        <v>470</v>
      </c>
      <c r="AB403" s="124" t="s">
        <v>470</v>
      </c>
      <c r="AC403" s="124" t="s">
        <v>470</v>
      </c>
      <c r="AD403" s="124" t="s">
        <v>470</v>
      </c>
      <c r="AE403" s="124">
        <v>0.122858305426805</v>
      </c>
      <c r="AF403" s="124">
        <v>0.62484341958631096</v>
      </c>
      <c r="AG403" s="124">
        <v>2537</v>
      </c>
      <c r="AH403" s="124">
        <v>3.62928842882783</v>
      </c>
      <c r="AI403" s="124">
        <v>0.43319051623906002</v>
      </c>
      <c r="AJ403" s="124">
        <v>1775</v>
      </c>
      <c r="AK403" s="124" t="s">
        <v>470</v>
      </c>
      <c r="AL403" s="124" t="s">
        <v>470</v>
      </c>
      <c r="AM403" s="124" t="s">
        <v>470</v>
      </c>
      <c r="AN403" s="124" t="s">
        <v>470</v>
      </c>
      <c r="AO403" s="124" t="s">
        <v>470</v>
      </c>
      <c r="AP403" s="124" t="s">
        <v>470</v>
      </c>
      <c r="AQ403" s="124" t="s">
        <v>470</v>
      </c>
      <c r="AR403" s="124" t="s">
        <v>470</v>
      </c>
      <c r="AS403" s="124" t="s">
        <v>470</v>
      </c>
      <c r="BL403" s="124">
        <v>0.457948180702138</v>
      </c>
      <c r="BM403" s="124">
        <v>0.99999999999980704</v>
      </c>
      <c r="BN403" s="124">
        <v>3981</v>
      </c>
      <c r="BO403" s="124">
        <v>37.761382295104298</v>
      </c>
      <c r="BP403" s="124">
        <v>0.97832939442399303</v>
      </c>
      <c r="BQ403" s="124">
        <v>3903</v>
      </c>
      <c r="BR403" s="124">
        <v>0.86406796251755402</v>
      </c>
      <c r="BS403" s="124">
        <v>5.7696527643721802E-2</v>
      </c>
      <c r="BT403" s="124">
        <v>0.99999999999980704</v>
      </c>
      <c r="BU403" s="124">
        <v>3981</v>
      </c>
      <c r="BV403" s="124">
        <v>0.16678619139724701</v>
      </c>
      <c r="BW403" s="124">
        <v>0.16678619139724701</v>
      </c>
      <c r="BX403" s="124">
        <v>686</v>
      </c>
      <c r="BY403" s="124">
        <v>0</v>
      </c>
      <c r="BZ403" s="124">
        <v>0.98579186754974801</v>
      </c>
      <c r="CA403" s="124">
        <v>3927</v>
      </c>
      <c r="CB403" s="124">
        <v>1.10471779285604E-2</v>
      </c>
      <c r="CC403" s="124">
        <v>0.98579186754974801</v>
      </c>
      <c r="CD403" s="124">
        <v>3927</v>
      </c>
      <c r="CE403" s="124">
        <v>0</v>
      </c>
      <c r="CF403" s="124">
        <v>0.98136653611589797</v>
      </c>
      <c r="CG403" s="124">
        <v>3910</v>
      </c>
      <c r="CH403" s="124" t="s">
        <v>470</v>
      </c>
      <c r="CI403" s="124" t="s">
        <v>470</v>
      </c>
      <c r="CJ403" s="124" t="s">
        <v>470</v>
      </c>
      <c r="CK403" s="124" t="s">
        <v>470</v>
      </c>
      <c r="CL403" s="124" t="s">
        <v>470</v>
      </c>
      <c r="CM403" s="124" t="s">
        <v>470</v>
      </c>
      <c r="CN403" s="124">
        <v>0.15071196393517</v>
      </c>
      <c r="CO403" s="124">
        <v>0.94397682826934304</v>
      </c>
      <c r="CP403" s="124">
        <v>3767</v>
      </c>
      <c r="CQ403" s="124">
        <v>43</v>
      </c>
      <c r="CR403" s="124">
        <v>3.6850436401597499E-2</v>
      </c>
      <c r="CS403" s="124">
        <v>133</v>
      </c>
      <c r="CT403" s="124">
        <v>10446895766.58</v>
      </c>
      <c r="CU403" s="124">
        <v>2.9633078937252099E-2</v>
      </c>
      <c r="CV403" s="124">
        <v>113</v>
      </c>
      <c r="CW403" s="124">
        <v>0.74133734002253904</v>
      </c>
      <c r="CX403" s="124">
        <v>0.92202318111623305</v>
      </c>
      <c r="CY403" s="124">
        <v>3712</v>
      </c>
      <c r="DC403" s="124" t="s">
        <v>470</v>
      </c>
      <c r="DD403" s="124" t="s">
        <v>470</v>
      </c>
      <c r="DE403" s="124" t="s">
        <v>470</v>
      </c>
      <c r="DF403" s="124" t="s">
        <v>254</v>
      </c>
      <c r="DG403" s="124" t="s">
        <v>420</v>
      </c>
    </row>
    <row r="404" spans="2:111" hidden="1" x14ac:dyDescent="0.3">
      <c r="B404" s="124" t="str">
        <f t="shared" si="6"/>
        <v>iBoxx MSCI ESG EUR Financials TCA45716</v>
      </c>
      <c r="D404" s="124" t="s">
        <v>520</v>
      </c>
      <c r="E404" s="124" t="s">
        <v>231</v>
      </c>
      <c r="F404" s="196">
        <v>45716</v>
      </c>
      <c r="G404" s="124">
        <v>1301</v>
      </c>
      <c r="H404" s="124">
        <v>0</v>
      </c>
      <c r="I404" s="124">
        <v>1301</v>
      </c>
      <c r="J404" s="124">
        <v>0</v>
      </c>
      <c r="K404" s="124">
        <v>1</v>
      </c>
      <c r="L404" s="265" t="s">
        <v>476</v>
      </c>
      <c r="M404" s="124">
        <v>7.6462173576633603</v>
      </c>
      <c r="N404" s="124">
        <v>0.99999999999993505</v>
      </c>
      <c r="O404" s="124">
        <v>1301</v>
      </c>
      <c r="P404" s="124">
        <v>7.7038090894281996</v>
      </c>
      <c r="Q404" s="124">
        <v>0.99999999999993505</v>
      </c>
      <c r="R404" s="124">
        <v>1301</v>
      </c>
      <c r="S404" s="124">
        <v>4.8878779190078703</v>
      </c>
      <c r="T404" s="124">
        <v>0.99999999999993505</v>
      </c>
      <c r="U404" s="124">
        <v>1301</v>
      </c>
      <c r="V404" s="124">
        <v>6.2762500056895201</v>
      </c>
      <c r="W404" s="124">
        <v>0.99999999999993505</v>
      </c>
      <c r="X404" s="124">
        <v>1301</v>
      </c>
      <c r="Y404" s="124" t="s">
        <v>470</v>
      </c>
      <c r="Z404" s="124" t="s">
        <v>470</v>
      </c>
      <c r="AA404" s="124" t="s">
        <v>470</v>
      </c>
      <c r="AB404" s="124" t="s">
        <v>470</v>
      </c>
      <c r="AC404" s="124" t="s">
        <v>470</v>
      </c>
      <c r="AD404" s="124" t="s">
        <v>470</v>
      </c>
      <c r="AE404" s="124">
        <v>0.16366205572270601</v>
      </c>
      <c r="AF404" s="124">
        <v>0.63092175509303605</v>
      </c>
      <c r="AG404" s="124">
        <v>834</v>
      </c>
      <c r="AH404" s="124">
        <v>3.7577860653694799</v>
      </c>
      <c r="AI404" s="124">
        <v>0.24214036855867399</v>
      </c>
      <c r="AJ404" s="124">
        <v>345</v>
      </c>
      <c r="AK404" s="124" t="s">
        <v>470</v>
      </c>
      <c r="AL404" s="124" t="s">
        <v>470</v>
      </c>
      <c r="AM404" s="124" t="s">
        <v>470</v>
      </c>
      <c r="AN404" s="124" t="s">
        <v>470</v>
      </c>
      <c r="AO404" s="124" t="s">
        <v>470</v>
      </c>
      <c r="AP404" s="124" t="s">
        <v>470</v>
      </c>
      <c r="AQ404" s="124" t="s">
        <v>470</v>
      </c>
      <c r="AR404" s="124" t="s">
        <v>470</v>
      </c>
      <c r="AS404" s="124" t="s">
        <v>470</v>
      </c>
      <c r="BL404" s="124">
        <v>8.8859829832371104E-2</v>
      </c>
      <c r="BM404" s="124">
        <v>0.99999999999993505</v>
      </c>
      <c r="BN404" s="124">
        <v>1301</v>
      </c>
      <c r="BO404" s="124">
        <v>1.2023536270292801</v>
      </c>
      <c r="BP404" s="124">
        <v>0.99999999999993505</v>
      </c>
      <c r="BQ404" s="124">
        <v>1301</v>
      </c>
      <c r="BR404" s="124">
        <v>0.919128713528793</v>
      </c>
      <c r="BS404" s="124" t="s">
        <v>470</v>
      </c>
      <c r="BT404" s="124">
        <v>0.99999999999993505</v>
      </c>
      <c r="BU404" s="124">
        <v>1301</v>
      </c>
      <c r="BV404" s="124">
        <v>0.19978198520621501</v>
      </c>
      <c r="BW404" s="124">
        <v>0.19978198520621501</v>
      </c>
      <c r="BX404" s="124">
        <v>306</v>
      </c>
      <c r="BY404" s="124">
        <v>0</v>
      </c>
      <c r="BZ404" s="124">
        <v>0.99999999999993505</v>
      </c>
      <c r="CA404" s="124">
        <v>1301</v>
      </c>
      <c r="CB404" s="124">
        <v>0</v>
      </c>
      <c r="CC404" s="124">
        <v>0.99999999999993505</v>
      </c>
      <c r="CD404" s="124">
        <v>1301</v>
      </c>
      <c r="CE404" s="124">
        <v>0</v>
      </c>
      <c r="CF404" s="124">
        <v>0.99999999999993505</v>
      </c>
      <c r="CG404" s="124">
        <v>1301</v>
      </c>
      <c r="CH404" s="124" t="s">
        <v>470</v>
      </c>
      <c r="CI404" s="124" t="s">
        <v>470</v>
      </c>
      <c r="CJ404" s="124" t="s">
        <v>470</v>
      </c>
      <c r="CK404" s="124" t="s">
        <v>470</v>
      </c>
      <c r="CL404" s="124" t="s">
        <v>470</v>
      </c>
      <c r="CM404" s="124" t="s">
        <v>470</v>
      </c>
      <c r="CN404" s="124">
        <v>0.24597794146420601</v>
      </c>
      <c r="CO404" s="124">
        <v>0.99950305428257802</v>
      </c>
      <c r="CP404" s="124">
        <v>1300</v>
      </c>
      <c r="CQ404" s="124">
        <v>15</v>
      </c>
      <c r="CR404" s="124">
        <v>3.7721247760241203E-2</v>
      </c>
      <c r="CS404" s="124">
        <v>37</v>
      </c>
      <c r="CT404" s="124">
        <v>6883001345.25</v>
      </c>
      <c r="CU404" s="124">
        <v>3.7109830215849703E-2</v>
      </c>
      <c r="CV404" s="124">
        <v>35</v>
      </c>
      <c r="CW404" s="124">
        <v>0.78016273006197701</v>
      </c>
      <c r="CX404" s="124">
        <v>0.96285254308592705</v>
      </c>
      <c r="CY404" s="124">
        <v>1257</v>
      </c>
      <c r="DC404" s="124" t="s">
        <v>470</v>
      </c>
      <c r="DD404" s="124" t="s">
        <v>470</v>
      </c>
      <c r="DE404" s="124" t="s">
        <v>470</v>
      </c>
      <c r="DF404" s="124" t="s">
        <v>232</v>
      </c>
      <c r="DG404" s="124" t="s">
        <v>420</v>
      </c>
    </row>
    <row r="405" spans="2:111" hidden="1" x14ac:dyDescent="0.3">
      <c r="B405" s="124" t="str">
        <f t="shared" si="6"/>
        <v>iBoxx MSCI ESG EUR Corporates45716</v>
      </c>
      <c r="D405" s="124" t="s">
        <v>516</v>
      </c>
      <c r="E405" s="124" t="s">
        <v>224</v>
      </c>
      <c r="F405" s="196">
        <v>45716</v>
      </c>
      <c r="G405" s="124">
        <v>3123</v>
      </c>
      <c r="H405" s="124">
        <v>0</v>
      </c>
      <c r="I405" s="124">
        <v>3123</v>
      </c>
      <c r="J405" s="124">
        <v>0</v>
      </c>
      <c r="K405" s="124">
        <v>1</v>
      </c>
      <c r="L405" s="265" t="s">
        <v>476</v>
      </c>
      <c r="M405" s="124">
        <v>7.5626238123053602</v>
      </c>
      <c r="N405" s="124">
        <v>0.99999999999984401</v>
      </c>
      <c r="O405" s="124">
        <v>3123</v>
      </c>
      <c r="P405" s="124">
        <v>7.57021876884839</v>
      </c>
      <c r="Q405" s="124">
        <v>0.99999999999984401</v>
      </c>
      <c r="R405" s="124">
        <v>3123</v>
      </c>
      <c r="S405" s="124">
        <v>5.18604546975443</v>
      </c>
      <c r="T405" s="124">
        <v>0.99999999999984401</v>
      </c>
      <c r="U405" s="124">
        <v>3123</v>
      </c>
      <c r="V405" s="124">
        <v>6.1982887418875201</v>
      </c>
      <c r="W405" s="124">
        <v>0.99999999999984401</v>
      </c>
      <c r="X405" s="124">
        <v>3123</v>
      </c>
      <c r="Y405" s="124" t="s">
        <v>470</v>
      </c>
      <c r="Z405" s="124" t="s">
        <v>470</v>
      </c>
      <c r="AA405" s="124" t="s">
        <v>470</v>
      </c>
      <c r="AB405" s="124" t="s">
        <v>470</v>
      </c>
      <c r="AC405" s="124" t="s">
        <v>470</v>
      </c>
      <c r="AD405" s="124" t="s">
        <v>470</v>
      </c>
      <c r="AE405" s="124">
        <v>0.13413946348085801</v>
      </c>
      <c r="AF405" s="124">
        <v>0.63263975497935099</v>
      </c>
      <c r="AG405" s="124">
        <v>2011</v>
      </c>
      <c r="AH405" s="124">
        <v>4.0456661072393496</v>
      </c>
      <c r="AI405" s="124">
        <v>0.40535905496209101</v>
      </c>
      <c r="AJ405" s="124">
        <v>1324</v>
      </c>
      <c r="AK405" s="124" t="s">
        <v>470</v>
      </c>
      <c r="AL405" s="124" t="s">
        <v>470</v>
      </c>
      <c r="AM405" s="124" t="s">
        <v>470</v>
      </c>
      <c r="AN405" s="124" t="s">
        <v>470</v>
      </c>
      <c r="AO405" s="124" t="s">
        <v>470</v>
      </c>
      <c r="AP405" s="124" t="s">
        <v>470</v>
      </c>
      <c r="AQ405" s="124" t="s">
        <v>470</v>
      </c>
      <c r="AR405" s="124" t="s">
        <v>470</v>
      </c>
      <c r="AS405" s="124" t="s">
        <v>470</v>
      </c>
      <c r="BL405" s="124">
        <v>0.38265739698504098</v>
      </c>
      <c r="BM405" s="124">
        <v>0.99999999999984401</v>
      </c>
      <c r="BN405" s="124">
        <v>3123</v>
      </c>
      <c r="BO405" s="124">
        <v>40.040987409823401</v>
      </c>
      <c r="BP405" s="124">
        <v>0.99999999999984401</v>
      </c>
      <c r="BQ405" s="124">
        <v>3123</v>
      </c>
      <c r="BR405" s="124">
        <v>0.91742987352368799</v>
      </c>
      <c r="BS405" s="124">
        <v>3.8461451140195703E-2</v>
      </c>
      <c r="BT405" s="124">
        <v>0.99999999999984401</v>
      </c>
      <c r="BU405" s="124">
        <v>3123</v>
      </c>
      <c r="BV405" s="124">
        <v>0.153831992589888</v>
      </c>
      <c r="BW405" s="124">
        <v>0.153831992589888</v>
      </c>
      <c r="BX405" s="124">
        <v>532</v>
      </c>
      <c r="BY405" s="124">
        <v>0</v>
      </c>
      <c r="BZ405" s="124">
        <v>0.99999999999984401</v>
      </c>
      <c r="CA405" s="124">
        <v>3123</v>
      </c>
      <c r="CB405" s="124">
        <v>0</v>
      </c>
      <c r="CC405" s="124">
        <v>0.99999999999984401</v>
      </c>
      <c r="CD405" s="124">
        <v>3123</v>
      </c>
      <c r="CE405" s="124">
        <v>0</v>
      </c>
      <c r="CF405" s="124">
        <v>0.99999999999984401</v>
      </c>
      <c r="CG405" s="124">
        <v>3123</v>
      </c>
      <c r="CH405" s="124" t="s">
        <v>470</v>
      </c>
      <c r="CI405" s="124" t="s">
        <v>470</v>
      </c>
      <c r="CJ405" s="124" t="s">
        <v>470</v>
      </c>
      <c r="CK405" s="124" t="s">
        <v>470</v>
      </c>
      <c r="CL405" s="124" t="s">
        <v>470</v>
      </c>
      <c r="CM405" s="124" t="s">
        <v>470</v>
      </c>
      <c r="CN405" s="124">
        <v>0.17759652311712901</v>
      </c>
      <c r="CO405" s="124">
        <v>0.99999999999984401</v>
      </c>
      <c r="CP405" s="124">
        <v>3123</v>
      </c>
      <c r="CQ405" s="124">
        <v>35</v>
      </c>
      <c r="CR405" s="124">
        <v>2.8918606200315899E-2</v>
      </c>
      <c r="CS405" s="124">
        <v>77</v>
      </c>
      <c r="CT405" s="124">
        <v>10335607257.4499</v>
      </c>
      <c r="CU405" s="124">
        <v>2.8333730548764501E-2</v>
      </c>
      <c r="CV405" s="124">
        <v>74</v>
      </c>
      <c r="CW405" s="124">
        <v>0.73641465397171002</v>
      </c>
      <c r="CX405" s="124">
        <v>0.97814924865830299</v>
      </c>
      <c r="CY405" s="124">
        <v>3069</v>
      </c>
      <c r="DC405" s="124" t="s">
        <v>470</v>
      </c>
      <c r="DD405" s="124" t="s">
        <v>470</v>
      </c>
      <c r="DE405" s="124" t="s">
        <v>470</v>
      </c>
      <c r="DF405" s="124" t="s">
        <v>225</v>
      </c>
      <c r="DG405" s="124" t="s">
        <v>420</v>
      </c>
    </row>
    <row r="406" spans="2:111" hidden="1" x14ac:dyDescent="0.3">
      <c r="B406" s="124" t="str">
        <f t="shared" si="6"/>
        <v>iBoxx MSCI ESG EUR Corporates BBB TCA45716</v>
      </c>
      <c r="D406" s="124" t="s">
        <v>518</v>
      </c>
      <c r="E406" s="124" t="s">
        <v>228</v>
      </c>
      <c r="F406" s="196">
        <v>45716</v>
      </c>
      <c r="G406" s="124">
        <v>1676</v>
      </c>
      <c r="H406" s="124">
        <v>0</v>
      </c>
      <c r="I406" s="124">
        <v>1676</v>
      </c>
      <c r="J406" s="124">
        <v>0</v>
      </c>
      <c r="K406" s="124">
        <v>1</v>
      </c>
      <c r="L406" s="265" t="s">
        <v>476</v>
      </c>
      <c r="M406" s="124">
        <v>7.5709862196272404</v>
      </c>
      <c r="N406" s="124">
        <v>0.99999999999991895</v>
      </c>
      <c r="O406" s="124">
        <v>1676</v>
      </c>
      <c r="P406" s="124">
        <v>7.5571308130685999</v>
      </c>
      <c r="Q406" s="124">
        <v>0.99999999999991895</v>
      </c>
      <c r="R406" s="124">
        <v>1676</v>
      </c>
      <c r="S406" s="124">
        <v>5.5337816468807901</v>
      </c>
      <c r="T406" s="124">
        <v>0.99999999999991895</v>
      </c>
      <c r="U406" s="124">
        <v>1676</v>
      </c>
      <c r="V406" s="124">
        <v>6.3115531786465402</v>
      </c>
      <c r="W406" s="124">
        <v>0.99999999999991895</v>
      </c>
      <c r="X406" s="124">
        <v>1676</v>
      </c>
      <c r="Y406" s="124" t="s">
        <v>470</v>
      </c>
      <c r="Z406" s="124" t="s">
        <v>470</v>
      </c>
      <c r="AA406" s="124" t="s">
        <v>470</v>
      </c>
      <c r="AB406" s="124" t="s">
        <v>470</v>
      </c>
      <c r="AC406" s="124" t="s">
        <v>470</v>
      </c>
      <c r="AD406" s="124" t="s">
        <v>470</v>
      </c>
      <c r="AE406" s="124">
        <v>0.111386968095345</v>
      </c>
      <c r="AF406" s="124">
        <v>0.67838969670593896</v>
      </c>
      <c r="AG406" s="124">
        <v>1140</v>
      </c>
      <c r="AH406" s="124">
        <v>4.9574037765265198</v>
      </c>
      <c r="AI406" s="124">
        <v>0.51198389222468399</v>
      </c>
      <c r="AJ406" s="124">
        <v>850</v>
      </c>
      <c r="AK406" s="124" t="s">
        <v>470</v>
      </c>
      <c r="AL406" s="124" t="s">
        <v>470</v>
      </c>
      <c r="AM406" s="124" t="s">
        <v>470</v>
      </c>
      <c r="AN406" s="124" t="s">
        <v>470</v>
      </c>
      <c r="AO406" s="124" t="s">
        <v>470</v>
      </c>
      <c r="AP406" s="124" t="s">
        <v>470</v>
      </c>
      <c r="AQ406" s="124" t="s">
        <v>470</v>
      </c>
      <c r="AR406" s="124" t="s">
        <v>470</v>
      </c>
      <c r="AS406" s="124" t="s">
        <v>470</v>
      </c>
      <c r="BL406" s="124">
        <v>0.44901229500591</v>
      </c>
      <c r="BM406" s="124">
        <v>0.99999999999991895</v>
      </c>
      <c r="BN406" s="124">
        <v>1676</v>
      </c>
      <c r="BO406" s="124">
        <v>72.145313942415399</v>
      </c>
      <c r="BP406" s="124">
        <v>0.99999999999991895</v>
      </c>
      <c r="BQ406" s="124">
        <v>1676</v>
      </c>
      <c r="BR406" s="124">
        <v>0.90375135403758899</v>
      </c>
      <c r="BS406" s="124">
        <v>2.37793935818859E-2</v>
      </c>
      <c r="BT406" s="124">
        <v>0.99999999999991895</v>
      </c>
      <c r="BU406" s="124">
        <v>1676</v>
      </c>
      <c r="BV406" s="124">
        <v>0.194056476983265</v>
      </c>
      <c r="BW406" s="124">
        <v>0.194056476983265</v>
      </c>
      <c r="BX406" s="124">
        <v>341</v>
      </c>
      <c r="BY406" s="124">
        <v>0</v>
      </c>
      <c r="BZ406" s="124">
        <v>0.99999999999991895</v>
      </c>
      <c r="CA406" s="124">
        <v>1676</v>
      </c>
      <c r="CB406" s="124">
        <v>0</v>
      </c>
      <c r="CC406" s="124">
        <v>0.99999999999991895</v>
      </c>
      <c r="CD406" s="124">
        <v>1676</v>
      </c>
      <c r="CE406" s="124">
        <v>0</v>
      </c>
      <c r="CF406" s="124">
        <v>0.99999999999991895</v>
      </c>
      <c r="CG406" s="124">
        <v>1676</v>
      </c>
      <c r="CH406" s="124" t="s">
        <v>470</v>
      </c>
      <c r="CI406" s="124" t="s">
        <v>470</v>
      </c>
      <c r="CJ406" s="124" t="s">
        <v>470</v>
      </c>
      <c r="CK406" s="124" t="s">
        <v>470</v>
      </c>
      <c r="CL406" s="124" t="s">
        <v>470</v>
      </c>
      <c r="CM406" s="124" t="s">
        <v>470</v>
      </c>
      <c r="CN406" s="124">
        <v>0.151795044835596</v>
      </c>
      <c r="CO406" s="124">
        <v>0.99954135196086602</v>
      </c>
      <c r="CP406" s="124">
        <v>1675</v>
      </c>
      <c r="CQ406" s="124">
        <v>13</v>
      </c>
      <c r="CR406" s="124">
        <v>2.49515617298443E-2</v>
      </c>
      <c r="CS406" s="124">
        <v>33</v>
      </c>
      <c r="CT406" s="124">
        <v>1580427797.3099999</v>
      </c>
      <c r="CU406" s="124">
        <v>2.49515617298443E-2</v>
      </c>
      <c r="CV406" s="124">
        <v>33</v>
      </c>
      <c r="CW406" s="124">
        <v>0.73342831796139096</v>
      </c>
      <c r="CX406" s="124">
        <v>0.982723717055206</v>
      </c>
      <c r="CY406" s="124">
        <v>1650</v>
      </c>
      <c r="DC406" s="124" t="s">
        <v>470</v>
      </c>
      <c r="DD406" s="124" t="s">
        <v>470</v>
      </c>
      <c r="DE406" s="124" t="s">
        <v>470</v>
      </c>
      <c r="DF406" s="124" t="s">
        <v>229</v>
      </c>
      <c r="DG406" s="124" t="s">
        <v>420</v>
      </c>
    </row>
    <row r="407" spans="2:111" hidden="1" x14ac:dyDescent="0.3">
      <c r="B407" s="124" t="str">
        <f t="shared" si="6"/>
        <v>iBoxx MSCI EUR High Yield Paris Aligned Capped TCA45716</v>
      </c>
      <c r="D407" s="124" t="s">
        <v>531</v>
      </c>
      <c r="E407" s="124" t="s">
        <v>255</v>
      </c>
      <c r="F407" s="196">
        <v>45716</v>
      </c>
      <c r="G407" s="124">
        <v>365</v>
      </c>
      <c r="H407" s="124">
        <v>0</v>
      </c>
      <c r="I407" s="124">
        <v>365</v>
      </c>
      <c r="J407" s="124">
        <v>0</v>
      </c>
      <c r="K407" s="124">
        <v>1</v>
      </c>
      <c r="L407" s="265" t="s">
        <v>476</v>
      </c>
      <c r="M407" s="124">
        <v>6.8441619652410797</v>
      </c>
      <c r="N407" s="124">
        <v>0.99999999999998301</v>
      </c>
      <c r="O407" s="124">
        <v>365</v>
      </c>
      <c r="P407" s="124">
        <v>6.9501291916114898</v>
      </c>
      <c r="Q407" s="124">
        <v>0.99999999999998301</v>
      </c>
      <c r="R407" s="124">
        <v>365</v>
      </c>
      <c r="S407" s="124">
        <v>4.9581929700704901</v>
      </c>
      <c r="T407" s="124">
        <v>0.99999999999998301</v>
      </c>
      <c r="U407" s="124">
        <v>365</v>
      </c>
      <c r="V407" s="124">
        <v>5.9943294257074804</v>
      </c>
      <c r="W407" s="124">
        <v>0.99999999999998301</v>
      </c>
      <c r="X407" s="124">
        <v>365</v>
      </c>
      <c r="Y407" s="124" t="s">
        <v>470</v>
      </c>
      <c r="Z407" s="124" t="s">
        <v>470</v>
      </c>
      <c r="AA407" s="124" t="s">
        <v>470</v>
      </c>
      <c r="AB407" s="124" t="s">
        <v>470</v>
      </c>
      <c r="AC407" s="124" t="s">
        <v>470</v>
      </c>
      <c r="AD407" s="124" t="s">
        <v>470</v>
      </c>
      <c r="AE407" s="124">
        <v>0.12622671034612701</v>
      </c>
      <c r="AF407" s="124">
        <v>0.65605757822680699</v>
      </c>
      <c r="AG407" s="124">
        <v>238</v>
      </c>
      <c r="AH407" s="124">
        <v>5.78975036415126</v>
      </c>
      <c r="AI407" s="124">
        <v>0.50174475499286897</v>
      </c>
      <c r="AJ407" s="124">
        <v>169</v>
      </c>
      <c r="AK407" s="124" t="s">
        <v>470</v>
      </c>
      <c r="AL407" s="124" t="s">
        <v>470</v>
      </c>
      <c r="AM407" s="124" t="s">
        <v>470</v>
      </c>
      <c r="AN407" s="124" t="s">
        <v>470</v>
      </c>
      <c r="AO407" s="124" t="s">
        <v>470</v>
      </c>
      <c r="AP407" s="124" t="s">
        <v>470</v>
      </c>
      <c r="AQ407" s="124" t="s">
        <v>470</v>
      </c>
      <c r="AR407" s="124" t="s">
        <v>470</v>
      </c>
      <c r="AS407" s="124" t="s">
        <v>470</v>
      </c>
      <c r="BL407" s="124">
        <v>0.46784650477704598</v>
      </c>
      <c r="BM407" s="124">
        <v>0.99999999999998301</v>
      </c>
      <c r="BN407" s="124">
        <v>365</v>
      </c>
      <c r="BO407" s="124">
        <v>60.758694005520503</v>
      </c>
      <c r="BP407" s="124">
        <v>0.99999999999998301</v>
      </c>
      <c r="BQ407" s="124">
        <v>365</v>
      </c>
      <c r="BR407" s="124">
        <v>0.93135965092529704</v>
      </c>
      <c r="BS407" s="124">
        <v>6.9523425300954001E-3</v>
      </c>
      <c r="BT407" s="124">
        <v>0.99999999999998301</v>
      </c>
      <c r="BU407" s="124">
        <v>365</v>
      </c>
      <c r="BV407" s="124">
        <v>0.15502936476620499</v>
      </c>
      <c r="BW407" s="124">
        <v>0.15502936476620499</v>
      </c>
      <c r="BX407" s="124">
        <v>59</v>
      </c>
      <c r="BY407" s="124">
        <v>0</v>
      </c>
      <c r="BZ407" s="124">
        <v>0.99999999999998301</v>
      </c>
      <c r="CA407" s="124">
        <v>365</v>
      </c>
      <c r="CB407" s="124">
        <v>0</v>
      </c>
      <c r="CC407" s="124">
        <v>0.99999999999998301</v>
      </c>
      <c r="CD407" s="124">
        <v>365</v>
      </c>
      <c r="CE407" s="124">
        <v>0</v>
      </c>
      <c r="CF407" s="124">
        <v>0.99999999999998301</v>
      </c>
      <c r="CG407" s="124">
        <v>365</v>
      </c>
      <c r="CH407" s="124" t="s">
        <v>470</v>
      </c>
      <c r="CI407" s="124" t="s">
        <v>470</v>
      </c>
      <c r="CJ407" s="124" t="s">
        <v>470</v>
      </c>
      <c r="CK407" s="124" t="s">
        <v>470</v>
      </c>
      <c r="CL407" s="124" t="s">
        <v>470</v>
      </c>
      <c r="CM407" s="124" t="s">
        <v>470</v>
      </c>
      <c r="CN407" s="124">
        <v>0.24526342368816501</v>
      </c>
      <c r="CO407" s="124">
        <v>0.99999999999998301</v>
      </c>
      <c r="CP407" s="124">
        <v>365</v>
      </c>
      <c r="CQ407" s="124">
        <v>2</v>
      </c>
      <c r="CR407" s="124">
        <v>4.5346229656363004E-3</v>
      </c>
      <c r="CS407" s="124">
        <v>1</v>
      </c>
      <c r="CT407" s="124">
        <v>54789614.060000002</v>
      </c>
      <c r="CU407" s="124">
        <v>4.5346229656363004E-3</v>
      </c>
      <c r="CV407" s="124">
        <v>1</v>
      </c>
      <c r="CW407" s="124">
        <v>0.573456936761784</v>
      </c>
      <c r="CX407" s="124">
        <v>0.99512890580609603</v>
      </c>
      <c r="CY407" s="124">
        <v>360</v>
      </c>
      <c r="DC407" s="124" t="s">
        <v>470</v>
      </c>
      <c r="DD407" s="124" t="s">
        <v>470</v>
      </c>
      <c r="DE407" s="124" t="s">
        <v>470</v>
      </c>
      <c r="DF407" s="124" t="s">
        <v>256</v>
      </c>
      <c r="DG407" s="124" t="s">
        <v>420</v>
      </c>
    </row>
    <row r="408" spans="2:111" hidden="1" x14ac:dyDescent="0.3">
      <c r="B408" s="124" t="str">
        <f t="shared" si="6"/>
        <v>iBoxx MSCI ESG EUR High Yield Corporates TCA45716</v>
      </c>
      <c r="D408" s="124" t="s">
        <v>523</v>
      </c>
      <c r="E408" s="124" t="s">
        <v>237</v>
      </c>
      <c r="F408" s="196">
        <v>45716</v>
      </c>
      <c r="G408" s="124">
        <v>271</v>
      </c>
      <c r="H408" s="124">
        <v>0</v>
      </c>
      <c r="I408" s="124">
        <v>271</v>
      </c>
      <c r="J408" s="124">
        <v>0</v>
      </c>
      <c r="K408" s="124">
        <v>1</v>
      </c>
      <c r="L408" s="265" t="s">
        <v>476</v>
      </c>
      <c r="M408" s="124">
        <v>6.9679788790522501</v>
      </c>
      <c r="N408" s="124">
        <v>0.99999999999998801</v>
      </c>
      <c r="O408" s="124">
        <v>271</v>
      </c>
      <c r="P408" s="124">
        <v>6.7741679896829003</v>
      </c>
      <c r="Q408" s="124">
        <v>0.99999999999998801</v>
      </c>
      <c r="R408" s="124">
        <v>271</v>
      </c>
      <c r="S408" s="124">
        <v>5.0879016814486997</v>
      </c>
      <c r="T408" s="124">
        <v>0.99999999999998801</v>
      </c>
      <c r="U408" s="124">
        <v>271</v>
      </c>
      <c r="V408" s="124">
        <v>6.0988074688174496</v>
      </c>
      <c r="W408" s="124">
        <v>0.99999999999998801</v>
      </c>
      <c r="X408" s="124">
        <v>271</v>
      </c>
      <c r="Y408" s="124" t="s">
        <v>470</v>
      </c>
      <c r="Z408" s="124" t="s">
        <v>470</v>
      </c>
      <c r="AA408" s="124" t="s">
        <v>470</v>
      </c>
      <c r="AB408" s="124" t="s">
        <v>470</v>
      </c>
      <c r="AC408" s="124" t="s">
        <v>470</v>
      </c>
      <c r="AD408" s="124" t="s">
        <v>470</v>
      </c>
      <c r="AE408" s="124">
        <v>0.109228705955851</v>
      </c>
      <c r="AF408" s="124">
        <v>0.65204558299801196</v>
      </c>
      <c r="AG408" s="124">
        <v>174</v>
      </c>
      <c r="AH408" s="124">
        <v>6.94006101193406</v>
      </c>
      <c r="AI408" s="124">
        <v>0.58007781067100395</v>
      </c>
      <c r="AJ408" s="124">
        <v>155</v>
      </c>
      <c r="AK408" s="124" t="s">
        <v>470</v>
      </c>
      <c r="AL408" s="124" t="s">
        <v>470</v>
      </c>
      <c r="AM408" s="124" t="s">
        <v>470</v>
      </c>
      <c r="AN408" s="124" t="s">
        <v>470</v>
      </c>
      <c r="AO408" s="124" t="s">
        <v>470</v>
      </c>
      <c r="AP408" s="124" t="s">
        <v>470</v>
      </c>
      <c r="AQ408" s="124" t="s">
        <v>470</v>
      </c>
      <c r="AR408" s="124" t="s">
        <v>470</v>
      </c>
      <c r="AS408" s="124" t="s">
        <v>470</v>
      </c>
      <c r="BL408" s="124">
        <v>0.49817568609580298</v>
      </c>
      <c r="BM408" s="124">
        <v>0.99999999999998801</v>
      </c>
      <c r="BN408" s="124">
        <v>271</v>
      </c>
      <c r="BO408" s="124">
        <v>77.561743810225096</v>
      </c>
      <c r="BP408" s="124">
        <v>0.99999999999998801</v>
      </c>
      <c r="BQ408" s="124">
        <v>271</v>
      </c>
      <c r="BR408" s="124">
        <v>0.951904756876922</v>
      </c>
      <c r="BS408" s="124">
        <v>2.0214524324901201E-2</v>
      </c>
      <c r="BT408" s="124">
        <v>0.99999999999998801</v>
      </c>
      <c r="BU408" s="124">
        <v>271</v>
      </c>
      <c r="BV408" s="124">
        <v>0.14916882338170501</v>
      </c>
      <c r="BW408" s="124">
        <v>0.14916882338170501</v>
      </c>
      <c r="BX408" s="124">
        <v>41</v>
      </c>
      <c r="BY408" s="124">
        <v>0</v>
      </c>
      <c r="BZ408" s="124">
        <v>0.99999999999998801</v>
      </c>
      <c r="CA408" s="124">
        <v>271</v>
      </c>
      <c r="CB408" s="124">
        <v>0</v>
      </c>
      <c r="CC408" s="124">
        <v>0.99999999999998801</v>
      </c>
      <c r="CD408" s="124">
        <v>271</v>
      </c>
      <c r="CE408" s="124">
        <v>0</v>
      </c>
      <c r="CF408" s="124">
        <v>0.99999999999998801</v>
      </c>
      <c r="CG408" s="124">
        <v>271</v>
      </c>
      <c r="CH408" s="124" t="s">
        <v>470</v>
      </c>
      <c r="CI408" s="124" t="s">
        <v>470</v>
      </c>
      <c r="CJ408" s="124" t="s">
        <v>470</v>
      </c>
      <c r="CK408" s="124" t="s">
        <v>470</v>
      </c>
      <c r="CL408" s="124" t="s">
        <v>470</v>
      </c>
      <c r="CM408" s="124" t="s">
        <v>470</v>
      </c>
      <c r="CN408" s="124">
        <v>0.20957461869636901</v>
      </c>
      <c r="CO408" s="124">
        <v>0.99999999999998801</v>
      </c>
      <c r="CP408" s="124">
        <v>271</v>
      </c>
      <c r="CQ408" s="124">
        <v>0</v>
      </c>
      <c r="CR408" s="124" t="s">
        <v>470</v>
      </c>
      <c r="CS408" s="124" t="s">
        <v>470</v>
      </c>
      <c r="CT408" s="124">
        <v>0</v>
      </c>
      <c r="CU408" s="124" t="s">
        <v>470</v>
      </c>
      <c r="CV408" s="124" t="s">
        <v>470</v>
      </c>
      <c r="CW408" s="124">
        <v>0.58518174351373098</v>
      </c>
      <c r="CX408" s="124">
        <v>0.99999999999998801</v>
      </c>
      <c r="CY408" s="124">
        <v>271</v>
      </c>
      <c r="DC408" s="124" t="s">
        <v>470</v>
      </c>
      <c r="DD408" s="124" t="s">
        <v>470</v>
      </c>
      <c r="DE408" s="124" t="s">
        <v>470</v>
      </c>
      <c r="DF408" s="124" t="s">
        <v>238</v>
      </c>
      <c r="DG408" s="124" t="s">
        <v>420</v>
      </c>
    </row>
    <row r="409" spans="2:111" hidden="1" x14ac:dyDescent="0.3">
      <c r="B409" s="124" t="str">
        <f t="shared" si="6"/>
        <v>iBoxx MSCI ESG EUR Liquid Investment Grade Ultrashort45716</v>
      </c>
      <c r="D409" s="124" t="s">
        <v>524</v>
      </c>
      <c r="E409" s="124" t="s">
        <v>239</v>
      </c>
      <c r="F409" s="196">
        <v>45716</v>
      </c>
      <c r="G409" s="124">
        <v>455</v>
      </c>
      <c r="H409" s="124">
        <v>0</v>
      </c>
      <c r="I409" s="124">
        <v>455</v>
      </c>
      <c r="J409" s="124">
        <v>0</v>
      </c>
      <c r="K409" s="124">
        <v>1</v>
      </c>
      <c r="L409" s="265" t="s">
        <v>476</v>
      </c>
      <c r="M409" s="124">
        <v>7.5469945295589103</v>
      </c>
      <c r="N409" s="124">
        <v>0.99999999999997902</v>
      </c>
      <c r="O409" s="124">
        <v>455</v>
      </c>
      <c r="P409" s="124">
        <v>7.5552511109745604</v>
      </c>
      <c r="Q409" s="124">
        <v>0.99999999999997902</v>
      </c>
      <c r="R409" s="124">
        <v>455</v>
      </c>
      <c r="S409" s="124">
        <v>5.0478050427424002</v>
      </c>
      <c r="T409" s="124">
        <v>0.99999999999997902</v>
      </c>
      <c r="U409" s="124">
        <v>455</v>
      </c>
      <c r="V409" s="124">
        <v>6.2181110889109803</v>
      </c>
      <c r="W409" s="124">
        <v>0.99999999999997902</v>
      </c>
      <c r="X409" s="124">
        <v>455</v>
      </c>
      <c r="Y409" s="124" t="s">
        <v>470</v>
      </c>
      <c r="Z409" s="124" t="s">
        <v>470</v>
      </c>
      <c r="AA409" s="124" t="s">
        <v>470</v>
      </c>
      <c r="AB409" s="124" t="s">
        <v>470</v>
      </c>
      <c r="AC409" s="124" t="s">
        <v>470</v>
      </c>
      <c r="AD409" s="124" t="s">
        <v>470</v>
      </c>
      <c r="AE409" s="124">
        <v>0.12572350092051801</v>
      </c>
      <c r="AF409" s="124">
        <v>0.65356040050217701</v>
      </c>
      <c r="AG409" s="124">
        <v>295</v>
      </c>
      <c r="AH409" s="124">
        <v>4.3475342242450701</v>
      </c>
      <c r="AI409" s="124">
        <v>0.36133900198138402</v>
      </c>
      <c r="AJ409" s="124">
        <v>178</v>
      </c>
      <c r="AK409" s="124" t="s">
        <v>470</v>
      </c>
      <c r="AL409" s="124" t="s">
        <v>470</v>
      </c>
      <c r="AM409" s="124" t="s">
        <v>470</v>
      </c>
      <c r="AN409" s="124" t="s">
        <v>470</v>
      </c>
      <c r="AO409" s="124" t="s">
        <v>470</v>
      </c>
      <c r="AP409" s="124" t="s">
        <v>470</v>
      </c>
      <c r="AQ409" s="124" t="s">
        <v>470</v>
      </c>
      <c r="AR409" s="124" t="s">
        <v>470</v>
      </c>
      <c r="AS409" s="124" t="s">
        <v>470</v>
      </c>
      <c r="BL409" s="124">
        <v>0.32951853643087198</v>
      </c>
      <c r="BM409" s="124">
        <v>0.99999999999997902</v>
      </c>
      <c r="BN409" s="124">
        <v>455</v>
      </c>
      <c r="BO409" s="124">
        <v>26.850142909958699</v>
      </c>
      <c r="BP409" s="124">
        <v>0.99999999999997902</v>
      </c>
      <c r="BQ409" s="124">
        <v>455</v>
      </c>
      <c r="BR409" s="124">
        <v>0.93473809898216897</v>
      </c>
      <c r="BS409" s="124">
        <v>3.01822311981884E-2</v>
      </c>
      <c r="BT409" s="124">
        <v>0.99999999999997902</v>
      </c>
      <c r="BU409" s="124">
        <v>455</v>
      </c>
      <c r="BV409" s="124">
        <v>8.0587574520300798E-2</v>
      </c>
      <c r="BW409" s="124">
        <v>8.0587574520300798E-2</v>
      </c>
      <c r="BX409" s="124">
        <v>46</v>
      </c>
      <c r="BY409" s="124">
        <v>0</v>
      </c>
      <c r="BZ409" s="124">
        <v>0.99999999999997902</v>
      </c>
      <c r="CA409" s="124">
        <v>455</v>
      </c>
      <c r="CB409" s="124">
        <v>0</v>
      </c>
      <c r="CC409" s="124">
        <v>0.99999999999997902</v>
      </c>
      <c r="CD409" s="124">
        <v>455</v>
      </c>
      <c r="CE409" s="124">
        <v>0</v>
      </c>
      <c r="CF409" s="124">
        <v>0.99999999999997902</v>
      </c>
      <c r="CG409" s="124">
        <v>455</v>
      </c>
      <c r="CH409" s="124" t="s">
        <v>470</v>
      </c>
      <c r="CI409" s="124" t="s">
        <v>470</v>
      </c>
      <c r="CJ409" s="124" t="s">
        <v>470</v>
      </c>
      <c r="CK409" s="124" t="s">
        <v>470</v>
      </c>
      <c r="CL409" s="124" t="s">
        <v>470</v>
      </c>
      <c r="CM409" s="124" t="s">
        <v>470</v>
      </c>
      <c r="CN409" s="124">
        <v>0.18453962287408399</v>
      </c>
      <c r="CO409" s="124">
        <v>0.99999999999997902</v>
      </c>
      <c r="CP409" s="124">
        <v>455</v>
      </c>
      <c r="CQ409" s="124">
        <v>14</v>
      </c>
      <c r="CR409" s="124">
        <v>3.11171719562016E-2</v>
      </c>
      <c r="CS409" s="124">
        <v>12</v>
      </c>
      <c r="CT409" s="124">
        <v>7443626413.5500002</v>
      </c>
      <c r="CU409" s="124">
        <v>2.8676903867528299E-2</v>
      </c>
      <c r="CV409" s="124">
        <v>10</v>
      </c>
      <c r="CW409" s="124">
        <v>0.74177490098301202</v>
      </c>
      <c r="CX409" s="124">
        <v>0.97507856405796201</v>
      </c>
      <c r="CY409" s="124">
        <v>448</v>
      </c>
      <c r="DC409" s="124" t="s">
        <v>470</v>
      </c>
      <c r="DD409" s="124" t="s">
        <v>470</v>
      </c>
      <c r="DE409" s="124" t="s">
        <v>470</v>
      </c>
      <c r="DF409" s="124" t="s">
        <v>240</v>
      </c>
      <c r="DG409" s="124" t="s">
        <v>420</v>
      </c>
    </row>
    <row r="410" spans="2:111" hidden="1" x14ac:dyDescent="0.3">
      <c r="B410" s="124" t="str">
        <f t="shared" si="6"/>
        <v>iBoxx MSCI ESG EUR Corporates 0-1 TCA45716</v>
      </c>
      <c r="D410" s="124" t="s">
        <v>517</v>
      </c>
      <c r="E410" s="124" t="s">
        <v>226</v>
      </c>
      <c r="F410" s="196">
        <v>45716</v>
      </c>
      <c r="G410" s="124">
        <v>256</v>
      </c>
      <c r="H410" s="124">
        <v>0</v>
      </c>
      <c r="I410" s="124">
        <v>256</v>
      </c>
      <c r="J410" s="124">
        <v>0</v>
      </c>
      <c r="K410" s="124">
        <v>1</v>
      </c>
      <c r="L410" s="265" t="s">
        <v>476</v>
      </c>
      <c r="M410" s="124">
        <v>7.4852919680455203</v>
      </c>
      <c r="N410" s="124">
        <v>0.99999999999998801</v>
      </c>
      <c r="O410" s="124">
        <v>256</v>
      </c>
      <c r="P410" s="124">
        <v>7.4603578998995603</v>
      </c>
      <c r="Q410" s="124">
        <v>0.99999999999998801</v>
      </c>
      <c r="R410" s="124">
        <v>256</v>
      </c>
      <c r="S410" s="124">
        <v>5.1583638590748304</v>
      </c>
      <c r="T410" s="124">
        <v>0.99999999999998801</v>
      </c>
      <c r="U410" s="124">
        <v>256</v>
      </c>
      <c r="V410" s="124">
        <v>6.1842330444773097</v>
      </c>
      <c r="W410" s="124">
        <v>0.99999999999998801</v>
      </c>
      <c r="X410" s="124">
        <v>256</v>
      </c>
      <c r="Y410" s="124" t="s">
        <v>470</v>
      </c>
      <c r="Z410" s="124" t="s">
        <v>470</v>
      </c>
      <c r="AA410" s="124" t="s">
        <v>470</v>
      </c>
      <c r="AB410" s="124" t="s">
        <v>470</v>
      </c>
      <c r="AC410" s="124" t="s">
        <v>470</v>
      </c>
      <c r="AD410" s="124" t="s">
        <v>470</v>
      </c>
      <c r="AE410" s="124">
        <v>0.12448721307121099</v>
      </c>
      <c r="AF410" s="124">
        <v>0.64524021584309299</v>
      </c>
      <c r="AG410" s="124">
        <v>165</v>
      </c>
      <c r="AH410" s="124">
        <v>4.6560910252434002</v>
      </c>
      <c r="AI410" s="124">
        <v>0.39718916768384899</v>
      </c>
      <c r="AJ410" s="124">
        <v>109</v>
      </c>
      <c r="AK410" s="124" t="s">
        <v>470</v>
      </c>
      <c r="AL410" s="124" t="s">
        <v>470</v>
      </c>
      <c r="AM410" s="124" t="s">
        <v>470</v>
      </c>
      <c r="AN410" s="124" t="s">
        <v>470</v>
      </c>
      <c r="AO410" s="124" t="s">
        <v>470</v>
      </c>
      <c r="AP410" s="124" t="s">
        <v>470</v>
      </c>
      <c r="AQ410" s="124" t="s">
        <v>470</v>
      </c>
      <c r="AR410" s="124" t="s">
        <v>470</v>
      </c>
      <c r="AS410" s="124" t="s">
        <v>470</v>
      </c>
      <c r="BL410" s="124">
        <v>0.39414350880092902</v>
      </c>
      <c r="BM410" s="124">
        <v>0.99999999999998801</v>
      </c>
      <c r="BN410" s="124">
        <v>256</v>
      </c>
      <c r="BO410" s="124">
        <v>37.616101533600002</v>
      </c>
      <c r="BP410" s="124">
        <v>0.99999999999998801</v>
      </c>
      <c r="BQ410" s="124">
        <v>256</v>
      </c>
      <c r="BR410" s="124">
        <v>0.944799860684154</v>
      </c>
      <c r="BS410" s="124">
        <v>4.0460493757805999E-2</v>
      </c>
      <c r="BT410" s="124">
        <v>0.99999999999998801</v>
      </c>
      <c r="BU410" s="124">
        <v>256</v>
      </c>
      <c r="BV410" s="124">
        <v>0.103602435857653</v>
      </c>
      <c r="BW410" s="124">
        <v>0.103602435857653</v>
      </c>
      <c r="BX410" s="124">
        <v>32</v>
      </c>
      <c r="BY410" s="124">
        <v>0</v>
      </c>
      <c r="BZ410" s="124">
        <v>0.99999999999998801</v>
      </c>
      <c r="CA410" s="124">
        <v>256</v>
      </c>
      <c r="CB410" s="124">
        <v>0</v>
      </c>
      <c r="CC410" s="124">
        <v>0.99999999999998801</v>
      </c>
      <c r="CD410" s="124">
        <v>256</v>
      </c>
      <c r="CE410" s="124">
        <v>0</v>
      </c>
      <c r="CF410" s="124">
        <v>0.99999999999998801</v>
      </c>
      <c r="CG410" s="124">
        <v>256</v>
      </c>
      <c r="CH410" s="124" t="s">
        <v>470</v>
      </c>
      <c r="CI410" s="124" t="s">
        <v>470</v>
      </c>
      <c r="CJ410" s="124" t="s">
        <v>470</v>
      </c>
      <c r="CK410" s="124" t="s">
        <v>470</v>
      </c>
      <c r="CL410" s="124" t="s">
        <v>470</v>
      </c>
      <c r="CM410" s="124" t="s">
        <v>470</v>
      </c>
      <c r="CN410" s="124">
        <v>0.177974824935373</v>
      </c>
      <c r="CO410" s="124">
        <v>0.99999999999998801</v>
      </c>
      <c r="CP410" s="124">
        <v>256</v>
      </c>
      <c r="CQ410" s="124">
        <v>12</v>
      </c>
      <c r="CR410" s="124">
        <v>1.71201263394045E-2</v>
      </c>
      <c r="CS410" s="124">
        <v>4</v>
      </c>
      <c r="CT410" s="124">
        <v>7328826413.5500002</v>
      </c>
      <c r="CU410" s="124">
        <v>1.4436035424246201E-2</v>
      </c>
      <c r="CV410" s="124">
        <v>3</v>
      </c>
      <c r="CW410" s="124">
        <v>0.72784507787499597</v>
      </c>
      <c r="CX410" s="124">
        <v>0.97343888924240796</v>
      </c>
      <c r="CY410" s="124">
        <v>252</v>
      </c>
      <c r="DC410" s="124" t="s">
        <v>470</v>
      </c>
      <c r="DD410" s="124" t="s">
        <v>470</v>
      </c>
      <c r="DE410" s="124" t="s">
        <v>470</v>
      </c>
      <c r="DF410" s="124" t="s">
        <v>227</v>
      </c>
      <c r="DG410" s="124" t="s">
        <v>420</v>
      </c>
    </row>
    <row r="411" spans="2:111" hidden="1" x14ac:dyDescent="0.3">
      <c r="B411" s="124" t="str">
        <f t="shared" si="6"/>
        <v>iBoxx MSCI ESG GBP Non-Gilts45716</v>
      </c>
      <c r="D411" s="124" t="s">
        <v>526</v>
      </c>
      <c r="E411" s="124" t="s">
        <v>243</v>
      </c>
      <c r="F411" s="196">
        <v>45716</v>
      </c>
      <c r="G411" s="124">
        <v>1014</v>
      </c>
      <c r="H411" s="124">
        <v>6</v>
      </c>
      <c r="I411" s="124">
        <v>1008</v>
      </c>
      <c r="J411" s="124">
        <v>6.1643721189659001E-3</v>
      </c>
      <c r="K411" s="124">
        <v>0.99383562788103397</v>
      </c>
      <c r="L411" s="265" t="s">
        <v>469</v>
      </c>
      <c r="M411" s="124">
        <v>7.5567023078392097</v>
      </c>
      <c r="N411" s="124">
        <v>0.99999999999995204</v>
      </c>
      <c r="O411" s="124">
        <v>1014</v>
      </c>
      <c r="P411" s="124">
        <v>7.2388909716250396</v>
      </c>
      <c r="Q411" s="124">
        <v>0.99999999999995204</v>
      </c>
      <c r="R411" s="124">
        <v>1014</v>
      </c>
      <c r="S411" s="124">
        <v>5.6536651135004599</v>
      </c>
      <c r="T411" s="124">
        <v>0.99999999999995204</v>
      </c>
      <c r="U411" s="124">
        <v>1014</v>
      </c>
      <c r="V411" s="124">
        <v>6.4457419712327502</v>
      </c>
      <c r="W411" s="124">
        <v>0.99999999999995204</v>
      </c>
      <c r="X411" s="124">
        <v>1014</v>
      </c>
      <c r="Y411" s="124">
        <v>33.894899817315697</v>
      </c>
      <c r="Z411" s="124">
        <v>2.2662502838093901E-2</v>
      </c>
      <c r="AA411" s="124">
        <v>17</v>
      </c>
      <c r="AB411" s="124">
        <v>67.519173593599305</v>
      </c>
      <c r="AC411" s="124">
        <v>1.3143601253645901E-2</v>
      </c>
      <c r="AD411" s="124">
        <v>11</v>
      </c>
      <c r="AE411" s="124">
        <v>0.147640381962171</v>
      </c>
      <c r="AF411" s="124">
        <v>0.63293130123153696</v>
      </c>
      <c r="AG411" s="124">
        <v>668</v>
      </c>
      <c r="AH411" s="124">
        <v>3.3708706473874002</v>
      </c>
      <c r="AI411" s="124">
        <v>0.237420714438557</v>
      </c>
      <c r="AJ411" s="124">
        <v>258</v>
      </c>
      <c r="AK411" s="124">
        <v>7.5853102126524696</v>
      </c>
      <c r="AL411" s="124">
        <v>1.3143601253645901E-2</v>
      </c>
      <c r="AM411" s="124">
        <v>11</v>
      </c>
      <c r="AN411" s="124">
        <v>0.68953876226398503</v>
      </c>
      <c r="AO411" s="124">
        <v>1.3143601253645901E-2</v>
      </c>
      <c r="AP411" s="124">
        <v>11</v>
      </c>
      <c r="AQ411" s="124">
        <v>0</v>
      </c>
      <c r="AR411" s="124" t="s">
        <v>470</v>
      </c>
      <c r="AS411" s="124" t="s">
        <v>470</v>
      </c>
      <c r="BL411" s="124">
        <v>0.31054996444377903</v>
      </c>
      <c r="BM411" s="124">
        <v>0.99383562788098601</v>
      </c>
      <c r="BN411" s="124">
        <v>1008</v>
      </c>
      <c r="BO411" s="124">
        <v>16.727012336701002</v>
      </c>
      <c r="BP411" s="124">
        <v>0.97733749716185803</v>
      </c>
      <c r="BQ411" s="124">
        <v>997</v>
      </c>
      <c r="BR411" s="124">
        <v>0.82592769009097</v>
      </c>
      <c r="BS411" s="124">
        <v>7.6404767192124997E-3</v>
      </c>
      <c r="BT411" s="124">
        <v>0.99383562788098601</v>
      </c>
      <c r="BU411" s="124">
        <v>1008</v>
      </c>
      <c r="BV411" s="124">
        <v>4.9310032763820101E-2</v>
      </c>
      <c r="BW411" s="124">
        <v>4.9310032763820101E-2</v>
      </c>
      <c r="BX411" s="124">
        <v>57</v>
      </c>
      <c r="BY411" s="124">
        <v>0</v>
      </c>
      <c r="BZ411" s="124">
        <v>0.99999999999995204</v>
      </c>
      <c r="CA411" s="124">
        <v>1014</v>
      </c>
      <c r="CB411" s="124">
        <v>0</v>
      </c>
      <c r="CC411" s="124">
        <v>0.99999999999995204</v>
      </c>
      <c r="CD411" s="124">
        <v>1014</v>
      </c>
      <c r="CE411" s="124">
        <v>0</v>
      </c>
      <c r="CF411" s="124">
        <v>0.97733749716185803</v>
      </c>
      <c r="CG411" s="124">
        <v>997</v>
      </c>
      <c r="CH411" s="124">
        <v>0</v>
      </c>
      <c r="CI411" s="124" t="s">
        <v>470</v>
      </c>
      <c r="CJ411" s="124" t="s">
        <v>470</v>
      </c>
      <c r="CK411" s="124">
        <v>0</v>
      </c>
      <c r="CL411" s="124" t="s">
        <v>470</v>
      </c>
      <c r="CM411" s="124" t="s">
        <v>470</v>
      </c>
      <c r="CN411" s="124">
        <v>0.36037415974551401</v>
      </c>
      <c r="CO411" s="124">
        <v>0.97733749716185803</v>
      </c>
      <c r="CP411" s="124">
        <v>997</v>
      </c>
      <c r="CQ411" s="124">
        <v>13</v>
      </c>
      <c r="CR411" s="124">
        <v>2.05117914498761E-2</v>
      </c>
      <c r="CS411" s="124">
        <v>19</v>
      </c>
      <c r="CT411" s="124">
        <v>7339462163.5500002</v>
      </c>
      <c r="CU411" s="124">
        <v>1.9996506020901798E-2</v>
      </c>
      <c r="CV411" s="124">
        <v>18</v>
      </c>
      <c r="CW411" s="124">
        <v>0.71986402104279401</v>
      </c>
      <c r="CX411" s="124">
        <v>0.74187907583644896</v>
      </c>
      <c r="CY411" s="124">
        <v>836</v>
      </c>
      <c r="DC411" s="124">
        <v>0</v>
      </c>
      <c r="DD411" s="124" t="s">
        <v>470</v>
      </c>
      <c r="DE411" s="124" t="s">
        <v>470</v>
      </c>
      <c r="DF411" s="124" t="s">
        <v>244</v>
      </c>
      <c r="DG411" s="124" t="s">
        <v>420</v>
      </c>
    </row>
    <row r="412" spans="2:111" hidden="1" x14ac:dyDescent="0.3">
      <c r="B412" s="124" t="str">
        <f t="shared" si="6"/>
        <v>iBoxx MSCI GBP Corporates Paris Aligned Capped TCA45716</v>
      </c>
      <c r="D412" s="124" t="s">
        <v>535</v>
      </c>
      <c r="E412" s="124" t="s">
        <v>263</v>
      </c>
      <c r="F412" s="196">
        <v>45716</v>
      </c>
      <c r="G412" s="124">
        <v>650</v>
      </c>
      <c r="H412" s="124">
        <v>0</v>
      </c>
      <c r="I412" s="124">
        <v>650</v>
      </c>
      <c r="J412" s="124">
        <v>0</v>
      </c>
      <c r="K412" s="124">
        <v>1</v>
      </c>
      <c r="L412" s="265" t="s">
        <v>476</v>
      </c>
      <c r="M412" s="124">
        <v>7.5596690520166696</v>
      </c>
      <c r="N412" s="124">
        <v>0.99999999999996803</v>
      </c>
      <c r="O412" s="124">
        <v>650</v>
      </c>
      <c r="P412" s="124">
        <v>7.8241529791408899</v>
      </c>
      <c r="Q412" s="124">
        <v>0.99999999999996803</v>
      </c>
      <c r="R412" s="124">
        <v>650</v>
      </c>
      <c r="S412" s="124">
        <v>4.9145783640678502</v>
      </c>
      <c r="T412" s="124">
        <v>0.99999999999996803</v>
      </c>
      <c r="U412" s="124">
        <v>650</v>
      </c>
      <c r="V412" s="124">
        <v>6.4018189162760102</v>
      </c>
      <c r="W412" s="124">
        <v>0.99999999999996803</v>
      </c>
      <c r="X412" s="124">
        <v>650</v>
      </c>
      <c r="Y412" s="124" t="s">
        <v>470</v>
      </c>
      <c r="Z412" s="124" t="s">
        <v>470</v>
      </c>
      <c r="AA412" s="124" t="s">
        <v>470</v>
      </c>
      <c r="AB412" s="124" t="s">
        <v>470</v>
      </c>
      <c r="AC412" s="124" t="s">
        <v>470</v>
      </c>
      <c r="AD412" s="124" t="s">
        <v>470</v>
      </c>
      <c r="AE412" s="124">
        <v>0.14473562286081901</v>
      </c>
      <c r="AF412" s="124">
        <v>0.71938024855304405</v>
      </c>
      <c r="AG412" s="124">
        <v>481</v>
      </c>
      <c r="AH412" s="124">
        <v>3.1823786037419701</v>
      </c>
      <c r="AI412" s="124">
        <v>0.296150389996093</v>
      </c>
      <c r="AJ412" s="124">
        <v>194</v>
      </c>
      <c r="AK412" s="124" t="s">
        <v>470</v>
      </c>
      <c r="AL412" s="124" t="s">
        <v>470</v>
      </c>
      <c r="AM412" s="124" t="s">
        <v>470</v>
      </c>
      <c r="AN412" s="124" t="s">
        <v>470</v>
      </c>
      <c r="AO412" s="124" t="s">
        <v>470</v>
      </c>
      <c r="AP412" s="124" t="s">
        <v>470</v>
      </c>
      <c r="AQ412" s="124" t="s">
        <v>470</v>
      </c>
      <c r="AR412" s="124" t="s">
        <v>470</v>
      </c>
      <c r="AS412" s="124" t="s">
        <v>470</v>
      </c>
      <c r="BL412" s="124">
        <v>0.34879571207536197</v>
      </c>
      <c r="BM412" s="124">
        <v>0.99999999999996803</v>
      </c>
      <c r="BN412" s="124">
        <v>650</v>
      </c>
      <c r="BO412" s="124">
        <v>13.9607890813237</v>
      </c>
      <c r="BP412" s="124">
        <v>0.99999999999996803</v>
      </c>
      <c r="BQ412" s="124">
        <v>650</v>
      </c>
      <c r="BR412" s="124">
        <v>0.94160551338866905</v>
      </c>
      <c r="BS412" s="124">
        <v>1.17585595677503E-2</v>
      </c>
      <c r="BT412" s="124">
        <v>0.99999999999996803</v>
      </c>
      <c r="BU412" s="124">
        <v>650</v>
      </c>
      <c r="BV412" s="124">
        <v>5.3863038525751299E-2</v>
      </c>
      <c r="BW412" s="124">
        <v>5.3863038525751299E-2</v>
      </c>
      <c r="BX412" s="124">
        <v>37</v>
      </c>
      <c r="BY412" s="124">
        <v>0</v>
      </c>
      <c r="BZ412" s="124">
        <v>0.99999999999996803</v>
      </c>
      <c r="CA412" s="124">
        <v>650</v>
      </c>
      <c r="CB412" s="124">
        <v>0</v>
      </c>
      <c r="CC412" s="124">
        <v>0.99999999999996803</v>
      </c>
      <c r="CD412" s="124">
        <v>650</v>
      </c>
      <c r="CE412" s="124">
        <v>0</v>
      </c>
      <c r="CF412" s="124">
        <v>0.99999999999996803</v>
      </c>
      <c r="CG412" s="124">
        <v>650</v>
      </c>
      <c r="CH412" s="124" t="s">
        <v>470</v>
      </c>
      <c r="CI412" s="124" t="s">
        <v>470</v>
      </c>
      <c r="CJ412" s="124" t="s">
        <v>470</v>
      </c>
      <c r="CK412" s="124" t="s">
        <v>470</v>
      </c>
      <c r="CL412" s="124" t="s">
        <v>470</v>
      </c>
      <c r="CM412" s="124" t="s">
        <v>470</v>
      </c>
      <c r="CN412" s="124">
        <v>0.409272569764765</v>
      </c>
      <c r="CO412" s="124">
        <v>0.99999999999996803</v>
      </c>
      <c r="CP412" s="124">
        <v>650</v>
      </c>
      <c r="CQ412" s="124">
        <v>13</v>
      </c>
      <c r="CR412" s="124">
        <v>5.5575715372093298E-2</v>
      </c>
      <c r="CS412" s="124">
        <v>21</v>
      </c>
      <c r="CT412" s="124">
        <v>7343811551.5500002</v>
      </c>
      <c r="CU412" s="124">
        <v>5.5575715372093298E-2</v>
      </c>
      <c r="CV412" s="124">
        <v>21</v>
      </c>
      <c r="CW412" s="124">
        <v>0.72200759709985496</v>
      </c>
      <c r="CX412" s="124">
        <v>0.98081472158135297</v>
      </c>
      <c r="CY412" s="124">
        <v>641</v>
      </c>
      <c r="DC412" s="124" t="s">
        <v>470</v>
      </c>
      <c r="DD412" s="124" t="s">
        <v>470</v>
      </c>
      <c r="DE412" s="124" t="s">
        <v>470</v>
      </c>
      <c r="DF412" s="124" t="s">
        <v>263</v>
      </c>
      <c r="DG412" s="124" t="s">
        <v>420</v>
      </c>
    </row>
    <row r="413" spans="2:111" hidden="1" x14ac:dyDescent="0.3">
      <c r="B413" s="124" t="str">
        <f t="shared" si="6"/>
        <v>iBoxx MSCI ESG GBP Liquid Investment Grade Ultrashort45716</v>
      </c>
      <c r="D413" s="124" t="s">
        <v>525</v>
      </c>
      <c r="E413" s="124" t="s">
        <v>241</v>
      </c>
      <c r="F413" s="196">
        <v>45716</v>
      </c>
      <c r="G413" s="124">
        <v>155</v>
      </c>
      <c r="H413" s="124">
        <v>0</v>
      </c>
      <c r="I413" s="124">
        <v>155</v>
      </c>
      <c r="J413" s="124">
        <v>0</v>
      </c>
      <c r="K413" s="124">
        <v>1</v>
      </c>
      <c r="L413" s="265" t="s">
        <v>476</v>
      </c>
      <c r="M413" s="124">
        <v>8.0140588401011197</v>
      </c>
      <c r="N413" s="124">
        <v>0.99350496943954203</v>
      </c>
      <c r="O413" s="124">
        <v>154</v>
      </c>
      <c r="P413" s="124">
        <v>7.2068965458201397</v>
      </c>
      <c r="Q413" s="124">
        <v>0.99350496943954203</v>
      </c>
      <c r="R413" s="124">
        <v>154</v>
      </c>
      <c r="S413" s="124">
        <v>5.3838850037569204</v>
      </c>
      <c r="T413" s="124">
        <v>0.99350496943954203</v>
      </c>
      <c r="U413" s="124">
        <v>154</v>
      </c>
      <c r="V413" s="124">
        <v>7.0179943339816804</v>
      </c>
      <c r="W413" s="124">
        <v>0.99350496943954203</v>
      </c>
      <c r="X413" s="124">
        <v>154</v>
      </c>
      <c r="Y413" s="124" t="s">
        <v>470</v>
      </c>
      <c r="Z413" s="124" t="s">
        <v>470</v>
      </c>
      <c r="AA413" s="124" t="s">
        <v>470</v>
      </c>
      <c r="AB413" s="124" t="s">
        <v>470</v>
      </c>
      <c r="AC413" s="124" t="s">
        <v>470</v>
      </c>
      <c r="AD413" s="124" t="s">
        <v>470</v>
      </c>
      <c r="AE413" s="124">
        <v>0.122498647240395</v>
      </c>
      <c r="AF413" s="124">
        <v>0.63587056669203701</v>
      </c>
      <c r="AG413" s="124">
        <v>97</v>
      </c>
      <c r="AH413" s="124">
        <v>1.9797630787217799</v>
      </c>
      <c r="AI413" s="124">
        <v>0.136781024064247</v>
      </c>
      <c r="AJ413" s="124">
        <v>24</v>
      </c>
      <c r="AK413" s="124" t="s">
        <v>470</v>
      </c>
      <c r="AL413" s="124" t="s">
        <v>470</v>
      </c>
      <c r="AM413" s="124" t="s">
        <v>470</v>
      </c>
      <c r="AN413" s="124" t="s">
        <v>470</v>
      </c>
      <c r="AO413" s="124" t="s">
        <v>470</v>
      </c>
      <c r="AP413" s="124" t="s">
        <v>470</v>
      </c>
      <c r="AQ413" s="124" t="s">
        <v>470</v>
      </c>
      <c r="AR413" s="124" t="s">
        <v>470</v>
      </c>
      <c r="AS413" s="124" t="s">
        <v>470</v>
      </c>
      <c r="BL413" s="124">
        <v>5.08500954738665E-2</v>
      </c>
      <c r="BM413" s="124">
        <v>0.999999999999994</v>
      </c>
      <c r="BN413" s="124">
        <v>155</v>
      </c>
      <c r="BO413" s="124">
        <v>2.8072206287892398</v>
      </c>
      <c r="BP413" s="124">
        <v>0.97464057436676499</v>
      </c>
      <c r="BQ413" s="124">
        <v>152</v>
      </c>
      <c r="BR413" s="124">
        <v>0.80585393241835201</v>
      </c>
      <c r="BS413" s="124">
        <v>6.7768558704658002E-3</v>
      </c>
      <c r="BT413" s="124">
        <v>0.999999999999994</v>
      </c>
      <c r="BU413" s="124">
        <v>155</v>
      </c>
      <c r="BV413" s="124">
        <v>1.4320424815203899E-2</v>
      </c>
      <c r="BW413" s="124">
        <v>1.4320424815203899E-2</v>
      </c>
      <c r="BX413" s="124">
        <v>5</v>
      </c>
      <c r="BY413" s="124">
        <v>0</v>
      </c>
      <c r="BZ413" s="124">
        <v>0.99350496943954203</v>
      </c>
      <c r="CA413" s="124">
        <v>154</v>
      </c>
      <c r="CB413" s="124">
        <v>0</v>
      </c>
      <c r="CC413" s="124">
        <v>0.99350496943954203</v>
      </c>
      <c r="CD413" s="124">
        <v>154</v>
      </c>
      <c r="CE413" s="124">
        <v>0</v>
      </c>
      <c r="CF413" s="124">
        <v>0.97464057436676499</v>
      </c>
      <c r="CG413" s="124">
        <v>152</v>
      </c>
      <c r="CH413" s="124" t="s">
        <v>470</v>
      </c>
      <c r="CI413" s="124" t="s">
        <v>470</v>
      </c>
      <c r="CJ413" s="124" t="s">
        <v>470</v>
      </c>
      <c r="CK413" s="124" t="s">
        <v>470</v>
      </c>
      <c r="CL413" s="124" t="s">
        <v>470</v>
      </c>
      <c r="CM413" s="124" t="s">
        <v>470</v>
      </c>
      <c r="CN413" s="124">
        <v>0.33264725743467799</v>
      </c>
      <c r="CO413" s="124">
        <v>0.96913971890603301</v>
      </c>
      <c r="CP413" s="124">
        <v>150</v>
      </c>
      <c r="CQ413" s="124">
        <v>11</v>
      </c>
      <c r="CR413" s="124">
        <v>4.1136462866803898E-2</v>
      </c>
      <c r="CS413" s="124">
        <v>5</v>
      </c>
      <c r="CT413" s="124">
        <v>6834723750</v>
      </c>
      <c r="CU413" s="124">
        <v>3.8716474826077603E-2</v>
      </c>
      <c r="CV413" s="124">
        <v>4</v>
      </c>
      <c r="CW413" s="124">
        <v>0.74115091803857902</v>
      </c>
      <c r="CX413" s="124">
        <v>0.614937218662852</v>
      </c>
      <c r="CY413" s="124">
        <v>98</v>
      </c>
      <c r="DC413" s="124" t="s">
        <v>470</v>
      </c>
      <c r="DD413" s="124" t="s">
        <v>470</v>
      </c>
      <c r="DE413" s="124" t="s">
        <v>470</v>
      </c>
      <c r="DF413" s="124" t="s">
        <v>242</v>
      </c>
      <c r="DG413" s="124" t="s">
        <v>420</v>
      </c>
    </row>
    <row r="414" spans="2:111" hidden="1" x14ac:dyDescent="0.3">
      <c r="B414" s="124" t="str">
        <f t="shared" si="6"/>
        <v>iBoxx MSCI ESG EUR High Yield Corporates 1-3 TCA45716</v>
      </c>
      <c r="D414" s="124" t="s">
        <v>522</v>
      </c>
      <c r="E414" s="124" t="s">
        <v>235</v>
      </c>
      <c r="F414" s="196">
        <v>45716</v>
      </c>
      <c r="G414" s="124">
        <v>96</v>
      </c>
      <c r="H414" s="124">
        <v>0</v>
      </c>
      <c r="I414" s="124">
        <v>96</v>
      </c>
      <c r="J414" s="124">
        <v>0</v>
      </c>
      <c r="K414" s="124">
        <v>1</v>
      </c>
      <c r="L414" s="265" t="s">
        <v>476</v>
      </c>
      <c r="M414" s="124">
        <v>7.1011644221739703</v>
      </c>
      <c r="N414" s="124">
        <v>0.999999999999997</v>
      </c>
      <c r="O414" s="124">
        <v>96</v>
      </c>
      <c r="P414" s="124">
        <v>6.88623847343273</v>
      </c>
      <c r="Q414" s="124">
        <v>0.999999999999997</v>
      </c>
      <c r="R414" s="124">
        <v>96</v>
      </c>
      <c r="S414" s="124">
        <v>4.9986409710182196</v>
      </c>
      <c r="T414" s="124">
        <v>0.999999999999997</v>
      </c>
      <c r="U414" s="124">
        <v>96</v>
      </c>
      <c r="V414" s="124">
        <v>6.2497648299856596</v>
      </c>
      <c r="W414" s="124">
        <v>0.999999999999997</v>
      </c>
      <c r="X414" s="124">
        <v>96</v>
      </c>
      <c r="Y414" s="124" t="s">
        <v>470</v>
      </c>
      <c r="Z414" s="124" t="s">
        <v>470</v>
      </c>
      <c r="AA414" s="124" t="s">
        <v>470</v>
      </c>
      <c r="AB414" s="124" t="s">
        <v>470</v>
      </c>
      <c r="AC414" s="124" t="s">
        <v>470</v>
      </c>
      <c r="AD414" s="124" t="s">
        <v>470</v>
      </c>
      <c r="AE414" s="124">
        <v>0.10245455826317</v>
      </c>
      <c r="AF414" s="124">
        <v>0.69742988244830595</v>
      </c>
      <c r="AG414" s="124">
        <v>68</v>
      </c>
      <c r="AH414" s="124">
        <v>6.5909746657203003</v>
      </c>
      <c r="AI414" s="124">
        <v>0.61909807135603301</v>
      </c>
      <c r="AJ414" s="124">
        <v>59</v>
      </c>
      <c r="AK414" s="124" t="s">
        <v>470</v>
      </c>
      <c r="AL414" s="124" t="s">
        <v>470</v>
      </c>
      <c r="AM414" s="124" t="s">
        <v>470</v>
      </c>
      <c r="AN414" s="124" t="s">
        <v>470</v>
      </c>
      <c r="AO414" s="124" t="s">
        <v>470</v>
      </c>
      <c r="AP414" s="124" t="s">
        <v>470</v>
      </c>
      <c r="AQ414" s="124" t="s">
        <v>470</v>
      </c>
      <c r="AR414" s="124" t="s">
        <v>470</v>
      </c>
      <c r="AS414" s="124" t="s">
        <v>470</v>
      </c>
      <c r="BL414" s="124">
        <v>0.47428431403576798</v>
      </c>
      <c r="BM414" s="124">
        <v>0.999999999999997</v>
      </c>
      <c r="BN414" s="124">
        <v>96</v>
      </c>
      <c r="BO414" s="124">
        <v>43.739037476044999</v>
      </c>
      <c r="BP414" s="124">
        <v>0.999999999999997</v>
      </c>
      <c r="BQ414" s="124">
        <v>96</v>
      </c>
      <c r="BR414" s="124">
        <v>0.96820147961862701</v>
      </c>
      <c r="BS414" s="124">
        <v>1.9451692434433801E-2</v>
      </c>
      <c r="BT414" s="124">
        <v>0.999999999999997</v>
      </c>
      <c r="BU414" s="124">
        <v>96</v>
      </c>
      <c r="BV414" s="124">
        <v>0.154235335205059</v>
      </c>
      <c r="BW414" s="124">
        <v>0.154235335205059</v>
      </c>
      <c r="BX414" s="124">
        <v>15</v>
      </c>
      <c r="BY414" s="124">
        <v>0</v>
      </c>
      <c r="BZ414" s="124">
        <v>0.999999999999997</v>
      </c>
      <c r="CA414" s="124">
        <v>96</v>
      </c>
      <c r="CB414" s="124">
        <v>0</v>
      </c>
      <c r="CC414" s="124">
        <v>0.999999999999997</v>
      </c>
      <c r="CD414" s="124">
        <v>96</v>
      </c>
      <c r="CE414" s="124">
        <v>0</v>
      </c>
      <c r="CF414" s="124">
        <v>0.999999999999997</v>
      </c>
      <c r="CG414" s="124">
        <v>96</v>
      </c>
      <c r="CH414" s="124" t="s">
        <v>470</v>
      </c>
      <c r="CI414" s="124" t="s">
        <v>470</v>
      </c>
      <c r="CJ414" s="124" t="s">
        <v>470</v>
      </c>
      <c r="CK414" s="124" t="s">
        <v>470</v>
      </c>
      <c r="CL414" s="124" t="s">
        <v>470</v>
      </c>
      <c r="CM414" s="124" t="s">
        <v>470</v>
      </c>
      <c r="CN414" s="124">
        <v>0.220523703892713</v>
      </c>
      <c r="CO414" s="124">
        <v>0.999999999999997</v>
      </c>
      <c r="CP414" s="124">
        <v>96</v>
      </c>
      <c r="CQ414" s="124">
        <v>0</v>
      </c>
      <c r="CR414" s="124" t="s">
        <v>470</v>
      </c>
      <c r="CS414" s="124" t="s">
        <v>470</v>
      </c>
      <c r="CT414" s="124">
        <v>0</v>
      </c>
      <c r="CU414" s="124" t="s">
        <v>470</v>
      </c>
      <c r="CV414" s="124" t="s">
        <v>470</v>
      </c>
      <c r="CW414" s="124">
        <v>0.59620665230583203</v>
      </c>
      <c r="CX414" s="124">
        <v>0.999999999999997</v>
      </c>
      <c r="CY414" s="124">
        <v>96</v>
      </c>
      <c r="DC414" s="124" t="s">
        <v>470</v>
      </c>
      <c r="DD414" s="124" t="s">
        <v>470</v>
      </c>
      <c r="DE414" s="124" t="s">
        <v>470</v>
      </c>
      <c r="DF414" s="124" t="s">
        <v>236</v>
      </c>
      <c r="DG414" s="124" t="s">
        <v>420</v>
      </c>
    </row>
    <row r="415" spans="2:111" hidden="1" x14ac:dyDescent="0.3">
      <c r="B415" s="124" t="str">
        <f t="shared" si="6"/>
        <v>iBoxx MSCI ESG EUR FRN Investment Grade Corporates TCA45716</v>
      </c>
      <c r="D415" s="124" t="s">
        <v>521</v>
      </c>
      <c r="E415" s="124" t="s">
        <v>233</v>
      </c>
      <c r="F415" s="196">
        <v>45716</v>
      </c>
      <c r="G415" s="124">
        <v>97</v>
      </c>
      <c r="H415" s="124">
        <v>0</v>
      </c>
      <c r="I415" s="124">
        <v>97</v>
      </c>
      <c r="J415" s="124">
        <v>0</v>
      </c>
      <c r="K415" s="124">
        <v>1</v>
      </c>
      <c r="L415" s="265" t="s">
        <v>476</v>
      </c>
      <c r="M415" s="124">
        <v>7.8309721887041404</v>
      </c>
      <c r="N415" s="124">
        <v>0.999999999999998</v>
      </c>
      <c r="O415" s="124">
        <v>97</v>
      </c>
      <c r="P415" s="124">
        <v>7.9059436390405597</v>
      </c>
      <c r="Q415" s="124">
        <v>0.999999999999998</v>
      </c>
      <c r="R415" s="124">
        <v>97</v>
      </c>
      <c r="S415" s="124">
        <v>4.7345675831549396</v>
      </c>
      <c r="T415" s="124">
        <v>0.999999999999998</v>
      </c>
      <c r="U415" s="124">
        <v>97</v>
      </c>
      <c r="V415" s="124">
        <v>6.30747903210926</v>
      </c>
      <c r="W415" s="124">
        <v>0.999999999999998</v>
      </c>
      <c r="X415" s="124">
        <v>97</v>
      </c>
      <c r="Y415" s="124" t="s">
        <v>470</v>
      </c>
      <c r="Z415" s="124" t="s">
        <v>470</v>
      </c>
      <c r="AA415" s="124" t="s">
        <v>470</v>
      </c>
      <c r="AB415" s="124" t="s">
        <v>470</v>
      </c>
      <c r="AC415" s="124" t="s">
        <v>470</v>
      </c>
      <c r="AD415" s="124" t="s">
        <v>470</v>
      </c>
      <c r="AE415" s="124">
        <v>0.12893668920304699</v>
      </c>
      <c r="AF415" s="124">
        <v>0.62122421060371003</v>
      </c>
      <c r="AG415" s="124">
        <v>60</v>
      </c>
      <c r="AH415" s="124">
        <v>2.2956350267860501</v>
      </c>
      <c r="AI415" s="124">
        <v>0.187676341115429</v>
      </c>
      <c r="AJ415" s="124">
        <v>19</v>
      </c>
      <c r="AK415" s="124" t="s">
        <v>470</v>
      </c>
      <c r="AL415" s="124" t="s">
        <v>470</v>
      </c>
      <c r="AM415" s="124" t="s">
        <v>470</v>
      </c>
      <c r="AN415" s="124" t="s">
        <v>470</v>
      </c>
      <c r="AO415" s="124" t="s">
        <v>470</v>
      </c>
      <c r="AP415" s="124" t="s">
        <v>470</v>
      </c>
      <c r="AQ415" s="124" t="s">
        <v>470</v>
      </c>
      <c r="AR415" s="124" t="s">
        <v>470</v>
      </c>
      <c r="AS415" s="124" t="s">
        <v>470</v>
      </c>
      <c r="BL415" s="124">
        <v>8.4614478862145501E-2</v>
      </c>
      <c r="BM415" s="124">
        <v>0.999999999999998</v>
      </c>
      <c r="BN415" s="124">
        <v>97</v>
      </c>
      <c r="BO415" s="124">
        <v>1.66831786324892</v>
      </c>
      <c r="BP415" s="124">
        <v>0.999999999999998</v>
      </c>
      <c r="BQ415" s="124">
        <v>97</v>
      </c>
      <c r="BR415" s="124">
        <v>0.94200771153876095</v>
      </c>
      <c r="BS415" s="124" t="s">
        <v>470</v>
      </c>
      <c r="BT415" s="124">
        <v>0.999999999999998</v>
      </c>
      <c r="BU415" s="124">
        <v>97</v>
      </c>
      <c r="BV415" s="124">
        <v>8.1341050806791396E-2</v>
      </c>
      <c r="BW415" s="124">
        <v>8.1341050806791396E-2</v>
      </c>
      <c r="BX415" s="124">
        <v>8</v>
      </c>
      <c r="BY415" s="124">
        <v>0</v>
      </c>
      <c r="BZ415" s="124">
        <v>0.999999999999998</v>
      </c>
      <c r="CA415" s="124">
        <v>97</v>
      </c>
      <c r="CB415" s="124">
        <v>0</v>
      </c>
      <c r="CC415" s="124">
        <v>0.999999999999998</v>
      </c>
      <c r="CD415" s="124">
        <v>97</v>
      </c>
      <c r="CE415" s="124">
        <v>0</v>
      </c>
      <c r="CF415" s="124">
        <v>0.999999999999998</v>
      </c>
      <c r="CG415" s="124">
        <v>97</v>
      </c>
      <c r="CH415" s="124" t="s">
        <v>470</v>
      </c>
      <c r="CI415" s="124" t="s">
        <v>470</v>
      </c>
      <c r="CJ415" s="124" t="s">
        <v>470</v>
      </c>
      <c r="CK415" s="124" t="s">
        <v>470</v>
      </c>
      <c r="CL415" s="124" t="s">
        <v>470</v>
      </c>
      <c r="CM415" s="124" t="s">
        <v>470</v>
      </c>
      <c r="CN415" s="124">
        <v>0.22594300608287701</v>
      </c>
      <c r="CO415" s="124">
        <v>0.999999999999998</v>
      </c>
      <c r="CP415" s="124">
        <v>97</v>
      </c>
      <c r="CQ415" s="124">
        <v>10</v>
      </c>
      <c r="CR415" s="124">
        <v>5.6008470509503402E-2</v>
      </c>
      <c r="CS415" s="124">
        <v>5</v>
      </c>
      <c r="CT415" s="124">
        <v>6840266850</v>
      </c>
      <c r="CU415" s="124">
        <v>5.6008470509503402E-2</v>
      </c>
      <c r="CV415" s="124">
        <v>5</v>
      </c>
      <c r="CW415" s="124">
        <v>0.75371705636995101</v>
      </c>
      <c r="CX415" s="124">
        <v>0.99252635002510903</v>
      </c>
      <c r="CY415" s="124">
        <v>96</v>
      </c>
      <c r="DC415" s="124" t="s">
        <v>470</v>
      </c>
      <c r="DD415" s="124" t="s">
        <v>470</v>
      </c>
      <c r="DE415" s="124" t="s">
        <v>470</v>
      </c>
      <c r="DF415" s="124" t="s">
        <v>234</v>
      </c>
      <c r="DG415" s="124" t="s">
        <v>420</v>
      </c>
    </row>
    <row r="416" spans="2:111" hidden="1" x14ac:dyDescent="0.3">
      <c r="B416" s="124" t="str">
        <f t="shared" si="6"/>
        <v>iBoxx MSCI ESG EUR Corporates Green Bond Select45716</v>
      </c>
      <c r="D416" s="124" t="s">
        <v>519</v>
      </c>
      <c r="E416" s="124" t="s">
        <v>230</v>
      </c>
      <c r="F416" s="196">
        <v>45716</v>
      </c>
      <c r="G416" s="124">
        <v>90</v>
      </c>
      <c r="H416" s="124">
        <v>0</v>
      </c>
      <c r="I416" s="124">
        <v>90</v>
      </c>
      <c r="J416" s="124">
        <v>0</v>
      </c>
      <c r="K416" s="124">
        <v>1</v>
      </c>
      <c r="L416" s="265" t="s">
        <v>476</v>
      </c>
      <c r="M416" s="124">
        <v>7.6864322781714298</v>
      </c>
      <c r="N416" s="124">
        <v>0.99587328081371496</v>
      </c>
      <c r="O416" s="124">
        <v>90</v>
      </c>
      <c r="P416" s="124">
        <v>7.7702810972001402</v>
      </c>
      <c r="Q416" s="124">
        <v>0.99587328081371496</v>
      </c>
      <c r="R416" s="124">
        <v>90</v>
      </c>
      <c r="S416" s="124">
        <v>4.96898365524578</v>
      </c>
      <c r="T416" s="124">
        <v>0.99587328081371496</v>
      </c>
      <c r="U416" s="124">
        <v>90</v>
      </c>
      <c r="V416" s="124">
        <v>6.3649736798182399</v>
      </c>
      <c r="W416" s="124">
        <v>0.99587328081371496</v>
      </c>
      <c r="X416" s="124">
        <v>90</v>
      </c>
      <c r="Y416" s="124" t="s">
        <v>470</v>
      </c>
      <c r="Z416" s="124" t="s">
        <v>470</v>
      </c>
      <c r="AA416" s="124" t="s">
        <v>470</v>
      </c>
      <c r="AB416" s="124" t="s">
        <v>470</v>
      </c>
      <c r="AC416" s="124" t="s">
        <v>470</v>
      </c>
      <c r="AD416" s="124" t="s">
        <v>470</v>
      </c>
      <c r="AE416" s="124">
        <v>0.13123957854155599</v>
      </c>
      <c r="AF416" s="124">
        <v>0.62312387668242597</v>
      </c>
      <c r="AG416" s="124">
        <v>57</v>
      </c>
      <c r="AH416" s="124">
        <v>3.1123583128691301</v>
      </c>
      <c r="AI416" s="124">
        <v>0.42403802391982198</v>
      </c>
      <c r="AJ416" s="124">
        <v>39</v>
      </c>
      <c r="AK416" s="124" t="s">
        <v>470</v>
      </c>
      <c r="AL416" s="124" t="s">
        <v>470</v>
      </c>
      <c r="AM416" s="124" t="s">
        <v>470</v>
      </c>
      <c r="AN416" s="124" t="s">
        <v>470</v>
      </c>
      <c r="AO416" s="124" t="s">
        <v>470</v>
      </c>
      <c r="AP416" s="124" t="s">
        <v>470</v>
      </c>
      <c r="AQ416" s="124" t="s">
        <v>470</v>
      </c>
      <c r="AR416" s="124" t="s">
        <v>470</v>
      </c>
      <c r="AS416" s="124" t="s">
        <v>470</v>
      </c>
      <c r="BL416" s="124">
        <v>0.25738056741854398</v>
      </c>
      <c r="BM416" s="124">
        <v>0.99587328081371496</v>
      </c>
      <c r="BN416" s="124">
        <v>90</v>
      </c>
      <c r="BO416" s="124">
        <v>29.682123367129201</v>
      </c>
      <c r="BP416" s="124">
        <v>0.99587328081371496</v>
      </c>
      <c r="BQ416" s="124">
        <v>90</v>
      </c>
      <c r="BR416" s="124">
        <v>0.86813556996512498</v>
      </c>
      <c r="BS416" s="124">
        <v>7.0077799268876998E-3</v>
      </c>
      <c r="BT416" s="124">
        <v>0.99587328081371496</v>
      </c>
      <c r="BU416" s="124">
        <v>90</v>
      </c>
      <c r="BV416" s="124">
        <v>0.99587328081371496</v>
      </c>
      <c r="BW416" s="124">
        <v>0.99587328081371496</v>
      </c>
      <c r="BX416" s="124">
        <v>90</v>
      </c>
      <c r="BY416" s="124">
        <v>0</v>
      </c>
      <c r="BZ416" s="124">
        <v>0.99587328081371496</v>
      </c>
      <c r="CA416" s="124">
        <v>90</v>
      </c>
      <c r="CB416" s="124">
        <v>0</v>
      </c>
      <c r="CC416" s="124">
        <v>0.99587328081371496</v>
      </c>
      <c r="CD416" s="124">
        <v>90</v>
      </c>
      <c r="CE416" s="124">
        <v>0</v>
      </c>
      <c r="CF416" s="124">
        <v>0.99587328081371496</v>
      </c>
      <c r="CG416" s="124">
        <v>90</v>
      </c>
      <c r="CH416" s="124" t="s">
        <v>470</v>
      </c>
      <c r="CI416" s="124" t="s">
        <v>470</v>
      </c>
      <c r="CJ416" s="124" t="s">
        <v>470</v>
      </c>
      <c r="CK416" s="124" t="s">
        <v>470</v>
      </c>
      <c r="CL416" s="124" t="s">
        <v>470</v>
      </c>
      <c r="CM416" s="124" t="s">
        <v>470</v>
      </c>
      <c r="CN416" s="124">
        <v>0.12848482788155399</v>
      </c>
      <c r="CO416" s="124">
        <v>0.99587328081371496</v>
      </c>
      <c r="CP416" s="124">
        <v>90</v>
      </c>
      <c r="CQ416" s="124">
        <v>1</v>
      </c>
      <c r="CR416" s="124">
        <v>1.44931836700116E-2</v>
      </c>
      <c r="CS416" s="124">
        <v>1</v>
      </c>
      <c r="CT416" s="124">
        <v>16178850</v>
      </c>
      <c r="CU416" s="124">
        <v>1.44931836700116E-2</v>
      </c>
      <c r="CV416" s="124">
        <v>1</v>
      </c>
      <c r="CW416" s="124">
        <v>0.80795887066058303</v>
      </c>
      <c r="CX416" s="124">
        <v>0.98541395174487401</v>
      </c>
      <c r="CY416" s="124">
        <v>89</v>
      </c>
      <c r="DC416" s="124" t="s">
        <v>470</v>
      </c>
      <c r="DD416" s="124" t="s">
        <v>470</v>
      </c>
      <c r="DE416" s="124" t="s">
        <v>470</v>
      </c>
      <c r="DF416" s="124" t="s">
        <v>230</v>
      </c>
      <c r="DG416" s="124" t="s">
        <v>420</v>
      </c>
    </row>
    <row r="417" spans="2:111" hidden="1" x14ac:dyDescent="0.3">
      <c r="B417" s="124" t="str">
        <f t="shared" si="6"/>
        <v>iBoxx MSCI Scored &amp; Screened Tilted USD Asia ex-Japan High Yield Capped TCA45716</v>
      </c>
      <c r="D417" s="124" t="s">
        <v>536</v>
      </c>
      <c r="E417" s="124" t="s">
        <v>537</v>
      </c>
      <c r="F417" s="196">
        <v>45716</v>
      </c>
      <c r="G417" s="124">
        <v>86</v>
      </c>
      <c r="H417" s="124">
        <v>0</v>
      </c>
      <c r="I417" s="124">
        <v>86</v>
      </c>
      <c r="J417" s="124">
        <v>0</v>
      </c>
      <c r="K417" s="124">
        <v>1</v>
      </c>
      <c r="L417" s="265" t="s">
        <v>476</v>
      </c>
      <c r="M417" s="124">
        <v>4.9184292339239004</v>
      </c>
      <c r="N417" s="124">
        <v>0.999999999999998</v>
      </c>
      <c r="O417" s="124">
        <v>86</v>
      </c>
      <c r="P417" s="124">
        <v>5.7485087736576999</v>
      </c>
      <c r="Q417" s="124">
        <v>0.999999999999998</v>
      </c>
      <c r="R417" s="124">
        <v>86</v>
      </c>
      <c r="S417" s="124">
        <v>5.3155403563673502</v>
      </c>
      <c r="T417" s="124">
        <v>0.999999999999998</v>
      </c>
      <c r="U417" s="124">
        <v>86</v>
      </c>
      <c r="V417" s="124">
        <v>4.2590828015217603</v>
      </c>
      <c r="W417" s="124">
        <v>0.999999999999998</v>
      </c>
      <c r="X417" s="124">
        <v>86</v>
      </c>
      <c r="Y417" s="124" t="s">
        <v>470</v>
      </c>
      <c r="Z417" s="124" t="s">
        <v>470</v>
      </c>
      <c r="AA417" s="124" t="s">
        <v>470</v>
      </c>
      <c r="AB417" s="124" t="s">
        <v>470</v>
      </c>
      <c r="AC417" s="124" t="s">
        <v>470</v>
      </c>
      <c r="AD417" s="124" t="s">
        <v>470</v>
      </c>
      <c r="AE417" s="124">
        <v>0.15591019503169501</v>
      </c>
      <c r="AF417" s="124">
        <v>0.55124382327561305</v>
      </c>
      <c r="AG417" s="124">
        <v>48</v>
      </c>
      <c r="AH417" s="124">
        <v>1.4358346399737301</v>
      </c>
      <c r="AI417" s="124">
        <v>0.36943652479834499</v>
      </c>
      <c r="AJ417" s="124">
        <v>32</v>
      </c>
      <c r="AK417" s="124" t="s">
        <v>470</v>
      </c>
      <c r="AL417" s="124" t="s">
        <v>470</v>
      </c>
      <c r="AM417" s="124" t="s">
        <v>470</v>
      </c>
      <c r="AN417" s="124" t="s">
        <v>470</v>
      </c>
      <c r="AO417" s="124" t="s">
        <v>470</v>
      </c>
      <c r="AP417" s="124" t="s">
        <v>470</v>
      </c>
      <c r="AQ417" s="124" t="s">
        <v>470</v>
      </c>
      <c r="AR417" s="124" t="s">
        <v>470</v>
      </c>
      <c r="AS417" s="124" t="s">
        <v>470</v>
      </c>
      <c r="BL417" s="124">
        <v>0.59930620559220105</v>
      </c>
      <c r="BM417" s="124">
        <v>0.999999999999998</v>
      </c>
      <c r="BN417" s="124">
        <v>86</v>
      </c>
      <c r="BO417" s="124">
        <v>382.33489169638</v>
      </c>
      <c r="BP417" s="124">
        <v>0.999999999999998</v>
      </c>
      <c r="BQ417" s="124">
        <v>86</v>
      </c>
      <c r="BR417" s="124">
        <v>0.94549540156741096</v>
      </c>
      <c r="BS417" s="124">
        <v>9.9996399443943298E-2</v>
      </c>
      <c r="BT417" s="124">
        <v>0.999999999999998</v>
      </c>
      <c r="BU417" s="124">
        <v>86</v>
      </c>
      <c r="BV417" s="124">
        <v>0.106996778680314</v>
      </c>
      <c r="BW417" s="124">
        <v>0.106996778680314</v>
      </c>
      <c r="BX417" s="124">
        <v>9</v>
      </c>
      <c r="BY417" s="124">
        <v>0</v>
      </c>
      <c r="BZ417" s="124">
        <v>0.999999999999998</v>
      </c>
      <c r="CA417" s="124">
        <v>86</v>
      </c>
      <c r="CB417" s="124">
        <v>0</v>
      </c>
      <c r="CC417" s="124">
        <v>0.999999999999998</v>
      </c>
      <c r="CD417" s="124">
        <v>86</v>
      </c>
      <c r="CE417" s="124">
        <v>0</v>
      </c>
      <c r="CF417" s="124">
        <v>0.999999999999998</v>
      </c>
      <c r="CG417" s="124">
        <v>86</v>
      </c>
      <c r="CH417" s="124" t="s">
        <v>470</v>
      </c>
      <c r="CI417" s="124" t="s">
        <v>470</v>
      </c>
      <c r="CJ417" s="124" t="s">
        <v>470</v>
      </c>
      <c r="CK417" s="124" t="s">
        <v>470</v>
      </c>
      <c r="CL417" s="124" t="s">
        <v>470</v>
      </c>
      <c r="CM417" s="124" t="s">
        <v>470</v>
      </c>
      <c r="CN417" s="124">
        <v>0.59814047077081101</v>
      </c>
      <c r="CO417" s="124">
        <v>0.999999999999998</v>
      </c>
      <c r="CP417" s="124">
        <v>86</v>
      </c>
      <c r="CQ417" s="124">
        <v>3</v>
      </c>
      <c r="CR417" s="124">
        <v>5.9999999999999797E-2</v>
      </c>
      <c r="CS417" s="124">
        <v>6</v>
      </c>
      <c r="CT417" s="124">
        <v>0</v>
      </c>
      <c r="CU417" s="124" t="s">
        <v>470</v>
      </c>
      <c r="CV417" s="124" t="s">
        <v>470</v>
      </c>
      <c r="CW417" s="124">
        <v>0.30642348278845999</v>
      </c>
      <c r="CX417" s="124">
        <v>0.999999999999998</v>
      </c>
      <c r="CY417" s="124">
        <v>86</v>
      </c>
      <c r="DC417" s="124" t="s">
        <v>470</v>
      </c>
      <c r="DD417" s="124" t="s">
        <v>470</v>
      </c>
      <c r="DE417" s="124" t="s">
        <v>470</v>
      </c>
      <c r="DF417" s="124" t="s">
        <v>246</v>
      </c>
      <c r="DG417" s="124" t="s">
        <v>420</v>
      </c>
    </row>
    <row r="418" spans="2:111" hidden="1" x14ac:dyDescent="0.3">
      <c r="B418" s="124" t="str">
        <f t="shared" si="6"/>
        <v>iBoxx MSCI ESG USD FRN Investment Grade Corporates TCA45716</v>
      </c>
      <c r="D418" s="124" t="s">
        <v>528</v>
      </c>
      <c r="E418" s="124" t="s">
        <v>249</v>
      </c>
      <c r="F418" s="196">
        <v>45716</v>
      </c>
      <c r="G418" s="124">
        <v>296</v>
      </c>
      <c r="H418" s="124">
        <v>0</v>
      </c>
      <c r="I418" s="124">
        <v>296</v>
      </c>
      <c r="J418" s="124">
        <v>0</v>
      </c>
      <c r="K418" s="124">
        <v>1</v>
      </c>
      <c r="L418" s="265" t="s">
        <v>476</v>
      </c>
      <c r="M418" s="124">
        <v>7.4398132008144398</v>
      </c>
      <c r="N418" s="124">
        <v>0.99999999999998701</v>
      </c>
      <c r="O418" s="124">
        <v>296</v>
      </c>
      <c r="P418" s="124">
        <v>7.6969172014148999</v>
      </c>
      <c r="Q418" s="124">
        <v>0.99999999999998701</v>
      </c>
      <c r="R418" s="124">
        <v>296</v>
      </c>
      <c r="S418" s="124">
        <v>4.4529556334460798</v>
      </c>
      <c r="T418" s="124">
        <v>0.99999999999998701</v>
      </c>
      <c r="U418" s="124">
        <v>296</v>
      </c>
      <c r="V418" s="124">
        <v>6.1090362746306504</v>
      </c>
      <c r="W418" s="124">
        <v>0.99999999999998701</v>
      </c>
      <c r="X418" s="124">
        <v>296</v>
      </c>
      <c r="Y418" s="124" t="s">
        <v>470</v>
      </c>
      <c r="Z418" s="124" t="s">
        <v>470</v>
      </c>
      <c r="AA418" s="124" t="s">
        <v>470</v>
      </c>
      <c r="AB418" s="124" t="s">
        <v>470</v>
      </c>
      <c r="AC418" s="124" t="s">
        <v>470</v>
      </c>
      <c r="AD418" s="124" t="s">
        <v>470</v>
      </c>
      <c r="AE418" s="124">
        <v>0.14999972600707401</v>
      </c>
      <c r="AF418" s="124">
        <v>0.73966064330227699</v>
      </c>
      <c r="AG418" s="124">
        <v>218</v>
      </c>
      <c r="AH418" s="124">
        <v>4.2722477786646103</v>
      </c>
      <c r="AI418" s="124">
        <v>0.168546247015916</v>
      </c>
      <c r="AJ418" s="124">
        <v>46</v>
      </c>
      <c r="AK418" s="124" t="s">
        <v>470</v>
      </c>
      <c r="AL418" s="124" t="s">
        <v>470</v>
      </c>
      <c r="AM418" s="124" t="s">
        <v>470</v>
      </c>
      <c r="AN418" s="124" t="s">
        <v>470</v>
      </c>
      <c r="AO418" s="124" t="s">
        <v>470</v>
      </c>
      <c r="AP418" s="124" t="s">
        <v>470</v>
      </c>
      <c r="AQ418" s="124" t="s">
        <v>470</v>
      </c>
      <c r="AR418" s="124" t="s">
        <v>470</v>
      </c>
      <c r="AS418" s="124" t="s">
        <v>470</v>
      </c>
      <c r="BL418" s="124">
        <v>7.3017094218002399E-2</v>
      </c>
      <c r="BM418" s="124">
        <v>0.99999999999998701</v>
      </c>
      <c r="BN418" s="124">
        <v>296</v>
      </c>
      <c r="BO418" s="124">
        <v>2.6228147013438998</v>
      </c>
      <c r="BP418" s="124">
        <v>0.99999999999998701</v>
      </c>
      <c r="BQ418" s="124">
        <v>296</v>
      </c>
      <c r="BR418" s="124">
        <v>0.92606812167838504</v>
      </c>
      <c r="BS418" s="124">
        <v>3.1989988600798001E-3</v>
      </c>
      <c r="BT418" s="124">
        <v>0.99999999999998701</v>
      </c>
      <c r="BU418" s="124">
        <v>296</v>
      </c>
      <c r="BV418" s="124" t="s">
        <v>470</v>
      </c>
      <c r="BW418" s="124" t="s">
        <v>470</v>
      </c>
      <c r="BX418" s="124" t="s">
        <v>470</v>
      </c>
      <c r="BY418" s="124">
        <v>0</v>
      </c>
      <c r="BZ418" s="124">
        <v>0.99999999999998701</v>
      </c>
      <c r="CA418" s="124">
        <v>296</v>
      </c>
      <c r="CB418" s="124">
        <v>0</v>
      </c>
      <c r="CC418" s="124">
        <v>0.99999999999998701</v>
      </c>
      <c r="CD418" s="124">
        <v>296</v>
      </c>
      <c r="CE418" s="124">
        <v>0</v>
      </c>
      <c r="CF418" s="124">
        <v>0.99999999999998701</v>
      </c>
      <c r="CG418" s="124">
        <v>296</v>
      </c>
      <c r="CH418" s="124" t="s">
        <v>470</v>
      </c>
      <c r="CI418" s="124" t="s">
        <v>470</v>
      </c>
      <c r="CJ418" s="124" t="s">
        <v>470</v>
      </c>
      <c r="CK418" s="124" t="s">
        <v>470</v>
      </c>
      <c r="CL418" s="124" t="s">
        <v>470</v>
      </c>
      <c r="CM418" s="124" t="s">
        <v>470</v>
      </c>
      <c r="CN418" s="124">
        <v>0.40987442633975102</v>
      </c>
      <c r="CO418" s="124">
        <v>0.99999999999998701</v>
      </c>
      <c r="CP418" s="124">
        <v>296</v>
      </c>
      <c r="CQ418" s="124">
        <v>21</v>
      </c>
      <c r="CR418" s="124">
        <v>6.9531595407526695E-2</v>
      </c>
      <c r="CS418" s="124">
        <v>21</v>
      </c>
      <c r="CT418" s="124">
        <v>13685626350</v>
      </c>
      <c r="CU418" s="124">
        <v>6.9531595407526695E-2</v>
      </c>
      <c r="CV418" s="124">
        <v>21</v>
      </c>
      <c r="CW418" s="124">
        <v>0.71909910400201404</v>
      </c>
      <c r="CX418" s="124">
        <v>0.988018529752548</v>
      </c>
      <c r="CY418" s="124">
        <v>292</v>
      </c>
      <c r="DC418" s="124" t="s">
        <v>470</v>
      </c>
      <c r="DD418" s="124" t="s">
        <v>470</v>
      </c>
      <c r="DE418" s="124" t="s">
        <v>470</v>
      </c>
      <c r="DF418" s="124" t="s">
        <v>250</v>
      </c>
      <c r="DG418" s="124" t="s">
        <v>420</v>
      </c>
    </row>
    <row r="419" spans="2:111" x14ac:dyDescent="0.3">
      <c r="B419" s="124" t="str">
        <f t="shared" si="6"/>
        <v>iBoxx MSCI ESG Advanced USD Liquid Investment Grade45747</v>
      </c>
      <c r="D419" s="124" t="s">
        <v>515</v>
      </c>
      <c r="E419" s="124" t="s">
        <v>222</v>
      </c>
      <c r="F419" s="196">
        <v>45747</v>
      </c>
      <c r="G419" s="124">
        <v>1836</v>
      </c>
      <c r="H419" s="124">
        <v>0</v>
      </c>
      <c r="I419" s="124">
        <v>1836</v>
      </c>
      <c r="J419" s="124">
        <v>0</v>
      </c>
      <c r="K419" s="124">
        <v>1</v>
      </c>
      <c r="L419" s="265" t="s">
        <v>476</v>
      </c>
      <c r="M419" s="124">
        <v>6.9039944522936096</v>
      </c>
      <c r="N419" s="124">
        <v>0.99656990111767096</v>
      </c>
      <c r="O419" s="124">
        <v>1832</v>
      </c>
      <c r="P419" s="124">
        <v>7.6192325936651999</v>
      </c>
      <c r="Q419" s="124">
        <v>0.99656990111767096</v>
      </c>
      <c r="R419" s="124">
        <v>1832</v>
      </c>
      <c r="S419" s="124">
        <v>4.9598652789220603</v>
      </c>
      <c r="T419" s="124">
        <v>0.99656990111767096</v>
      </c>
      <c r="U419" s="124">
        <v>1832</v>
      </c>
      <c r="V419" s="124">
        <v>5.7401160868511099</v>
      </c>
      <c r="W419" s="124">
        <v>0.99656990111767096</v>
      </c>
      <c r="X419" s="124">
        <v>1832</v>
      </c>
      <c r="Y419" s="124" t="s">
        <v>470</v>
      </c>
      <c r="Z419" s="124" t="s">
        <v>470</v>
      </c>
      <c r="AA419" s="124" t="s">
        <v>470</v>
      </c>
      <c r="AB419" s="124" t="s">
        <v>470</v>
      </c>
      <c r="AC419" s="124" t="s">
        <v>470</v>
      </c>
      <c r="AD419" s="124" t="s">
        <v>470</v>
      </c>
      <c r="AE419" s="124">
        <v>0.15379796351164901</v>
      </c>
      <c r="AF419" s="124">
        <v>0.60850240342355799</v>
      </c>
      <c r="AG419" s="124">
        <v>1119</v>
      </c>
      <c r="AH419" s="124">
        <v>4.1395517838660503</v>
      </c>
      <c r="AI419" s="124">
        <v>0.42637871035421998</v>
      </c>
      <c r="AJ419" s="124">
        <v>810</v>
      </c>
      <c r="AK419" s="124" t="s">
        <v>470</v>
      </c>
      <c r="AL419" s="124" t="s">
        <v>470</v>
      </c>
      <c r="AM419" s="124" t="s">
        <v>470</v>
      </c>
      <c r="AN419" s="124" t="s">
        <v>470</v>
      </c>
      <c r="AO419" s="124" t="s">
        <v>470</v>
      </c>
      <c r="AP419" s="124" t="s">
        <v>470</v>
      </c>
      <c r="AQ419" s="124" t="s">
        <v>470</v>
      </c>
      <c r="AR419" s="124" t="s">
        <v>470</v>
      </c>
      <c r="AS419" s="124" t="s">
        <v>470</v>
      </c>
      <c r="BL419" s="124">
        <v>0.30844766738284002</v>
      </c>
      <c r="BM419" s="124">
        <v>0.99999999999990796</v>
      </c>
      <c r="BN419" s="124">
        <v>1836</v>
      </c>
      <c r="BO419" s="124">
        <v>9.4029837858865104</v>
      </c>
      <c r="BP419" s="124">
        <v>0.99656990111767096</v>
      </c>
      <c r="BQ419" s="124">
        <v>1832</v>
      </c>
      <c r="BR419" s="124">
        <v>0.90394558425968796</v>
      </c>
      <c r="BS419" s="124">
        <v>9.5022160434465996E-3</v>
      </c>
      <c r="BT419" s="124">
        <v>0.99999999999990796</v>
      </c>
      <c r="BU419" s="124">
        <v>1836</v>
      </c>
      <c r="BV419" s="124">
        <v>1.0993607445053399E-2</v>
      </c>
      <c r="BW419" s="124">
        <v>1.0993607445053399E-2</v>
      </c>
      <c r="BX419" s="124">
        <v>29</v>
      </c>
      <c r="BY419" s="124">
        <v>0</v>
      </c>
      <c r="BZ419" s="124">
        <v>0.99656990111767096</v>
      </c>
      <c r="CA419" s="124">
        <v>1832</v>
      </c>
      <c r="CB419" s="124">
        <v>0</v>
      </c>
      <c r="CC419" s="124">
        <v>0.99656990111767096</v>
      </c>
      <c r="CD419" s="124">
        <v>1832</v>
      </c>
      <c r="CE419" s="124">
        <v>0</v>
      </c>
      <c r="CF419" s="124">
        <v>0.99656990111767096</v>
      </c>
      <c r="CG419" s="124">
        <v>1832</v>
      </c>
      <c r="CH419" s="124" t="s">
        <v>470</v>
      </c>
      <c r="CI419" s="124" t="s">
        <v>470</v>
      </c>
      <c r="CJ419" s="124" t="s">
        <v>470</v>
      </c>
      <c r="CK419" s="124" t="s">
        <v>470</v>
      </c>
      <c r="CL419" s="124" t="s">
        <v>470</v>
      </c>
      <c r="CM419" s="124" t="s">
        <v>470</v>
      </c>
      <c r="CN419" s="124">
        <v>0.37358122542625699</v>
      </c>
      <c r="CO419" s="124">
        <v>0.99656990111767096</v>
      </c>
      <c r="CP419" s="124">
        <v>1832</v>
      </c>
      <c r="CQ419" s="124">
        <v>31</v>
      </c>
      <c r="CR419" s="124">
        <v>5.2734642902424897E-2</v>
      </c>
      <c r="CS419" s="124">
        <v>75</v>
      </c>
      <c r="CT419" s="124">
        <v>15597078059.139999</v>
      </c>
      <c r="CU419" s="124">
        <v>5.2734642902424897E-2</v>
      </c>
      <c r="CV419" s="124">
        <v>75</v>
      </c>
      <c r="CW419" s="124">
        <v>0.60422068296325704</v>
      </c>
      <c r="CX419" s="124">
        <v>0.99352413039339005</v>
      </c>
      <c r="CY419" s="124">
        <v>1825</v>
      </c>
      <c r="DC419" s="124" t="s">
        <v>470</v>
      </c>
      <c r="DD419" s="124" t="s">
        <v>470</v>
      </c>
      <c r="DE419" s="124" t="s">
        <v>470</v>
      </c>
      <c r="DF419" s="124" t="s">
        <v>223</v>
      </c>
      <c r="DG419" s="124" t="s">
        <v>420</v>
      </c>
    </row>
    <row r="420" spans="2:111" x14ac:dyDescent="0.3">
      <c r="B420" s="124" t="str">
        <f t="shared" si="6"/>
        <v>iBoxx MSCI USD Senior Corporates Investment Grade ESG Factor Weighted45747</v>
      </c>
      <c r="D420" s="124" t="s">
        <v>539</v>
      </c>
      <c r="E420" s="124" t="s">
        <v>266</v>
      </c>
      <c r="F420" s="196">
        <v>45747</v>
      </c>
      <c r="G420" s="124">
        <v>3008</v>
      </c>
      <c r="H420" s="124">
        <v>0</v>
      </c>
      <c r="I420" s="124">
        <v>3008</v>
      </c>
      <c r="J420" s="124">
        <v>0</v>
      </c>
      <c r="K420" s="124">
        <v>1</v>
      </c>
      <c r="L420" s="265" t="s">
        <v>476</v>
      </c>
      <c r="M420" s="124">
        <v>7.1380849973877298</v>
      </c>
      <c r="N420" s="124">
        <v>0.99751796367896095</v>
      </c>
      <c r="O420" s="124">
        <v>3002</v>
      </c>
      <c r="P420" s="124">
        <v>6.5422143158011297</v>
      </c>
      <c r="Q420" s="124">
        <v>0.99751796367896095</v>
      </c>
      <c r="R420" s="124">
        <v>3002</v>
      </c>
      <c r="S420" s="124">
        <v>5.1692509664171196</v>
      </c>
      <c r="T420" s="124">
        <v>0.99751796367896095</v>
      </c>
      <c r="U420" s="124">
        <v>3002</v>
      </c>
      <c r="V420" s="124">
        <v>6.2866909865819798</v>
      </c>
      <c r="W420" s="124">
        <v>0.99751796367896095</v>
      </c>
      <c r="X420" s="124">
        <v>3002</v>
      </c>
      <c r="Y420" s="124" t="s">
        <v>470</v>
      </c>
      <c r="Z420" s="124" t="s">
        <v>470</v>
      </c>
      <c r="AA420" s="124" t="s">
        <v>470</v>
      </c>
      <c r="AB420" s="124" t="s">
        <v>470</v>
      </c>
      <c r="AC420" s="124" t="s">
        <v>470</v>
      </c>
      <c r="AD420" s="124" t="s">
        <v>470</v>
      </c>
      <c r="AE420" s="124">
        <v>0.13202876150896001</v>
      </c>
      <c r="AF420" s="124">
        <v>0.51043582626281403</v>
      </c>
      <c r="AG420" s="124">
        <v>1645</v>
      </c>
      <c r="AH420" s="124">
        <v>4.9192826009077901</v>
      </c>
      <c r="AI420" s="124">
        <v>0.539701013319971</v>
      </c>
      <c r="AJ420" s="124">
        <v>1405</v>
      </c>
      <c r="AK420" s="124" t="s">
        <v>470</v>
      </c>
      <c r="AL420" s="124" t="s">
        <v>470</v>
      </c>
      <c r="AM420" s="124" t="s">
        <v>470</v>
      </c>
      <c r="AN420" s="124" t="s">
        <v>470</v>
      </c>
      <c r="AO420" s="124" t="s">
        <v>470</v>
      </c>
      <c r="AP420" s="124" t="s">
        <v>470</v>
      </c>
      <c r="AQ420" s="124" t="s">
        <v>470</v>
      </c>
      <c r="AR420" s="124" t="s">
        <v>470</v>
      </c>
      <c r="AS420" s="124" t="s">
        <v>470</v>
      </c>
      <c r="BL420" s="124">
        <v>0.60097605108209695</v>
      </c>
      <c r="BM420" s="124">
        <v>0.99999999999985201</v>
      </c>
      <c r="BN420" s="124">
        <v>3008</v>
      </c>
      <c r="BO420" s="124">
        <v>53.376580715586798</v>
      </c>
      <c r="BP420" s="124">
        <v>0.99751796367896095</v>
      </c>
      <c r="BQ420" s="124">
        <v>3002</v>
      </c>
      <c r="BR420" s="124">
        <v>0.84383854482785303</v>
      </c>
      <c r="BS420" s="124">
        <v>5.6860614421846797E-2</v>
      </c>
      <c r="BT420" s="124">
        <v>0.99999999999985201</v>
      </c>
      <c r="BU420" s="124">
        <v>3008</v>
      </c>
      <c r="BV420" s="124">
        <v>2.0320954959945001E-2</v>
      </c>
      <c r="BW420" s="124">
        <v>2.0320954959945001E-2</v>
      </c>
      <c r="BX420" s="124">
        <v>73</v>
      </c>
      <c r="BY420" s="124">
        <v>0</v>
      </c>
      <c r="BZ420" s="124">
        <v>0.99751796367896095</v>
      </c>
      <c r="CA420" s="124">
        <v>3002</v>
      </c>
      <c r="CB420" s="124">
        <v>3.8479968547341999E-3</v>
      </c>
      <c r="CC420" s="124">
        <v>0.99751796367896095</v>
      </c>
      <c r="CD420" s="124">
        <v>3002</v>
      </c>
      <c r="CE420" s="124">
        <v>0</v>
      </c>
      <c r="CF420" s="124">
        <v>0.99751796367896095</v>
      </c>
      <c r="CG420" s="124">
        <v>3002</v>
      </c>
      <c r="CH420" s="124" t="s">
        <v>470</v>
      </c>
      <c r="CI420" s="124" t="s">
        <v>470</v>
      </c>
      <c r="CJ420" s="124" t="s">
        <v>470</v>
      </c>
      <c r="CK420" s="124" t="s">
        <v>470</v>
      </c>
      <c r="CL420" s="124" t="s">
        <v>470</v>
      </c>
      <c r="CM420" s="124" t="s">
        <v>470</v>
      </c>
      <c r="CN420" s="124">
        <v>0.38451251015003901</v>
      </c>
      <c r="CO420" s="124">
        <v>0.99751796367896095</v>
      </c>
      <c r="CP420" s="124">
        <v>3002</v>
      </c>
      <c r="CQ420" s="124">
        <v>32</v>
      </c>
      <c r="CR420" s="124">
        <v>3.05838337803978E-2</v>
      </c>
      <c r="CS420" s="124">
        <v>84</v>
      </c>
      <c r="CT420" s="124">
        <v>15695949209.139999</v>
      </c>
      <c r="CU420" s="124">
        <v>3.05838337803978E-2</v>
      </c>
      <c r="CV420" s="124">
        <v>84</v>
      </c>
      <c r="CW420" s="124">
        <v>0.59006903900221497</v>
      </c>
      <c r="CX420" s="124">
        <v>0.99476939449700796</v>
      </c>
      <c r="CY420" s="124">
        <v>2995</v>
      </c>
      <c r="DC420" s="124" t="s">
        <v>470</v>
      </c>
      <c r="DD420" s="124" t="s">
        <v>470</v>
      </c>
      <c r="DE420" s="124" t="s">
        <v>470</v>
      </c>
      <c r="DF420" s="124" t="s">
        <v>267</v>
      </c>
      <c r="DG420" s="124" t="s">
        <v>420</v>
      </c>
    </row>
    <row r="421" spans="2:111" x14ac:dyDescent="0.3">
      <c r="B421" s="124" t="str">
        <f t="shared" si="6"/>
        <v>iBoxx MSCI ESG SRI USD Liquid Investment Grade Ultrashort45747</v>
      </c>
      <c r="D421" s="124" t="s">
        <v>529</v>
      </c>
      <c r="E421" s="124" t="s">
        <v>555</v>
      </c>
      <c r="F421" s="196">
        <v>45747</v>
      </c>
      <c r="G421" s="124">
        <v>598</v>
      </c>
      <c r="H421" s="124">
        <v>0</v>
      </c>
      <c r="I421" s="124">
        <v>598</v>
      </c>
      <c r="J421" s="124">
        <v>0</v>
      </c>
      <c r="K421" s="124">
        <v>1</v>
      </c>
      <c r="L421" s="265" t="s">
        <v>476</v>
      </c>
      <c r="M421" s="124">
        <v>7.0850157347259204</v>
      </c>
      <c r="N421" s="124">
        <v>0.99999999999997202</v>
      </c>
      <c r="O421" s="124">
        <v>598</v>
      </c>
      <c r="P421" s="124">
        <v>7.2677960873221403</v>
      </c>
      <c r="Q421" s="124">
        <v>0.99999999999997202</v>
      </c>
      <c r="R421" s="124">
        <v>598</v>
      </c>
      <c r="S421" s="124">
        <v>4.6700942720436602</v>
      </c>
      <c r="T421" s="124">
        <v>0.99999999999997202</v>
      </c>
      <c r="U421" s="124">
        <v>598</v>
      </c>
      <c r="V421" s="124">
        <v>5.8877711584524102</v>
      </c>
      <c r="W421" s="124">
        <v>0.99999999999997202</v>
      </c>
      <c r="X421" s="124">
        <v>598</v>
      </c>
      <c r="Y421" s="124" t="s">
        <v>470</v>
      </c>
      <c r="Z421" s="124" t="s">
        <v>470</v>
      </c>
      <c r="AA421" s="124" t="s">
        <v>470</v>
      </c>
      <c r="AB421" s="124" t="s">
        <v>470</v>
      </c>
      <c r="AC421" s="124" t="s">
        <v>470</v>
      </c>
      <c r="AD421" s="124" t="s">
        <v>470</v>
      </c>
      <c r="AE421" s="124">
        <v>0.14724998296906999</v>
      </c>
      <c r="AF421" s="124">
        <v>0.64379974890921499</v>
      </c>
      <c r="AG421" s="124">
        <v>377</v>
      </c>
      <c r="AH421" s="124">
        <v>5.0409816988433098</v>
      </c>
      <c r="AI421" s="124">
        <v>0.296255003494303</v>
      </c>
      <c r="AJ421" s="124">
        <v>187</v>
      </c>
      <c r="AK421" s="124" t="s">
        <v>470</v>
      </c>
      <c r="AL421" s="124" t="s">
        <v>470</v>
      </c>
      <c r="AM421" s="124" t="s">
        <v>470</v>
      </c>
      <c r="AN421" s="124" t="s">
        <v>470</v>
      </c>
      <c r="AO421" s="124" t="s">
        <v>470</v>
      </c>
      <c r="AP421" s="124" t="s">
        <v>470</v>
      </c>
      <c r="AQ421" s="124" t="s">
        <v>470</v>
      </c>
      <c r="AR421" s="124" t="s">
        <v>470</v>
      </c>
      <c r="AS421" s="124" t="s">
        <v>470</v>
      </c>
      <c r="BL421" s="124">
        <v>0.27668607410670298</v>
      </c>
      <c r="BM421" s="124">
        <v>0.99999999999997202</v>
      </c>
      <c r="BN421" s="124">
        <v>598</v>
      </c>
      <c r="BO421" s="124">
        <v>10.6184265628695</v>
      </c>
      <c r="BP421" s="124">
        <v>0.99999999999997202</v>
      </c>
      <c r="BQ421" s="124">
        <v>598</v>
      </c>
      <c r="BR421" s="124">
        <v>0.90381537554751701</v>
      </c>
      <c r="BS421" s="124">
        <v>1.5175018059255699E-2</v>
      </c>
      <c r="BT421" s="124">
        <v>0.99999999999997202</v>
      </c>
      <c r="BU421" s="124">
        <v>598</v>
      </c>
      <c r="BV421" s="124">
        <v>1.10115238085873E-2</v>
      </c>
      <c r="BW421" s="124">
        <v>1.10115238085873E-2</v>
      </c>
      <c r="BX421" s="124">
        <v>9</v>
      </c>
      <c r="BY421" s="124">
        <v>0</v>
      </c>
      <c r="BZ421" s="124">
        <v>0.99999999999997202</v>
      </c>
      <c r="CA421" s="124">
        <v>598</v>
      </c>
      <c r="CB421" s="124">
        <v>0</v>
      </c>
      <c r="CC421" s="124">
        <v>0.99999999999997202</v>
      </c>
      <c r="CD421" s="124">
        <v>598</v>
      </c>
      <c r="CE421" s="124">
        <v>0</v>
      </c>
      <c r="CF421" s="124">
        <v>0.99999999999997202</v>
      </c>
      <c r="CG421" s="124">
        <v>598</v>
      </c>
      <c r="CH421" s="124" t="s">
        <v>470</v>
      </c>
      <c r="CI421" s="124" t="s">
        <v>470</v>
      </c>
      <c r="CJ421" s="124" t="s">
        <v>470</v>
      </c>
      <c r="CK421" s="124" t="s">
        <v>470</v>
      </c>
      <c r="CL421" s="124" t="s">
        <v>470</v>
      </c>
      <c r="CM421" s="124" t="s">
        <v>470</v>
      </c>
      <c r="CN421" s="124">
        <v>0.39308030136654198</v>
      </c>
      <c r="CO421" s="124">
        <v>0.99999999999997202</v>
      </c>
      <c r="CP421" s="124">
        <v>598</v>
      </c>
      <c r="CQ421" s="124">
        <v>35</v>
      </c>
      <c r="CR421" s="124">
        <v>6.3085335884162305E-2</v>
      </c>
      <c r="CS421" s="124">
        <v>32</v>
      </c>
      <c r="CT421" s="124">
        <v>15638877797.139999</v>
      </c>
      <c r="CU421" s="124">
        <v>6.3085335884162305E-2</v>
      </c>
      <c r="CV421" s="124">
        <v>32</v>
      </c>
      <c r="CW421" s="124">
        <v>0.621174460237921</v>
      </c>
      <c r="CX421" s="124">
        <v>0.99398591290913296</v>
      </c>
      <c r="CY421" s="124">
        <v>594</v>
      </c>
      <c r="DC421" s="124" t="s">
        <v>470</v>
      </c>
      <c r="DD421" s="124" t="s">
        <v>470</v>
      </c>
      <c r="DE421" s="124" t="s">
        <v>470</v>
      </c>
      <c r="DF421" s="124" t="s">
        <v>252</v>
      </c>
      <c r="DG421" s="124" t="s">
        <v>420</v>
      </c>
    </row>
    <row r="422" spans="2:111" x14ac:dyDescent="0.3">
      <c r="B422" s="124" t="str">
        <f t="shared" si="6"/>
        <v>iBoxx MSCI USD High Yield Paris Aligned Capped TCA45747</v>
      </c>
      <c r="D422" s="124" t="s">
        <v>538</v>
      </c>
      <c r="E422" s="124" t="s">
        <v>264</v>
      </c>
      <c r="F422" s="196">
        <v>45747</v>
      </c>
      <c r="G422" s="124">
        <v>969</v>
      </c>
      <c r="H422" s="124">
        <v>0</v>
      </c>
      <c r="I422" s="124">
        <v>969</v>
      </c>
      <c r="J422" s="124">
        <v>0</v>
      </c>
      <c r="K422" s="124">
        <v>1</v>
      </c>
      <c r="L422" s="265" t="s">
        <v>476</v>
      </c>
      <c r="M422" s="124">
        <v>6.2526845100825197</v>
      </c>
      <c r="N422" s="124">
        <v>0.99616409397545402</v>
      </c>
      <c r="O422" s="124">
        <v>960</v>
      </c>
      <c r="P422" s="124">
        <v>6.3411467108275197</v>
      </c>
      <c r="Q422" s="124">
        <v>0.99616409397545402</v>
      </c>
      <c r="R422" s="124">
        <v>960</v>
      </c>
      <c r="S422" s="124">
        <v>4.9407159051555496</v>
      </c>
      <c r="T422" s="124">
        <v>0.99616409397545402</v>
      </c>
      <c r="U422" s="124">
        <v>960</v>
      </c>
      <c r="V422" s="124">
        <v>5.7949691249169604</v>
      </c>
      <c r="W422" s="124">
        <v>0.99616409397545402</v>
      </c>
      <c r="X422" s="124">
        <v>960</v>
      </c>
      <c r="Y422" s="124" t="s">
        <v>470</v>
      </c>
      <c r="Z422" s="124" t="s">
        <v>470</v>
      </c>
      <c r="AA422" s="124" t="s">
        <v>470</v>
      </c>
      <c r="AB422" s="124" t="s">
        <v>470</v>
      </c>
      <c r="AC422" s="124" t="s">
        <v>470</v>
      </c>
      <c r="AD422" s="124" t="s">
        <v>470</v>
      </c>
      <c r="AE422" s="124">
        <v>0.142230577859321</v>
      </c>
      <c r="AF422" s="124">
        <v>0.49557653117015699</v>
      </c>
      <c r="AG422" s="124">
        <v>442</v>
      </c>
      <c r="AH422" s="124">
        <v>5.5579798154308699</v>
      </c>
      <c r="AI422" s="124">
        <v>0.36111314811838302</v>
      </c>
      <c r="AJ422" s="124">
        <v>324</v>
      </c>
      <c r="AK422" s="124" t="s">
        <v>470</v>
      </c>
      <c r="AL422" s="124" t="s">
        <v>470</v>
      </c>
      <c r="AM422" s="124" t="s">
        <v>470</v>
      </c>
      <c r="AN422" s="124" t="s">
        <v>470</v>
      </c>
      <c r="AO422" s="124" t="s">
        <v>470</v>
      </c>
      <c r="AP422" s="124" t="s">
        <v>470</v>
      </c>
      <c r="AQ422" s="124" t="s">
        <v>470</v>
      </c>
      <c r="AR422" s="124" t="s">
        <v>470</v>
      </c>
      <c r="AS422" s="124" t="s">
        <v>470</v>
      </c>
      <c r="BL422" s="124">
        <v>0.48421391594678798</v>
      </c>
      <c r="BM422" s="124">
        <v>0.99999999999995204</v>
      </c>
      <c r="BN422" s="124">
        <v>969</v>
      </c>
      <c r="BO422" s="124">
        <v>55.319722481729301</v>
      </c>
      <c r="BP422" s="124">
        <v>0.99616409397545402</v>
      </c>
      <c r="BQ422" s="124">
        <v>960</v>
      </c>
      <c r="BR422" s="124">
        <v>0.67858612031078103</v>
      </c>
      <c r="BS422" s="124">
        <v>3.3019720586857003E-2</v>
      </c>
      <c r="BT422" s="124">
        <v>0.99999999999995204</v>
      </c>
      <c r="BU422" s="124">
        <v>969</v>
      </c>
      <c r="BV422" s="124">
        <v>9.0015303574229998E-3</v>
      </c>
      <c r="BW422" s="124">
        <v>9.0015303574229998E-3</v>
      </c>
      <c r="BX422" s="124">
        <v>16</v>
      </c>
      <c r="BY422" s="124">
        <v>0</v>
      </c>
      <c r="BZ422" s="124">
        <v>0.99616409397545402</v>
      </c>
      <c r="CA422" s="124">
        <v>960</v>
      </c>
      <c r="CB422" s="124">
        <v>7.9259087195019903E-4</v>
      </c>
      <c r="CC422" s="124">
        <v>0.99616409397545402</v>
      </c>
      <c r="CD422" s="124">
        <v>960</v>
      </c>
      <c r="CE422" s="124">
        <v>0</v>
      </c>
      <c r="CF422" s="124">
        <v>0.99616409397545402</v>
      </c>
      <c r="CG422" s="124">
        <v>960</v>
      </c>
      <c r="CH422" s="124" t="s">
        <v>470</v>
      </c>
      <c r="CI422" s="124" t="s">
        <v>470</v>
      </c>
      <c r="CJ422" s="124" t="s">
        <v>470</v>
      </c>
      <c r="CK422" s="124" t="s">
        <v>470</v>
      </c>
      <c r="CL422" s="124" t="s">
        <v>470</v>
      </c>
      <c r="CM422" s="124" t="s">
        <v>470</v>
      </c>
      <c r="CN422" s="124">
        <v>0.61280782227950004</v>
      </c>
      <c r="CO422" s="124">
        <v>0.99616409397545402</v>
      </c>
      <c r="CP422" s="124">
        <v>960</v>
      </c>
      <c r="CQ422" s="124">
        <v>0</v>
      </c>
      <c r="CR422" s="124" t="s">
        <v>470</v>
      </c>
      <c r="CS422" s="124" t="s">
        <v>470</v>
      </c>
      <c r="CT422" s="124">
        <v>0</v>
      </c>
      <c r="CU422" s="124" t="s">
        <v>470</v>
      </c>
      <c r="CV422" s="124" t="s">
        <v>470</v>
      </c>
      <c r="CW422" s="124">
        <v>0.48103726571377697</v>
      </c>
      <c r="CX422" s="124">
        <v>0.98844215494098497</v>
      </c>
      <c r="CY422" s="124">
        <v>950</v>
      </c>
      <c r="DC422" s="124" t="s">
        <v>470</v>
      </c>
      <c r="DD422" s="124" t="s">
        <v>470</v>
      </c>
      <c r="DE422" s="124" t="s">
        <v>470</v>
      </c>
      <c r="DF422" s="124" t="s">
        <v>265</v>
      </c>
      <c r="DG422" s="124" t="s">
        <v>420</v>
      </c>
    </row>
    <row r="423" spans="2:111" x14ac:dyDescent="0.3">
      <c r="B423" s="124" t="str">
        <f t="shared" si="6"/>
        <v>iBoxx MSCI ESG USD Emerging Markets Sovereigns Quality Weighted45747</v>
      </c>
      <c r="D423" s="124" t="s">
        <v>527</v>
      </c>
      <c r="E423" s="124" t="s">
        <v>247</v>
      </c>
      <c r="F423" s="196">
        <v>45747</v>
      </c>
      <c r="G423" s="124">
        <v>329</v>
      </c>
      <c r="H423" s="124">
        <v>329</v>
      </c>
      <c r="I423" s="124">
        <v>0</v>
      </c>
      <c r="J423" s="124">
        <v>0.99999999999998501</v>
      </c>
      <c r="K423" s="124">
        <v>0</v>
      </c>
      <c r="L423" s="265" t="s">
        <v>485</v>
      </c>
      <c r="M423" s="124">
        <v>4.7448801205055204</v>
      </c>
      <c r="N423" s="124">
        <v>0.99836934156272605</v>
      </c>
      <c r="O423" s="124">
        <v>328</v>
      </c>
      <c r="P423" s="124">
        <v>5.2842874487989002</v>
      </c>
      <c r="Q423" s="124">
        <v>0.99836934156272605</v>
      </c>
      <c r="R423" s="124">
        <v>328</v>
      </c>
      <c r="S423" s="124">
        <v>6.2075946107642901</v>
      </c>
      <c r="T423" s="124">
        <v>0.99836934156272605</v>
      </c>
      <c r="U423" s="124">
        <v>328</v>
      </c>
      <c r="V423" s="124">
        <v>6.0041641230442</v>
      </c>
      <c r="W423" s="124">
        <v>0.99836934156272605</v>
      </c>
      <c r="X423" s="124">
        <v>328</v>
      </c>
      <c r="Y423" s="124">
        <v>40.674179010317303</v>
      </c>
      <c r="Z423" s="124">
        <v>0.98776329198266699</v>
      </c>
      <c r="AA423" s="124">
        <v>327</v>
      </c>
      <c r="AB423" s="124">
        <v>55.224277096448802</v>
      </c>
      <c r="AC423" s="124">
        <v>0.99836934156272605</v>
      </c>
      <c r="AD423" s="124">
        <v>328</v>
      </c>
      <c r="AE423" s="124" t="s">
        <v>470</v>
      </c>
      <c r="AF423" s="124" t="s">
        <v>470</v>
      </c>
      <c r="AG423" s="124" t="s">
        <v>470</v>
      </c>
      <c r="AH423" s="124" t="s">
        <v>470</v>
      </c>
      <c r="AI423" s="124" t="s">
        <v>470</v>
      </c>
      <c r="AJ423" s="124" t="s">
        <v>470</v>
      </c>
      <c r="AK423" s="124">
        <v>7.3958785150055304</v>
      </c>
      <c r="AL423" s="124">
        <v>0.99836934156272605</v>
      </c>
      <c r="AM423" s="124">
        <v>328</v>
      </c>
      <c r="AN423" s="124">
        <v>0.244980752609499</v>
      </c>
      <c r="AO423" s="124">
        <v>0.99836934156272605</v>
      </c>
      <c r="AP423" s="124">
        <v>328</v>
      </c>
      <c r="AQ423" s="124">
        <v>0</v>
      </c>
      <c r="AR423" s="124" t="s">
        <v>470</v>
      </c>
      <c r="AS423" s="124" t="s">
        <v>470</v>
      </c>
      <c r="BL423" s="124" t="s">
        <v>470</v>
      </c>
      <c r="BM423" s="124" t="s">
        <v>470</v>
      </c>
      <c r="BN423" s="124" t="s">
        <v>470</v>
      </c>
      <c r="BO423" s="124" t="s">
        <v>470</v>
      </c>
      <c r="BP423" s="124" t="s">
        <v>470</v>
      </c>
      <c r="BQ423" s="124" t="s">
        <v>470</v>
      </c>
      <c r="BR423" s="124" t="s">
        <v>470</v>
      </c>
      <c r="BS423" s="124" t="s">
        <v>470</v>
      </c>
      <c r="BT423" s="124" t="s">
        <v>470</v>
      </c>
      <c r="BU423" s="124" t="s">
        <v>470</v>
      </c>
      <c r="BV423" s="124">
        <v>1.7301373762228001E-2</v>
      </c>
      <c r="BW423" s="124">
        <v>1.7301373762228001E-2</v>
      </c>
      <c r="BX423" s="124">
        <v>7</v>
      </c>
      <c r="BY423" s="124">
        <v>0</v>
      </c>
      <c r="BZ423" s="124">
        <v>0.99836934156272605</v>
      </c>
      <c r="CA423" s="124">
        <v>328</v>
      </c>
      <c r="CB423" s="124">
        <v>0</v>
      </c>
      <c r="CC423" s="124">
        <v>0.99836934156272605</v>
      </c>
      <c r="CD423" s="124">
        <v>328</v>
      </c>
      <c r="CE423" s="124" t="s">
        <v>470</v>
      </c>
      <c r="CF423" s="124" t="s">
        <v>470</v>
      </c>
      <c r="CG423" s="124" t="s">
        <v>470</v>
      </c>
      <c r="CH423" s="124" t="s">
        <v>470</v>
      </c>
      <c r="CI423" s="124" t="s">
        <v>470</v>
      </c>
      <c r="CJ423" s="124" t="s">
        <v>470</v>
      </c>
      <c r="CK423" s="124" t="s">
        <v>470</v>
      </c>
      <c r="CL423" s="124" t="s">
        <v>470</v>
      </c>
      <c r="CM423" s="124" t="s">
        <v>470</v>
      </c>
      <c r="CN423" s="124" t="s">
        <v>470</v>
      </c>
      <c r="CO423" s="124" t="s">
        <v>470</v>
      </c>
      <c r="CP423" s="124" t="s">
        <v>470</v>
      </c>
      <c r="CQ423" s="124" t="s">
        <v>470</v>
      </c>
      <c r="CR423" s="124" t="s">
        <v>470</v>
      </c>
      <c r="CS423" s="124" t="s">
        <v>470</v>
      </c>
      <c r="CT423" s="124" t="s">
        <v>470</v>
      </c>
      <c r="CU423" s="124" t="s">
        <v>470</v>
      </c>
      <c r="CV423" s="124" t="s">
        <v>470</v>
      </c>
      <c r="CW423" s="124" t="s">
        <v>470</v>
      </c>
      <c r="CX423" s="124" t="s">
        <v>470</v>
      </c>
      <c r="CY423" s="124" t="s">
        <v>470</v>
      </c>
      <c r="DC423" s="124">
        <v>0</v>
      </c>
      <c r="DD423" s="124" t="s">
        <v>470</v>
      </c>
      <c r="DE423" s="124" t="s">
        <v>470</v>
      </c>
      <c r="DF423" s="124" t="s">
        <v>248</v>
      </c>
      <c r="DG423" s="124" t="s">
        <v>420</v>
      </c>
    </row>
    <row r="424" spans="2:111" x14ac:dyDescent="0.3">
      <c r="B424" s="124" t="str">
        <f t="shared" si="6"/>
        <v>iBoxx MSCI ESG EUR Financials TCA45747</v>
      </c>
      <c r="D424" s="124" t="s">
        <v>520</v>
      </c>
      <c r="E424" s="124" t="s">
        <v>231</v>
      </c>
      <c r="F424" s="196">
        <v>45747</v>
      </c>
      <c r="G424" s="124">
        <v>1315</v>
      </c>
      <c r="H424" s="124">
        <v>0</v>
      </c>
      <c r="I424" s="124">
        <v>1315</v>
      </c>
      <c r="J424" s="124">
        <v>0</v>
      </c>
      <c r="K424" s="124">
        <v>1</v>
      </c>
      <c r="L424" s="265" t="s">
        <v>476</v>
      </c>
      <c r="M424" s="124">
        <v>7.6513674287545097</v>
      </c>
      <c r="N424" s="124">
        <v>0.99809600976067803</v>
      </c>
      <c r="O424" s="124">
        <v>1312</v>
      </c>
      <c r="P424" s="124">
        <v>7.70092371813789</v>
      </c>
      <c r="Q424" s="124">
        <v>0.99809600976067803</v>
      </c>
      <c r="R424" s="124">
        <v>1312</v>
      </c>
      <c r="S424" s="124">
        <v>4.8886615604104398</v>
      </c>
      <c r="T424" s="124">
        <v>0.99809600976067803</v>
      </c>
      <c r="U424" s="124">
        <v>1312</v>
      </c>
      <c r="V424" s="124">
        <v>6.2793664383525201</v>
      </c>
      <c r="W424" s="124">
        <v>0.99809600976067803</v>
      </c>
      <c r="X424" s="124">
        <v>1312</v>
      </c>
      <c r="Y424" s="124" t="s">
        <v>470</v>
      </c>
      <c r="Z424" s="124" t="s">
        <v>470</v>
      </c>
      <c r="AA424" s="124" t="s">
        <v>470</v>
      </c>
      <c r="AB424" s="124" t="s">
        <v>470</v>
      </c>
      <c r="AC424" s="124" t="s">
        <v>470</v>
      </c>
      <c r="AD424" s="124" t="s">
        <v>470</v>
      </c>
      <c r="AE424" s="124">
        <v>0.16429153965417201</v>
      </c>
      <c r="AF424" s="124">
        <v>0.62898824717901902</v>
      </c>
      <c r="AG424" s="124">
        <v>839</v>
      </c>
      <c r="AH424" s="124">
        <v>3.69372382749461</v>
      </c>
      <c r="AI424" s="124">
        <v>0.239796176672321</v>
      </c>
      <c r="AJ424" s="124">
        <v>346</v>
      </c>
      <c r="AK424" s="124" t="s">
        <v>470</v>
      </c>
      <c r="AL424" s="124" t="s">
        <v>470</v>
      </c>
      <c r="AM424" s="124" t="s">
        <v>470</v>
      </c>
      <c r="AN424" s="124" t="s">
        <v>470</v>
      </c>
      <c r="AO424" s="124" t="s">
        <v>470</v>
      </c>
      <c r="AP424" s="124" t="s">
        <v>470</v>
      </c>
      <c r="AQ424" s="124" t="s">
        <v>470</v>
      </c>
      <c r="AR424" s="124" t="s">
        <v>470</v>
      </c>
      <c r="AS424" s="124" t="s">
        <v>470</v>
      </c>
      <c r="BL424" s="124">
        <v>8.7279661857933399E-2</v>
      </c>
      <c r="BM424" s="124">
        <v>0.99999999999993705</v>
      </c>
      <c r="BN424" s="124">
        <v>1315</v>
      </c>
      <c r="BO424" s="124">
        <v>1.1925899380416201</v>
      </c>
      <c r="BP424" s="124">
        <v>0.99809600976067803</v>
      </c>
      <c r="BQ424" s="124">
        <v>1312</v>
      </c>
      <c r="BR424" s="124">
        <v>0.92002040151625997</v>
      </c>
      <c r="BS424" s="124" t="s">
        <v>470</v>
      </c>
      <c r="BT424" s="124">
        <v>0.99999999999993705</v>
      </c>
      <c r="BU424" s="124">
        <v>1315</v>
      </c>
      <c r="BV424" s="124">
        <v>0.20366130066516999</v>
      </c>
      <c r="BW424" s="124">
        <v>0.20366130066516999</v>
      </c>
      <c r="BX424" s="124">
        <v>314</v>
      </c>
      <c r="BY424" s="124">
        <v>0</v>
      </c>
      <c r="BZ424" s="124">
        <v>0.99809600976067803</v>
      </c>
      <c r="CA424" s="124">
        <v>1312</v>
      </c>
      <c r="CB424" s="124">
        <v>0</v>
      </c>
      <c r="CC424" s="124">
        <v>0.99809600976067803</v>
      </c>
      <c r="CD424" s="124">
        <v>1312</v>
      </c>
      <c r="CE424" s="124">
        <v>0</v>
      </c>
      <c r="CF424" s="124">
        <v>0.99809600976067803</v>
      </c>
      <c r="CG424" s="124">
        <v>1312</v>
      </c>
      <c r="CH424" s="124" t="s">
        <v>470</v>
      </c>
      <c r="CI424" s="124" t="s">
        <v>470</v>
      </c>
      <c r="CJ424" s="124" t="s">
        <v>470</v>
      </c>
      <c r="CK424" s="124" t="s">
        <v>470</v>
      </c>
      <c r="CL424" s="124" t="s">
        <v>470</v>
      </c>
      <c r="CM424" s="124" t="s">
        <v>470</v>
      </c>
      <c r="CN424" s="124">
        <v>0.24154255212028899</v>
      </c>
      <c r="CO424" s="124">
        <v>0.99759687319689105</v>
      </c>
      <c r="CP424" s="124">
        <v>1311</v>
      </c>
      <c r="CQ424" s="124">
        <v>15</v>
      </c>
      <c r="CR424" s="124">
        <v>3.7622479817224302E-2</v>
      </c>
      <c r="CS424" s="124">
        <v>37</v>
      </c>
      <c r="CT424" s="124">
        <v>6883001345.25</v>
      </c>
      <c r="CU424" s="124">
        <v>3.7008139042815698E-2</v>
      </c>
      <c r="CV424" s="124">
        <v>35</v>
      </c>
      <c r="CW424" s="124">
        <v>0.77829021816906796</v>
      </c>
      <c r="CX424" s="124">
        <v>0.96100372594994798</v>
      </c>
      <c r="CY424" s="124">
        <v>1267</v>
      </c>
      <c r="DC424" s="124" t="s">
        <v>470</v>
      </c>
      <c r="DD424" s="124" t="s">
        <v>470</v>
      </c>
      <c r="DE424" s="124" t="s">
        <v>470</v>
      </c>
      <c r="DF424" s="124" t="s">
        <v>232</v>
      </c>
      <c r="DG424" s="124" t="s">
        <v>420</v>
      </c>
    </row>
    <row r="425" spans="2:111" x14ac:dyDescent="0.3">
      <c r="B425" s="124" t="str">
        <f t="shared" si="6"/>
        <v>iBoxx MSCI EUR Corporates Carbon and Governance Tilted45747</v>
      </c>
      <c r="D425" s="124" t="s">
        <v>530</v>
      </c>
      <c r="E425" s="124" t="s">
        <v>253</v>
      </c>
      <c r="F425" s="196">
        <v>45747</v>
      </c>
      <c r="G425" s="124">
        <v>4004</v>
      </c>
      <c r="H425" s="124">
        <v>0</v>
      </c>
      <c r="I425" s="124">
        <v>4004</v>
      </c>
      <c r="J425" s="124">
        <v>0</v>
      </c>
      <c r="K425" s="124">
        <v>1</v>
      </c>
      <c r="L425" s="265" t="s">
        <v>476</v>
      </c>
      <c r="M425" s="124">
        <v>7.6514080088160998</v>
      </c>
      <c r="N425" s="124">
        <v>0.94170000654366304</v>
      </c>
      <c r="O425" s="124">
        <v>3782</v>
      </c>
      <c r="P425" s="124">
        <v>7.3496821971242401</v>
      </c>
      <c r="Q425" s="124">
        <v>0.94170000654366304</v>
      </c>
      <c r="R425" s="124">
        <v>3782</v>
      </c>
      <c r="S425" s="124">
        <v>5.1164825789973403</v>
      </c>
      <c r="T425" s="124">
        <v>0.94170000654366304</v>
      </c>
      <c r="U425" s="124">
        <v>3782</v>
      </c>
      <c r="V425" s="124">
        <v>6.4915416361623297</v>
      </c>
      <c r="W425" s="124">
        <v>0.94170000654366304</v>
      </c>
      <c r="X425" s="124">
        <v>3782</v>
      </c>
      <c r="Y425" s="124" t="s">
        <v>470</v>
      </c>
      <c r="Z425" s="124" t="s">
        <v>470</v>
      </c>
      <c r="AA425" s="124" t="s">
        <v>470</v>
      </c>
      <c r="AB425" s="124" t="s">
        <v>470</v>
      </c>
      <c r="AC425" s="124" t="s">
        <v>470</v>
      </c>
      <c r="AD425" s="124" t="s">
        <v>470</v>
      </c>
      <c r="AE425" s="124">
        <v>0.12326821894524401</v>
      </c>
      <c r="AF425" s="124">
        <v>0.62543791023956297</v>
      </c>
      <c r="AG425" s="124">
        <v>2547</v>
      </c>
      <c r="AH425" s="124">
        <v>3.6178625150432402</v>
      </c>
      <c r="AI425" s="124">
        <v>0.430269606927554</v>
      </c>
      <c r="AJ425" s="124">
        <v>1775</v>
      </c>
      <c r="AK425" s="124" t="s">
        <v>470</v>
      </c>
      <c r="AL425" s="124" t="s">
        <v>470</v>
      </c>
      <c r="AM425" s="124" t="s">
        <v>470</v>
      </c>
      <c r="AN425" s="124" t="s">
        <v>470</v>
      </c>
      <c r="AO425" s="124" t="s">
        <v>470</v>
      </c>
      <c r="AP425" s="124" t="s">
        <v>470</v>
      </c>
      <c r="AQ425" s="124" t="s">
        <v>470</v>
      </c>
      <c r="AR425" s="124" t="s">
        <v>470</v>
      </c>
      <c r="AS425" s="124" t="s">
        <v>470</v>
      </c>
      <c r="BL425" s="124">
        <v>0.45397199043387299</v>
      </c>
      <c r="BM425" s="124">
        <v>0.99999999999979705</v>
      </c>
      <c r="BN425" s="124">
        <v>4004</v>
      </c>
      <c r="BO425" s="124">
        <v>37.4682516249594</v>
      </c>
      <c r="BP425" s="124">
        <v>0.97709266547866602</v>
      </c>
      <c r="BQ425" s="124">
        <v>3920</v>
      </c>
      <c r="BR425" s="124">
        <v>0.86505183008693998</v>
      </c>
      <c r="BS425" s="124">
        <v>5.6960816580892401E-2</v>
      </c>
      <c r="BT425" s="124">
        <v>0.99999999999979705</v>
      </c>
      <c r="BU425" s="124">
        <v>4004</v>
      </c>
      <c r="BV425" s="124">
        <v>0.168108113037225</v>
      </c>
      <c r="BW425" s="124">
        <v>0.168108113037225</v>
      </c>
      <c r="BX425" s="124">
        <v>692</v>
      </c>
      <c r="BY425" s="124">
        <v>0</v>
      </c>
      <c r="BZ425" s="124">
        <v>0.98476416391227894</v>
      </c>
      <c r="CA425" s="124">
        <v>3945</v>
      </c>
      <c r="CB425" s="124">
        <v>1.05242651704453E-2</v>
      </c>
      <c r="CC425" s="124">
        <v>0.98476416391227894</v>
      </c>
      <c r="CD425" s="124">
        <v>3945</v>
      </c>
      <c r="CE425" s="124">
        <v>0</v>
      </c>
      <c r="CF425" s="124">
        <v>0.98008608881484005</v>
      </c>
      <c r="CG425" s="124">
        <v>3927</v>
      </c>
      <c r="CH425" s="124" t="s">
        <v>470</v>
      </c>
      <c r="CI425" s="124" t="s">
        <v>470</v>
      </c>
      <c r="CJ425" s="124" t="s">
        <v>470</v>
      </c>
      <c r="CK425" s="124" t="s">
        <v>470</v>
      </c>
      <c r="CL425" s="124" t="s">
        <v>470</v>
      </c>
      <c r="CM425" s="124" t="s">
        <v>470</v>
      </c>
      <c r="CN425" s="124">
        <v>0.15075485874884101</v>
      </c>
      <c r="CO425" s="124">
        <v>0.94275892051704901</v>
      </c>
      <c r="CP425" s="124">
        <v>3785</v>
      </c>
      <c r="CQ425" s="124">
        <v>43</v>
      </c>
      <c r="CR425" s="124">
        <v>3.6729782399678598E-2</v>
      </c>
      <c r="CS425" s="124">
        <v>133</v>
      </c>
      <c r="CT425" s="124">
        <v>10446895766.58</v>
      </c>
      <c r="CU425" s="124">
        <v>2.9646674611636899E-2</v>
      </c>
      <c r="CV425" s="124">
        <v>113</v>
      </c>
      <c r="CW425" s="124">
        <v>0.741424830433011</v>
      </c>
      <c r="CX425" s="124">
        <v>0.92040464378840503</v>
      </c>
      <c r="CY425" s="124">
        <v>3729</v>
      </c>
      <c r="DC425" s="124" t="s">
        <v>470</v>
      </c>
      <c r="DD425" s="124" t="s">
        <v>470</v>
      </c>
      <c r="DE425" s="124" t="s">
        <v>470</v>
      </c>
      <c r="DF425" s="124" t="s">
        <v>254</v>
      </c>
      <c r="DG425" s="124" t="s">
        <v>420</v>
      </c>
    </row>
    <row r="426" spans="2:111" x14ac:dyDescent="0.3">
      <c r="B426" s="124" t="str">
        <f t="shared" si="6"/>
        <v>iBoxx MSCI ESG SRI EUR Corporates45747</v>
      </c>
      <c r="D426" s="124" t="s">
        <v>516</v>
      </c>
      <c r="E426" s="124" t="s">
        <v>556</v>
      </c>
      <c r="F426" s="196">
        <v>45747</v>
      </c>
      <c r="G426" s="124">
        <v>2973</v>
      </c>
      <c r="H426" s="124">
        <v>0</v>
      </c>
      <c r="I426" s="124">
        <v>2973</v>
      </c>
      <c r="J426" s="124">
        <v>0</v>
      </c>
      <c r="K426" s="124">
        <v>1</v>
      </c>
      <c r="L426" s="265" t="s">
        <v>476</v>
      </c>
      <c r="M426" s="124">
        <v>7.5612223977617097</v>
      </c>
      <c r="N426" s="124">
        <v>0.99866938916904602</v>
      </c>
      <c r="O426" s="124">
        <v>2968</v>
      </c>
      <c r="P426" s="124">
        <v>7.5892732137291903</v>
      </c>
      <c r="Q426" s="124">
        <v>0.99866938916904602</v>
      </c>
      <c r="R426" s="124">
        <v>2968</v>
      </c>
      <c r="S426" s="124">
        <v>5.1114114729323799</v>
      </c>
      <c r="T426" s="124">
        <v>0.99866938916904602</v>
      </c>
      <c r="U426" s="124">
        <v>2968</v>
      </c>
      <c r="V426" s="124">
        <v>6.2052322131472097</v>
      </c>
      <c r="W426" s="124">
        <v>0.99866938916904602</v>
      </c>
      <c r="X426" s="124">
        <v>2968</v>
      </c>
      <c r="Y426" s="124" t="s">
        <v>470</v>
      </c>
      <c r="Z426" s="124" t="s">
        <v>470</v>
      </c>
      <c r="AA426" s="124" t="s">
        <v>470</v>
      </c>
      <c r="AB426" s="124" t="s">
        <v>470</v>
      </c>
      <c r="AC426" s="124" t="s">
        <v>470</v>
      </c>
      <c r="AD426" s="124" t="s">
        <v>470</v>
      </c>
      <c r="AE426" s="124">
        <v>0.13750106727632999</v>
      </c>
      <c r="AF426" s="124">
        <v>0.62808046591925504</v>
      </c>
      <c r="AG426" s="124">
        <v>1896</v>
      </c>
      <c r="AH426" s="124">
        <v>4.0253033937047196</v>
      </c>
      <c r="AI426" s="124">
        <v>0.391916476971373</v>
      </c>
      <c r="AJ426" s="124">
        <v>1220</v>
      </c>
      <c r="AK426" s="124" t="s">
        <v>470</v>
      </c>
      <c r="AL426" s="124" t="s">
        <v>470</v>
      </c>
      <c r="AM426" s="124" t="s">
        <v>470</v>
      </c>
      <c r="AN426" s="124" t="s">
        <v>470</v>
      </c>
      <c r="AO426" s="124" t="s">
        <v>470</v>
      </c>
      <c r="AP426" s="124" t="s">
        <v>470</v>
      </c>
      <c r="AQ426" s="124" t="s">
        <v>470</v>
      </c>
      <c r="AR426" s="124" t="s">
        <v>470</v>
      </c>
      <c r="AS426" s="124" t="s">
        <v>470</v>
      </c>
      <c r="BL426" s="124">
        <v>0.35109602708740301</v>
      </c>
      <c r="BM426" s="124">
        <v>0.99999999999985201</v>
      </c>
      <c r="BN426" s="124">
        <v>2973</v>
      </c>
      <c r="BO426" s="124">
        <v>34.206230345678001</v>
      </c>
      <c r="BP426" s="124">
        <v>0.99866938916904602</v>
      </c>
      <c r="BQ426" s="124">
        <v>2968</v>
      </c>
      <c r="BR426" s="124">
        <v>0.91478666684381305</v>
      </c>
      <c r="BS426" s="124">
        <v>3.3722859729438601E-2</v>
      </c>
      <c r="BT426" s="124">
        <v>0.99999999999985201</v>
      </c>
      <c r="BU426" s="124">
        <v>2973</v>
      </c>
      <c r="BV426" s="124">
        <v>0.143559223846881</v>
      </c>
      <c r="BW426" s="124">
        <v>0.143559223846881</v>
      </c>
      <c r="BX426" s="124">
        <v>474</v>
      </c>
      <c r="BY426" s="124">
        <v>0</v>
      </c>
      <c r="BZ426" s="124">
        <v>0.99866938916904602</v>
      </c>
      <c r="CA426" s="124">
        <v>2968</v>
      </c>
      <c r="CB426" s="124">
        <v>0</v>
      </c>
      <c r="CC426" s="124">
        <v>0.99866938916904602</v>
      </c>
      <c r="CD426" s="124">
        <v>2968</v>
      </c>
      <c r="CE426" s="124">
        <v>0</v>
      </c>
      <c r="CF426" s="124">
        <v>0.99866938916904602</v>
      </c>
      <c r="CG426" s="124">
        <v>2968</v>
      </c>
      <c r="CH426" s="124" t="s">
        <v>470</v>
      </c>
      <c r="CI426" s="124" t="s">
        <v>470</v>
      </c>
      <c r="CJ426" s="124" t="s">
        <v>470</v>
      </c>
      <c r="CK426" s="124" t="s">
        <v>470</v>
      </c>
      <c r="CL426" s="124" t="s">
        <v>470</v>
      </c>
      <c r="CM426" s="124" t="s">
        <v>470</v>
      </c>
      <c r="CN426" s="124">
        <v>0.17361548931214499</v>
      </c>
      <c r="CO426" s="124">
        <v>0.99866938916904602</v>
      </c>
      <c r="CP426" s="124">
        <v>2968</v>
      </c>
      <c r="CQ426" s="124">
        <v>31</v>
      </c>
      <c r="CR426" s="124">
        <v>3.0073938758724401E-2</v>
      </c>
      <c r="CS426" s="124">
        <v>76</v>
      </c>
      <c r="CT426" s="124">
        <v>10034361351.4499</v>
      </c>
      <c r="CU426" s="124">
        <v>2.9464443779855898E-2</v>
      </c>
      <c r="CV426" s="124">
        <v>73</v>
      </c>
      <c r="CW426" s="124">
        <v>0.74059103327573095</v>
      </c>
      <c r="CX426" s="124">
        <v>0.97587926247342704</v>
      </c>
      <c r="CY426" s="124">
        <v>2914</v>
      </c>
      <c r="DC426" s="124" t="s">
        <v>470</v>
      </c>
      <c r="DD426" s="124" t="s">
        <v>470</v>
      </c>
      <c r="DE426" s="124" t="s">
        <v>470</v>
      </c>
      <c r="DF426" s="124" t="s">
        <v>225</v>
      </c>
      <c r="DG426" s="124" t="s">
        <v>420</v>
      </c>
    </row>
    <row r="427" spans="2:111" x14ac:dyDescent="0.3">
      <c r="B427" s="124" t="str">
        <f t="shared" si="6"/>
        <v>iBoxx MSCI EUR Senior Corporates Investment Grade ESG Factor Weighted (version 2)45747</v>
      </c>
      <c r="D427" s="124" t="s">
        <v>533</v>
      </c>
      <c r="E427" s="124" t="s">
        <v>259</v>
      </c>
      <c r="F427" s="196">
        <v>45747</v>
      </c>
      <c r="G427" s="124">
        <v>3016</v>
      </c>
      <c r="H427" s="124">
        <v>0</v>
      </c>
      <c r="I427" s="124">
        <v>3016</v>
      </c>
      <c r="J427" s="124">
        <v>0</v>
      </c>
      <c r="K427" s="124">
        <v>1</v>
      </c>
      <c r="L427" s="265" t="s">
        <v>476</v>
      </c>
      <c r="M427" s="124">
        <v>7.5328156310492203</v>
      </c>
      <c r="N427" s="124">
        <v>0.99559055479172198</v>
      </c>
      <c r="O427" s="124">
        <v>3011</v>
      </c>
      <c r="P427" s="124">
        <v>7.1857241497534599</v>
      </c>
      <c r="Q427" s="124">
        <v>0.99559055479172198</v>
      </c>
      <c r="R427" s="124">
        <v>3011</v>
      </c>
      <c r="S427" s="124">
        <v>5.3626744863916196</v>
      </c>
      <c r="T427" s="124">
        <v>0.99559055479172198</v>
      </c>
      <c r="U427" s="124">
        <v>3011</v>
      </c>
      <c r="V427" s="124">
        <v>6.3114123797655601</v>
      </c>
      <c r="W427" s="124">
        <v>0.99559055479172198</v>
      </c>
      <c r="X427" s="124">
        <v>3011</v>
      </c>
      <c r="Y427" s="124" t="s">
        <v>470</v>
      </c>
      <c r="Z427" s="124" t="s">
        <v>470</v>
      </c>
      <c r="AA427" s="124" t="s">
        <v>470</v>
      </c>
      <c r="AB427" s="124" t="s">
        <v>470</v>
      </c>
      <c r="AC427" s="124" t="s">
        <v>470</v>
      </c>
      <c r="AD427" s="124" t="s">
        <v>470</v>
      </c>
      <c r="AE427" s="124">
        <v>0.122805596759875</v>
      </c>
      <c r="AF427" s="124">
        <v>0.62974727587913604</v>
      </c>
      <c r="AG427" s="124">
        <v>1925</v>
      </c>
      <c r="AH427" s="124">
        <v>4.7434348149685297</v>
      </c>
      <c r="AI427" s="124">
        <v>0.47308433397973199</v>
      </c>
      <c r="AJ427" s="124">
        <v>1325</v>
      </c>
      <c r="AK427" s="124" t="s">
        <v>470</v>
      </c>
      <c r="AL427" s="124" t="s">
        <v>470</v>
      </c>
      <c r="AM427" s="124" t="s">
        <v>470</v>
      </c>
      <c r="AN427" s="124" t="s">
        <v>470</v>
      </c>
      <c r="AO427" s="124" t="s">
        <v>470</v>
      </c>
      <c r="AP427" s="124" t="s">
        <v>470</v>
      </c>
      <c r="AQ427" s="124" t="s">
        <v>470</v>
      </c>
      <c r="AR427" s="124" t="s">
        <v>470</v>
      </c>
      <c r="AS427" s="124" t="s">
        <v>470</v>
      </c>
      <c r="BL427" s="124">
        <v>0.55237235458227796</v>
      </c>
      <c r="BM427" s="124">
        <v>0.99999999999985101</v>
      </c>
      <c r="BN427" s="124">
        <v>3016</v>
      </c>
      <c r="BO427" s="124">
        <v>54.219579605626798</v>
      </c>
      <c r="BP427" s="124">
        <v>0.99559055479172198</v>
      </c>
      <c r="BQ427" s="124">
        <v>3011</v>
      </c>
      <c r="BR427" s="124">
        <v>0.89236890333332297</v>
      </c>
      <c r="BS427" s="124">
        <v>6.5029528406237103E-2</v>
      </c>
      <c r="BT427" s="124">
        <v>0.99999999999985101</v>
      </c>
      <c r="BU427" s="124">
        <v>3016</v>
      </c>
      <c r="BV427" s="124">
        <v>0.14224223702855099</v>
      </c>
      <c r="BW427" s="124">
        <v>0.14224223702855099</v>
      </c>
      <c r="BX427" s="124">
        <v>524</v>
      </c>
      <c r="BY427" s="124">
        <v>0</v>
      </c>
      <c r="BZ427" s="124">
        <v>0.99559055479172198</v>
      </c>
      <c r="CA427" s="124">
        <v>3011</v>
      </c>
      <c r="CB427" s="124">
        <v>4.8079561985551996E-3</v>
      </c>
      <c r="CC427" s="124">
        <v>0.99559055479172198</v>
      </c>
      <c r="CD427" s="124">
        <v>3011</v>
      </c>
      <c r="CE427" s="124">
        <v>0</v>
      </c>
      <c r="CF427" s="124">
        <v>0.99559055479172198</v>
      </c>
      <c r="CG427" s="124">
        <v>3011</v>
      </c>
      <c r="CH427" s="124" t="s">
        <v>470</v>
      </c>
      <c r="CI427" s="124" t="s">
        <v>470</v>
      </c>
      <c r="CJ427" s="124" t="s">
        <v>470</v>
      </c>
      <c r="CK427" s="124" t="s">
        <v>470</v>
      </c>
      <c r="CL427" s="124" t="s">
        <v>470</v>
      </c>
      <c r="CM427" s="124" t="s">
        <v>470</v>
      </c>
      <c r="CN427" s="124">
        <v>0.21775160622953699</v>
      </c>
      <c r="CO427" s="124">
        <v>0.99559055479172198</v>
      </c>
      <c r="CP427" s="124">
        <v>3011</v>
      </c>
      <c r="CQ427" s="124">
        <v>30</v>
      </c>
      <c r="CR427" s="124">
        <v>2.8753809771183001E-2</v>
      </c>
      <c r="CS427" s="124">
        <v>70</v>
      </c>
      <c r="CT427" s="124">
        <v>10030011963.4499</v>
      </c>
      <c r="CU427" s="124">
        <v>2.5881773942732399E-2</v>
      </c>
      <c r="CV427" s="124">
        <v>67</v>
      </c>
      <c r="CW427" s="124">
        <v>0.69760708926725701</v>
      </c>
      <c r="CX427" s="124">
        <v>0.99166714870464401</v>
      </c>
      <c r="CY427" s="124">
        <v>2969</v>
      </c>
      <c r="DC427" s="124" t="s">
        <v>470</v>
      </c>
      <c r="DD427" s="124" t="s">
        <v>470</v>
      </c>
      <c r="DE427" s="124" t="s">
        <v>470</v>
      </c>
      <c r="DF427" s="124" t="s">
        <v>260</v>
      </c>
      <c r="DG427" s="124" t="s">
        <v>420</v>
      </c>
    </row>
    <row r="428" spans="2:111" x14ac:dyDescent="0.3">
      <c r="B428" s="124" t="str">
        <f t="shared" si="6"/>
        <v>iBoxx MSCI ESG EUR Corporates BBB TCA45747</v>
      </c>
      <c r="D428" s="124" t="s">
        <v>518</v>
      </c>
      <c r="E428" s="124" t="s">
        <v>228</v>
      </c>
      <c r="F428" s="196">
        <v>45747</v>
      </c>
      <c r="G428" s="124">
        <v>1689</v>
      </c>
      <c r="H428" s="124">
        <v>0</v>
      </c>
      <c r="I428" s="124">
        <v>1689</v>
      </c>
      <c r="J428" s="124">
        <v>0</v>
      </c>
      <c r="K428" s="124">
        <v>1</v>
      </c>
      <c r="L428" s="265" t="s">
        <v>476</v>
      </c>
      <c r="M428" s="124">
        <v>7.55767830822397</v>
      </c>
      <c r="N428" s="124">
        <v>0.99908641819778798</v>
      </c>
      <c r="O428" s="124">
        <v>1687</v>
      </c>
      <c r="P428" s="124">
        <v>7.5387745646380298</v>
      </c>
      <c r="Q428" s="124">
        <v>0.99908641819778798</v>
      </c>
      <c r="R428" s="124">
        <v>1687</v>
      </c>
      <c r="S428" s="124">
        <v>5.5216320456442096</v>
      </c>
      <c r="T428" s="124">
        <v>0.99908641819778798</v>
      </c>
      <c r="U428" s="124">
        <v>1687</v>
      </c>
      <c r="V428" s="124">
        <v>6.3069231153069696</v>
      </c>
      <c r="W428" s="124">
        <v>0.99908641819778798</v>
      </c>
      <c r="X428" s="124">
        <v>1687</v>
      </c>
      <c r="Y428" s="124" t="s">
        <v>470</v>
      </c>
      <c r="Z428" s="124" t="s">
        <v>470</v>
      </c>
      <c r="AA428" s="124" t="s">
        <v>470</v>
      </c>
      <c r="AB428" s="124" t="s">
        <v>470</v>
      </c>
      <c r="AC428" s="124" t="s">
        <v>470</v>
      </c>
      <c r="AD428" s="124" t="s">
        <v>470</v>
      </c>
      <c r="AE428" s="124">
        <v>0.11240450548014699</v>
      </c>
      <c r="AF428" s="124">
        <v>0.67527056315440304</v>
      </c>
      <c r="AG428" s="124">
        <v>1143</v>
      </c>
      <c r="AH428" s="124">
        <v>4.9611365998962196</v>
      </c>
      <c r="AI428" s="124">
        <v>0.50983286007916395</v>
      </c>
      <c r="AJ428" s="124">
        <v>852</v>
      </c>
      <c r="AK428" s="124" t="s">
        <v>470</v>
      </c>
      <c r="AL428" s="124" t="s">
        <v>470</v>
      </c>
      <c r="AM428" s="124" t="s">
        <v>470</v>
      </c>
      <c r="AN428" s="124" t="s">
        <v>470</v>
      </c>
      <c r="AO428" s="124" t="s">
        <v>470</v>
      </c>
      <c r="AP428" s="124" t="s">
        <v>470</v>
      </c>
      <c r="AQ428" s="124" t="s">
        <v>470</v>
      </c>
      <c r="AR428" s="124" t="s">
        <v>470</v>
      </c>
      <c r="AS428" s="124" t="s">
        <v>470</v>
      </c>
      <c r="BL428" s="124">
        <v>0.44955821356397802</v>
      </c>
      <c r="BM428" s="124">
        <v>0.99999999999991696</v>
      </c>
      <c r="BN428" s="124">
        <v>1689</v>
      </c>
      <c r="BO428" s="124">
        <v>71.962704115217903</v>
      </c>
      <c r="BP428" s="124">
        <v>0.99908641819778798</v>
      </c>
      <c r="BQ428" s="124">
        <v>1687</v>
      </c>
      <c r="BR428" s="124">
        <v>0.90538056335665695</v>
      </c>
      <c r="BS428" s="124">
        <v>2.37749206826782E-2</v>
      </c>
      <c r="BT428" s="124">
        <v>0.99999999999991696</v>
      </c>
      <c r="BU428" s="124">
        <v>1689</v>
      </c>
      <c r="BV428" s="124">
        <v>0.193029432424107</v>
      </c>
      <c r="BW428" s="124">
        <v>0.193029432424107</v>
      </c>
      <c r="BX428" s="124">
        <v>343</v>
      </c>
      <c r="BY428" s="124">
        <v>0</v>
      </c>
      <c r="BZ428" s="124">
        <v>0.99908641819778798</v>
      </c>
      <c r="CA428" s="124">
        <v>1687</v>
      </c>
      <c r="CB428" s="124">
        <v>0</v>
      </c>
      <c r="CC428" s="124">
        <v>0.99908641819778798</v>
      </c>
      <c r="CD428" s="124">
        <v>1687</v>
      </c>
      <c r="CE428" s="124">
        <v>0</v>
      </c>
      <c r="CF428" s="124">
        <v>0.99908641819778798</v>
      </c>
      <c r="CG428" s="124">
        <v>1687</v>
      </c>
      <c r="CH428" s="124" t="s">
        <v>470</v>
      </c>
      <c r="CI428" s="124" t="s">
        <v>470</v>
      </c>
      <c r="CJ428" s="124" t="s">
        <v>470</v>
      </c>
      <c r="CK428" s="124" t="s">
        <v>470</v>
      </c>
      <c r="CL428" s="124" t="s">
        <v>470</v>
      </c>
      <c r="CM428" s="124" t="s">
        <v>470</v>
      </c>
      <c r="CN428" s="124">
        <v>0.15365530505137101</v>
      </c>
      <c r="CO428" s="124">
        <v>0.99862362016207296</v>
      </c>
      <c r="CP428" s="124">
        <v>1686</v>
      </c>
      <c r="CQ428" s="124">
        <v>13</v>
      </c>
      <c r="CR428" s="124">
        <v>2.50334892294552E-2</v>
      </c>
      <c r="CS428" s="124">
        <v>33</v>
      </c>
      <c r="CT428" s="124">
        <v>1580427797.3099999</v>
      </c>
      <c r="CU428" s="124">
        <v>2.50334892294552E-2</v>
      </c>
      <c r="CV428" s="124">
        <v>33</v>
      </c>
      <c r="CW428" s="124">
        <v>0.72892319807297901</v>
      </c>
      <c r="CX428" s="124">
        <v>0.98278695076220202</v>
      </c>
      <c r="CY428" s="124">
        <v>1662</v>
      </c>
      <c r="DC428" s="124" t="s">
        <v>470</v>
      </c>
      <c r="DD428" s="124" t="s">
        <v>470</v>
      </c>
      <c r="DE428" s="124" t="s">
        <v>470</v>
      </c>
      <c r="DF428" s="124" t="s">
        <v>229</v>
      </c>
      <c r="DG428" s="124" t="s">
        <v>420</v>
      </c>
    </row>
    <row r="429" spans="2:111" x14ac:dyDescent="0.3">
      <c r="B429" s="124" t="str">
        <f t="shared" si="6"/>
        <v>iBoxx MSCI EUR Senior Corporates Investment Grade ESG Factor Weighted (version 3)45747</v>
      </c>
      <c r="D429" s="124" t="s">
        <v>534</v>
      </c>
      <c r="E429" s="124" t="s">
        <v>261</v>
      </c>
      <c r="F429" s="196">
        <v>45747</v>
      </c>
      <c r="G429" s="124">
        <v>3100</v>
      </c>
      <c r="H429" s="124">
        <v>0</v>
      </c>
      <c r="I429" s="124">
        <v>3100</v>
      </c>
      <c r="J429" s="124">
        <v>0</v>
      </c>
      <c r="K429" s="124">
        <v>1</v>
      </c>
      <c r="L429" s="265" t="s">
        <v>476</v>
      </c>
      <c r="M429" s="124">
        <v>7.5263415688519499</v>
      </c>
      <c r="N429" s="124">
        <v>0.99572095635925395</v>
      </c>
      <c r="O429" s="124">
        <v>3095</v>
      </c>
      <c r="P429" s="124">
        <v>7.1141764707694799</v>
      </c>
      <c r="Q429" s="124">
        <v>0.99572095635925395</v>
      </c>
      <c r="R429" s="124">
        <v>3095</v>
      </c>
      <c r="S429" s="124">
        <v>5.3869123902375904</v>
      </c>
      <c r="T429" s="124">
        <v>0.99572095635925395</v>
      </c>
      <c r="U429" s="124">
        <v>3095</v>
      </c>
      <c r="V429" s="124">
        <v>6.3259120173316301</v>
      </c>
      <c r="W429" s="124">
        <v>0.99572095635925395</v>
      </c>
      <c r="X429" s="124">
        <v>3095</v>
      </c>
      <c r="Y429" s="124" t="s">
        <v>470</v>
      </c>
      <c r="Z429" s="124" t="s">
        <v>470</v>
      </c>
      <c r="AA429" s="124" t="s">
        <v>470</v>
      </c>
      <c r="AB429" s="124" t="s">
        <v>470</v>
      </c>
      <c r="AC429" s="124" t="s">
        <v>470</v>
      </c>
      <c r="AD429" s="124" t="s">
        <v>470</v>
      </c>
      <c r="AE429" s="124">
        <v>0.12232169602710501</v>
      </c>
      <c r="AF429" s="124">
        <v>0.63668817141822998</v>
      </c>
      <c r="AG429" s="124">
        <v>1992</v>
      </c>
      <c r="AH429" s="124">
        <v>4.5386386644506498</v>
      </c>
      <c r="AI429" s="124">
        <v>0.49071487361872501</v>
      </c>
      <c r="AJ429" s="124">
        <v>1401</v>
      </c>
      <c r="AK429" s="124" t="s">
        <v>470</v>
      </c>
      <c r="AL429" s="124" t="s">
        <v>470</v>
      </c>
      <c r="AM429" s="124" t="s">
        <v>470</v>
      </c>
      <c r="AN429" s="124" t="s">
        <v>470</v>
      </c>
      <c r="AO429" s="124" t="s">
        <v>470</v>
      </c>
      <c r="AP429" s="124" t="s">
        <v>470</v>
      </c>
      <c r="AQ429" s="124" t="s">
        <v>470</v>
      </c>
      <c r="AR429" s="124" t="s">
        <v>470</v>
      </c>
      <c r="AS429" s="124" t="s">
        <v>470</v>
      </c>
      <c r="BL429" s="124">
        <v>0.56566891121373997</v>
      </c>
      <c r="BM429" s="124">
        <v>0.99999999999984801</v>
      </c>
      <c r="BN429" s="124">
        <v>3100</v>
      </c>
      <c r="BO429" s="124">
        <v>63.570067506566602</v>
      </c>
      <c r="BP429" s="124">
        <v>0.99572095635925395</v>
      </c>
      <c r="BQ429" s="124">
        <v>3095</v>
      </c>
      <c r="BR429" s="124">
        <v>0.89453152874050301</v>
      </c>
      <c r="BS429" s="124">
        <v>8.6601178570479095E-2</v>
      </c>
      <c r="BT429" s="124">
        <v>0.99999999999984801</v>
      </c>
      <c r="BU429" s="124">
        <v>3100</v>
      </c>
      <c r="BV429" s="124">
        <v>0.14198947323823799</v>
      </c>
      <c r="BW429" s="124">
        <v>0.14198947323823799</v>
      </c>
      <c r="BX429" s="124">
        <v>537</v>
      </c>
      <c r="BY429" s="124">
        <v>0</v>
      </c>
      <c r="BZ429" s="124">
        <v>0.99572095635925395</v>
      </c>
      <c r="CA429" s="124">
        <v>3095</v>
      </c>
      <c r="CB429" s="124">
        <v>4.6385706788661003E-3</v>
      </c>
      <c r="CC429" s="124">
        <v>0.99572095635925395</v>
      </c>
      <c r="CD429" s="124">
        <v>3095</v>
      </c>
      <c r="CE429" s="124">
        <v>0</v>
      </c>
      <c r="CF429" s="124">
        <v>0.99572095635925395</v>
      </c>
      <c r="CG429" s="124">
        <v>3095</v>
      </c>
      <c r="CH429" s="124" t="s">
        <v>470</v>
      </c>
      <c r="CI429" s="124" t="s">
        <v>470</v>
      </c>
      <c r="CJ429" s="124" t="s">
        <v>470</v>
      </c>
      <c r="CK429" s="124" t="s">
        <v>470</v>
      </c>
      <c r="CL429" s="124" t="s">
        <v>470</v>
      </c>
      <c r="CM429" s="124" t="s">
        <v>470</v>
      </c>
      <c r="CN429" s="124">
        <v>0.21905344927849199</v>
      </c>
      <c r="CO429" s="124">
        <v>0.99572095635925395</v>
      </c>
      <c r="CP429" s="124">
        <v>3095</v>
      </c>
      <c r="CQ429" s="124">
        <v>36</v>
      </c>
      <c r="CR429" s="124">
        <v>3.1704752003253497E-2</v>
      </c>
      <c r="CS429" s="124">
        <v>84</v>
      </c>
      <c r="CT429" s="124">
        <v>10340362223.9499</v>
      </c>
      <c r="CU429" s="124">
        <v>2.8940938259414399E-2</v>
      </c>
      <c r="CV429" s="124">
        <v>81</v>
      </c>
      <c r="CW429" s="124">
        <v>0.69661776832662903</v>
      </c>
      <c r="CX429" s="124">
        <v>0.99194538936990395</v>
      </c>
      <c r="CY429" s="124">
        <v>3053</v>
      </c>
      <c r="DC429" s="124" t="s">
        <v>470</v>
      </c>
      <c r="DD429" s="124" t="s">
        <v>470</v>
      </c>
      <c r="DE429" s="124" t="s">
        <v>470</v>
      </c>
      <c r="DF429" s="124" t="s">
        <v>262</v>
      </c>
      <c r="DG429" s="124" t="s">
        <v>420</v>
      </c>
    </row>
    <row r="430" spans="2:111" x14ac:dyDescent="0.3">
      <c r="B430" s="124" t="str">
        <f t="shared" si="6"/>
        <v>iBoxx MSCI EUR Senior Corporates Investment Grade ESG Factor Weighted45747</v>
      </c>
      <c r="D430" s="124" t="s">
        <v>532</v>
      </c>
      <c r="E430" s="124" t="s">
        <v>257</v>
      </c>
      <c r="F430" s="196">
        <v>45747</v>
      </c>
      <c r="G430" s="124">
        <v>3100</v>
      </c>
      <c r="H430" s="124">
        <v>0</v>
      </c>
      <c r="I430" s="124">
        <v>3100</v>
      </c>
      <c r="J430" s="124">
        <v>0</v>
      </c>
      <c r="K430" s="124">
        <v>1</v>
      </c>
      <c r="L430" s="265" t="s">
        <v>476</v>
      </c>
      <c r="M430" s="124">
        <v>7.5263415688519499</v>
      </c>
      <c r="N430" s="124">
        <v>0.99572095635925395</v>
      </c>
      <c r="O430" s="124">
        <v>3095</v>
      </c>
      <c r="P430" s="124">
        <v>7.1141764707694799</v>
      </c>
      <c r="Q430" s="124">
        <v>0.99572095635925395</v>
      </c>
      <c r="R430" s="124">
        <v>3095</v>
      </c>
      <c r="S430" s="124">
        <v>5.3869123902375904</v>
      </c>
      <c r="T430" s="124">
        <v>0.99572095635925395</v>
      </c>
      <c r="U430" s="124">
        <v>3095</v>
      </c>
      <c r="V430" s="124">
        <v>6.3259120173316399</v>
      </c>
      <c r="W430" s="124">
        <v>0.99572095635925395</v>
      </c>
      <c r="X430" s="124">
        <v>3095</v>
      </c>
      <c r="Y430" s="124" t="s">
        <v>470</v>
      </c>
      <c r="Z430" s="124" t="s">
        <v>470</v>
      </c>
      <c r="AA430" s="124" t="s">
        <v>470</v>
      </c>
      <c r="AB430" s="124" t="s">
        <v>470</v>
      </c>
      <c r="AC430" s="124" t="s">
        <v>470</v>
      </c>
      <c r="AD430" s="124" t="s">
        <v>470</v>
      </c>
      <c r="AE430" s="124">
        <v>0.12232169602710501</v>
      </c>
      <c r="AF430" s="124">
        <v>0.63668817141822998</v>
      </c>
      <c r="AG430" s="124">
        <v>1992</v>
      </c>
      <c r="AH430" s="124">
        <v>4.5386386644506498</v>
      </c>
      <c r="AI430" s="124">
        <v>0.49071487361872501</v>
      </c>
      <c r="AJ430" s="124">
        <v>1401</v>
      </c>
      <c r="AK430" s="124" t="s">
        <v>470</v>
      </c>
      <c r="AL430" s="124" t="s">
        <v>470</v>
      </c>
      <c r="AM430" s="124" t="s">
        <v>470</v>
      </c>
      <c r="AN430" s="124" t="s">
        <v>470</v>
      </c>
      <c r="AO430" s="124" t="s">
        <v>470</v>
      </c>
      <c r="AP430" s="124" t="s">
        <v>470</v>
      </c>
      <c r="AQ430" s="124" t="s">
        <v>470</v>
      </c>
      <c r="AR430" s="124" t="s">
        <v>470</v>
      </c>
      <c r="AS430" s="124" t="s">
        <v>470</v>
      </c>
      <c r="BL430" s="124">
        <v>0.56566891121374097</v>
      </c>
      <c r="BM430" s="124">
        <v>0.99999999999984801</v>
      </c>
      <c r="BN430" s="124">
        <v>3100</v>
      </c>
      <c r="BO430" s="124">
        <v>63.570067506566602</v>
      </c>
      <c r="BP430" s="124">
        <v>0.99572095635925395</v>
      </c>
      <c r="BQ430" s="124">
        <v>3095</v>
      </c>
      <c r="BR430" s="124">
        <v>0.89453152874050301</v>
      </c>
      <c r="BS430" s="124">
        <v>8.6601178570479206E-2</v>
      </c>
      <c r="BT430" s="124">
        <v>0.99999999999984801</v>
      </c>
      <c r="BU430" s="124">
        <v>3100</v>
      </c>
      <c r="BV430" s="124">
        <v>0.14198947323823799</v>
      </c>
      <c r="BW430" s="124">
        <v>0.14198947323823799</v>
      </c>
      <c r="BX430" s="124">
        <v>537</v>
      </c>
      <c r="BY430" s="124">
        <v>0</v>
      </c>
      <c r="BZ430" s="124">
        <v>0.99572095635925395</v>
      </c>
      <c r="CA430" s="124">
        <v>3095</v>
      </c>
      <c r="CB430" s="124">
        <v>4.6385706788661003E-3</v>
      </c>
      <c r="CC430" s="124">
        <v>0.99572095635925395</v>
      </c>
      <c r="CD430" s="124">
        <v>3095</v>
      </c>
      <c r="CE430" s="124">
        <v>0</v>
      </c>
      <c r="CF430" s="124">
        <v>0.99572095635925395</v>
      </c>
      <c r="CG430" s="124">
        <v>3095</v>
      </c>
      <c r="CH430" s="124" t="s">
        <v>470</v>
      </c>
      <c r="CI430" s="124" t="s">
        <v>470</v>
      </c>
      <c r="CJ430" s="124" t="s">
        <v>470</v>
      </c>
      <c r="CK430" s="124" t="s">
        <v>470</v>
      </c>
      <c r="CL430" s="124" t="s">
        <v>470</v>
      </c>
      <c r="CM430" s="124" t="s">
        <v>470</v>
      </c>
      <c r="CN430" s="124">
        <v>0.21905344927849199</v>
      </c>
      <c r="CO430" s="124">
        <v>0.99572095635925395</v>
      </c>
      <c r="CP430" s="124">
        <v>3095</v>
      </c>
      <c r="CQ430" s="124">
        <v>36</v>
      </c>
      <c r="CR430" s="124">
        <v>3.1704752003253497E-2</v>
      </c>
      <c r="CS430" s="124">
        <v>84</v>
      </c>
      <c r="CT430" s="124">
        <v>10340362223.9499</v>
      </c>
      <c r="CU430" s="124">
        <v>2.8940938259414399E-2</v>
      </c>
      <c r="CV430" s="124">
        <v>81</v>
      </c>
      <c r="CW430" s="124">
        <v>0.69661776832662903</v>
      </c>
      <c r="CX430" s="124">
        <v>0.99194538936990395</v>
      </c>
      <c r="CY430" s="124">
        <v>3053</v>
      </c>
      <c r="DC430" s="124" t="s">
        <v>470</v>
      </c>
      <c r="DD430" s="124" t="s">
        <v>470</v>
      </c>
      <c r="DE430" s="124" t="s">
        <v>470</v>
      </c>
      <c r="DF430" s="124" t="s">
        <v>258</v>
      </c>
      <c r="DG430" s="124" t="s">
        <v>420</v>
      </c>
    </row>
    <row r="431" spans="2:111" x14ac:dyDescent="0.3">
      <c r="B431" s="124" t="str">
        <f t="shared" si="6"/>
        <v>iBoxx MSCI EUR High Yield Paris Aligned Capped TCA45747</v>
      </c>
      <c r="D431" s="124" t="s">
        <v>531</v>
      </c>
      <c r="E431" s="124" t="s">
        <v>255</v>
      </c>
      <c r="F431" s="196">
        <v>45747</v>
      </c>
      <c r="G431" s="124">
        <v>352</v>
      </c>
      <c r="H431" s="124">
        <v>0</v>
      </c>
      <c r="I431" s="124">
        <v>352</v>
      </c>
      <c r="J431" s="124">
        <v>0</v>
      </c>
      <c r="K431" s="124">
        <v>1</v>
      </c>
      <c r="L431" s="265" t="s">
        <v>476</v>
      </c>
      <c r="M431" s="124">
        <v>6.7595270170721298</v>
      </c>
      <c r="N431" s="124">
        <v>0.99999999999998401</v>
      </c>
      <c r="O431" s="124">
        <v>352</v>
      </c>
      <c r="P431" s="124">
        <v>6.9054219786168796</v>
      </c>
      <c r="Q431" s="124">
        <v>0.99999999999998401</v>
      </c>
      <c r="R431" s="124">
        <v>352</v>
      </c>
      <c r="S431" s="124">
        <v>4.9661512384707196</v>
      </c>
      <c r="T431" s="124">
        <v>0.99999999999998401</v>
      </c>
      <c r="U431" s="124">
        <v>352</v>
      </c>
      <c r="V431" s="124">
        <v>5.9258887801732696</v>
      </c>
      <c r="W431" s="124">
        <v>0.99999999999998401</v>
      </c>
      <c r="X431" s="124">
        <v>352</v>
      </c>
      <c r="Y431" s="124" t="s">
        <v>470</v>
      </c>
      <c r="Z431" s="124" t="s">
        <v>470</v>
      </c>
      <c r="AA431" s="124" t="s">
        <v>470</v>
      </c>
      <c r="AB431" s="124" t="s">
        <v>470</v>
      </c>
      <c r="AC431" s="124" t="s">
        <v>470</v>
      </c>
      <c r="AD431" s="124" t="s">
        <v>470</v>
      </c>
      <c r="AE431" s="124">
        <v>0.117135523468723</v>
      </c>
      <c r="AF431" s="124">
        <v>0.65091269108997696</v>
      </c>
      <c r="AG431" s="124">
        <v>227</v>
      </c>
      <c r="AH431" s="124">
        <v>6.3093892205411404</v>
      </c>
      <c r="AI431" s="124">
        <v>0.49956514554098902</v>
      </c>
      <c r="AJ431" s="124">
        <v>162</v>
      </c>
      <c r="AK431" s="124" t="s">
        <v>470</v>
      </c>
      <c r="AL431" s="124" t="s">
        <v>470</v>
      </c>
      <c r="AM431" s="124" t="s">
        <v>470</v>
      </c>
      <c r="AN431" s="124" t="s">
        <v>470</v>
      </c>
      <c r="AO431" s="124" t="s">
        <v>470</v>
      </c>
      <c r="AP431" s="124" t="s">
        <v>470</v>
      </c>
      <c r="AQ431" s="124" t="s">
        <v>470</v>
      </c>
      <c r="AR431" s="124" t="s">
        <v>470</v>
      </c>
      <c r="AS431" s="124" t="s">
        <v>470</v>
      </c>
      <c r="BL431" s="124">
        <v>0.48249538026807398</v>
      </c>
      <c r="BM431" s="124">
        <v>0.99999999999998401</v>
      </c>
      <c r="BN431" s="124">
        <v>352</v>
      </c>
      <c r="BO431" s="124">
        <v>68.513024647274094</v>
      </c>
      <c r="BP431" s="124">
        <v>0.99999999999998401</v>
      </c>
      <c r="BQ431" s="124">
        <v>352</v>
      </c>
      <c r="BR431" s="124">
        <v>0.92703400934504998</v>
      </c>
      <c r="BS431" s="124">
        <v>8.1982952926398997E-3</v>
      </c>
      <c r="BT431" s="124">
        <v>0.99999999999998401</v>
      </c>
      <c r="BU431" s="124">
        <v>352</v>
      </c>
      <c r="BV431" s="124">
        <v>0.14972143978837499</v>
      </c>
      <c r="BW431" s="124">
        <v>0.14972143978837499</v>
      </c>
      <c r="BX431" s="124">
        <v>56</v>
      </c>
      <c r="BY431" s="124">
        <v>0</v>
      </c>
      <c r="BZ431" s="124">
        <v>0.99999999999998401</v>
      </c>
      <c r="CA431" s="124">
        <v>352</v>
      </c>
      <c r="CB431" s="124">
        <v>0</v>
      </c>
      <c r="CC431" s="124">
        <v>0.99999999999998401</v>
      </c>
      <c r="CD431" s="124">
        <v>352</v>
      </c>
      <c r="CE431" s="124">
        <v>0</v>
      </c>
      <c r="CF431" s="124">
        <v>0.99999999999998401</v>
      </c>
      <c r="CG431" s="124">
        <v>352</v>
      </c>
      <c r="CH431" s="124" t="s">
        <v>470</v>
      </c>
      <c r="CI431" s="124" t="s">
        <v>470</v>
      </c>
      <c r="CJ431" s="124" t="s">
        <v>470</v>
      </c>
      <c r="CK431" s="124" t="s">
        <v>470</v>
      </c>
      <c r="CL431" s="124" t="s">
        <v>470</v>
      </c>
      <c r="CM431" s="124" t="s">
        <v>470</v>
      </c>
      <c r="CN431" s="124">
        <v>0.24575466553980499</v>
      </c>
      <c r="CO431" s="124">
        <v>0.99999999999998401</v>
      </c>
      <c r="CP431" s="124">
        <v>352</v>
      </c>
      <c r="CQ431" s="124">
        <v>2</v>
      </c>
      <c r="CR431" s="124">
        <v>4.7000935578830998E-3</v>
      </c>
      <c r="CS431" s="124">
        <v>1</v>
      </c>
      <c r="CT431" s="124">
        <v>54789614.060000002</v>
      </c>
      <c r="CU431" s="124">
        <v>4.7000935578830998E-3</v>
      </c>
      <c r="CV431" s="124">
        <v>1</v>
      </c>
      <c r="CW431" s="124">
        <v>0.57757431412943405</v>
      </c>
      <c r="CX431" s="124">
        <v>0.99458115979206996</v>
      </c>
      <c r="CY431" s="124">
        <v>347</v>
      </c>
      <c r="DC431" s="124" t="s">
        <v>470</v>
      </c>
      <c r="DD431" s="124" t="s">
        <v>470</v>
      </c>
      <c r="DE431" s="124" t="s">
        <v>470</v>
      </c>
      <c r="DF431" s="124" t="s">
        <v>256</v>
      </c>
      <c r="DG431" s="124" t="s">
        <v>420</v>
      </c>
    </row>
    <row r="432" spans="2:111" x14ac:dyDescent="0.3">
      <c r="B432" s="124" t="str">
        <f t="shared" si="6"/>
        <v>iBoxx MSCI ESG EUR High Yield Corporates TCA45747</v>
      </c>
      <c r="D432" s="124" t="s">
        <v>523</v>
      </c>
      <c r="E432" s="124" t="s">
        <v>237</v>
      </c>
      <c r="F432" s="196">
        <v>45747</v>
      </c>
      <c r="G432" s="124">
        <v>257</v>
      </c>
      <c r="H432" s="124">
        <v>0</v>
      </c>
      <c r="I432" s="124">
        <v>257</v>
      </c>
      <c r="J432" s="124">
        <v>0</v>
      </c>
      <c r="K432" s="124">
        <v>1</v>
      </c>
      <c r="L432" s="265" t="s">
        <v>476</v>
      </c>
      <c r="M432" s="124">
        <v>6.9492449379197003</v>
      </c>
      <c r="N432" s="124">
        <v>0.99999999999998801</v>
      </c>
      <c r="O432" s="124">
        <v>257</v>
      </c>
      <c r="P432" s="124">
        <v>6.7503831543302404</v>
      </c>
      <c r="Q432" s="124">
        <v>0.99999999999998801</v>
      </c>
      <c r="R432" s="124">
        <v>257</v>
      </c>
      <c r="S432" s="124">
        <v>5.1249935767111197</v>
      </c>
      <c r="T432" s="124">
        <v>0.99999999999998801</v>
      </c>
      <c r="U432" s="124">
        <v>257</v>
      </c>
      <c r="V432" s="124">
        <v>6.0682723472315399</v>
      </c>
      <c r="W432" s="124">
        <v>0.99999999999998801</v>
      </c>
      <c r="X432" s="124">
        <v>257</v>
      </c>
      <c r="Y432" s="124" t="s">
        <v>470</v>
      </c>
      <c r="Z432" s="124" t="s">
        <v>470</v>
      </c>
      <c r="AA432" s="124" t="s">
        <v>470</v>
      </c>
      <c r="AB432" s="124" t="s">
        <v>470</v>
      </c>
      <c r="AC432" s="124" t="s">
        <v>470</v>
      </c>
      <c r="AD432" s="124" t="s">
        <v>470</v>
      </c>
      <c r="AE432" s="124">
        <v>0.10079036095633</v>
      </c>
      <c r="AF432" s="124">
        <v>0.63830332987139704</v>
      </c>
      <c r="AG432" s="124">
        <v>162</v>
      </c>
      <c r="AH432" s="124">
        <v>7.3829778786029001</v>
      </c>
      <c r="AI432" s="124">
        <v>0.57399779128512995</v>
      </c>
      <c r="AJ432" s="124">
        <v>148</v>
      </c>
      <c r="AK432" s="124" t="s">
        <v>470</v>
      </c>
      <c r="AL432" s="124" t="s">
        <v>470</v>
      </c>
      <c r="AM432" s="124" t="s">
        <v>470</v>
      </c>
      <c r="AN432" s="124" t="s">
        <v>470</v>
      </c>
      <c r="AO432" s="124" t="s">
        <v>470</v>
      </c>
      <c r="AP432" s="124" t="s">
        <v>470</v>
      </c>
      <c r="AQ432" s="124" t="s">
        <v>470</v>
      </c>
      <c r="AR432" s="124" t="s">
        <v>470</v>
      </c>
      <c r="AS432" s="124" t="s">
        <v>470</v>
      </c>
      <c r="BL432" s="124">
        <v>0.51773193419350905</v>
      </c>
      <c r="BM432" s="124">
        <v>0.99999999999998801</v>
      </c>
      <c r="BN432" s="124">
        <v>257</v>
      </c>
      <c r="BO432" s="124">
        <v>84.711102327277601</v>
      </c>
      <c r="BP432" s="124">
        <v>0.99999999999998801</v>
      </c>
      <c r="BQ432" s="124">
        <v>257</v>
      </c>
      <c r="BR432" s="124">
        <v>0.94894074743738799</v>
      </c>
      <c r="BS432" s="124">
        <v>2.1374193400493801E-2</v>
      </c>
      <c r="BT432" s="124">
        <v>0.99999999999998801</v>
      </c>
      <c r="BU432" s="124">
        <v>257</v>
      </c>
      <c r="BV432" s="124">
        <v>0.144373941359599</v>
      </c>
      <c r="BW432" s="124">
        <v>0.144373941359599</v>
      </c>
      <c r="BX432" s="124">
        <v>37</v>
      </c>
      <c r="BY432" s="124">
        <v>0</v>
      </c>
      <c r="BZ432" s="124">
        <v>0.99999999999998801</v>
      </c>
      <c r="CA432" s="124">
        <v>257</v>
      </c>
      <c r="CB432" s="124">
        <v>0</v>
      </c>
      <c r="CC432" s="124">
        <v>0.99999999999998801</v>
      </c>
      <c r="CD432" s="124">
        <v>257</v>
      </c>
      <c r="CE432" s="124">
        <v>0</v>
      </c>
      <c r="CF432" s="124">
        <v>0.99999999999998801</v>
      </c>
      <c r="CG432" s="124">
        <v>257</v>
      </c>
      <c r="CH432" s="124" t="s">
        <v>470</v>
      </c>
      <c r="CI432" s="124" t="s">
        <v>470</v>
      </c>
      <c r="CJ432" s="124" t="s">
        <v>470</v>
      </c>
      <c r="CK432" s="124" t="s">
        <v>470</v>
      </c>
      <c r="CL432" s="124" t="s">
        <v>470</v>
      </c>
      <c r="CM432" s="124" t="s">
        <v>470</v>
      </c>
      <c r="CN432" s="124">
        <v>0.208464764125672</v>
      </c>
      <c r="CO432" s="124">
        <v>0.99999999999998801</v>
      </c>
      <c r="CP432" s="124">
        <v>257</v>
      </c>
      <c r="CQ432" s="124">
        <v>0</v>
      </c>
      <c r="CR432" s="124" t="s">
        <v>470</v>
      </c>
      <c r="CS432" s="124" t="s">
        <v>470</v>
      </c>
      <c r="CT432" s="124">
        <v>0</v>
      </c>
      <c r="CU432" s="124" t="s">
        <v>470</v>
      </c>
      <c r="CV432" s="124" t="s">
        <v>470</v>
      </c>
      <c r="CW432" s="124">
        <v>0.59068757287186402</v>
      </c>
      <c r="CX432" s="124">
        <v>0.99999999999998801</v>
      </c>
      <c r="CY432" s="124">
        <v>257</v>
      </c>
      <c r="DC432" s="124" t="s">
        <v>470</v>
      </c>
      <c r="DD432" s="124" t="s">
        <v>470</v>
      </c>
      <c r="DE432" s="124" t="s">
        <v>470</v>
      </c>
      <c r="DF432" s="124" t="s">
        <v>238</v>
      </c>
      <c r="DG432" s="124" t="s">
        <v>420</v>
      </c>
    </row>
    <row r="433" spans="2:111" x14ac:dyDescent="0.3">
      <c r="B433" s="124" t="str">
        <f t="shared" si="6"/>
        <v>iBoxx MSCI ESG SRI EUR Liquid Investment Grade Ultrashort45747</v>
      </c>
      <c r="D433" s="124" t="s">
        <v>524</v>
      </c>
      <c r="E433" s="124" t="s">
        <v>557</v>
      </c>
      <c r="F433" s="196">
        <v>45747</v>
      </c>
      <c r="G433" s="124">
        <v>430</v>
      </c>
      <c r="H433" s="124">
        <v>0</v>
      </c>
      <c r="I433" s="124">
        <v>430</v>
      </c>
      <c r="J433" s="124">
        <v>0</v>
      </c>
      <c r="K433" s="124">
        <v>1</v>
      </c>
      <c r="L433" s="265" t="s">
        <v>476</v>
      </c>
      <c r="M433" s="124">
        <v>7.4885621917550402</v>
      </c>
      <c r="N433" s="124">
        <v>0.99767888743155297</v>
      </c>
      <c r="O433" s="124">
        <v>429</v>
      </c>
      <c r="P433" s="124">
        <v>7.5132534456360798</v>
      </c>
      <c r="Q433" s="124">
        <v>0.99767888743155297</v>
      </c>
      <c r="R433" s="124">
        <v>429</v>
      </c>
      <c r="S433" s="124">
        <v>4.9517654602909902</v>
      </c>
      <c r="T433" s="124">
        <v>0.99767888743155297</v>
      </c>
      <c r="U433" s="124">
        <v>429</v>
      </c>
      <c r="V433" s="124">
        <v>6.23103519759617</v>
      </c>
      <c r="W433" s="124">
        <v>0.99767888743155297</v>
      </c>
      <c r="X433" s="124">
        <v>429</v>
      </c>
      <c r="Y433" s="124" t="s">
        <v>470</v>
      </c>
      <c r="Z433" s="124" t="s">
        <v>470</v>
      </c>
      <c r="AA433" s="124" t="s">
        <v>470</v>
      </c>
      <c r="AB433" s="124" t="s">
        <v>470</v>
      </c>
      <c r="AC433" s="124" t="s">
        <v>470</v>
      </c>
      <c r="AD433" s="124" t="s">
        <v>470</v>
      </c>
      <c r="AE433" s="124">
        <v>0.124080165454372</v>
      </c>
      <c r="AF433" s="124">
        <v>0.66076582129759398</v>
      </c>
      <c r="AG433" s="124">
        <v>279</v>
      </c>
      <c r="AH433" s="124">
        <v>4.4586339591056596</v>
      </c>
      <c r="AI433" s="124">
        <v>0.34316680516686898</v>
      </c>
      <c r="AJ433" s="124">
        <v>158</v>
      </c>
      <c r="AK433" s="124" t="s">
        <v>470</v>
      </c>
      <c r="AL433" s="124" t="s">
        <v>470</v>
      </c>
      <c r="AM433" s="124" t="s">
        <v>470</v>
      </c>
      <c r="AN433" s="124" t="s">
        <v>470</v>
      </c>
      <c r="AO433" s="124" t="s">
        <v>470</v>
      </c>
      <c r="AP433" s="124" t="s">
        <v>470</v>
      </c>
      <c r="AQ433" s="124" t="s">
        <v>470</v>
      </c>
      <c r="AR433" s="124" t="s">
        <v>470</v>
      </c>
      <c r="AS433" s="124" t="s">
        <v>470</v>
      </c>
      <c r="BL433" s="124">
        <v>0.32058981663803698</v>
      </c>
      <c r="BM433" s="124">
        <v>0.99999999999997902</v>
      </c>
      <c r="BN433" s="124">
        <v>430</v>
      </c>
      <c r="BO433" s="124">
        <v>27.091910028478701</v>
      </c>
      <c r="BP433" s="124">
        <v>0.99767888743155297</v>
      </c>
      <c r="BQ433" s="124">
        <v>429</v>
      </c>
      <c r="BR433" s="124">
        <v>0.93165508278856102</v>
      </c>
      <c r="BS433" s="124">
        <v>2.9076038804075E-2</v>
      </c>
      <c r="BT433" s="124">
        <v>0.99999999999997902</v>
      </c>
      <c r="BU433" s="124">
        <v>430</v>
      </c>
      <c r="BV433" s="124">
        <v>8.3017012839262702E-2</v>
      </c>
      <c r="BW433" s="124">
        <v>8.3017012839262702E-2</v>
      </c>
      <c r="BX433" s="124">
        <v>45</v>
      </c>
      <c r="BY433" s="124">
        <v>0</v>
      </c>
      <c r="BZ433" s="124">
        <v>0.99767888743155297</v>
      </c>
      <c r="CA433" s="124">
        <v>429</v>
      </c>
      <c r="CB433" s="124">
        <v>0</v>
      </c>
      <c r="CC433" s="124">
        <v>0.99767888743155297</v>
      </c>
      <c r="CD433" s="124">
        <v>429</v>
      </c>
      <c r="CE433" s="124">
        <v>0</v>
      </c>
      <c r="CF433" s="124">
        <v>0.99767888743155297</v>
      </c>
      <c r="CG433" s="124">
        <v>429</v>
      </c>
      <c r="CH433" s="124" t="s">
        <v>470</v>
      </c>
      <c r="CI433" s="124" t="s">
        <v>470</v>
      </c>
      <c r="CJ433" s="124" t="s">
        <v>470</v>
      </c>
      <c r="CK433" s="124" t="s">
        <v>470</v>
      </c>
      <c r="CL433" s="124" t="s">
        <v>470</v>
      </c>
      <c r="CM433" s="124" t="s">
        <v>470</v>
      </c>
      <c r="CN433" s="124">
        <v>0.177278368054998</v>
      </c>
      <c r="CO433" s="124">
        <v>0.99767888743155297</v>
      </c>
      <c r="CP433" s="124">
        <v>429</v>
      </c>
      <c r="CQ433" s="124">
        <v>14</v>
      </c>
      <c r="CR433" s="124">
        <v>2.0182055719767202E-2</v>
      </c>
      <c r="CS433" s="124">
        <v>9</v>
      </c>
      <c r="CT433" s="124">
        <v>7443626413.5500002</v>
      </c>
      <c r="CU433" s="124">
        <v>1.76434270807064E-2</v>
      </c>
      <c r="CV433" s="124">
        <v>7</v>
      </c>
      <c r="CW433" s="124">
        <v>0.74324276128640798</v>
      </c>
      <c r="CX433" s="124">
        <v>0.97405207540119898</v>
      </c>
      <c r="CY433" s="124">
        <v>422</v>
      </c>
      <c r="DC433" s="124" t="s">
        <v>470</v>
      </c>
      <c r="DD433" s="124" t="s">
        <v>470</v>
      </c>
      <c r="DE433" s="124" t="s">
        <v>470</v>
      </c>
      <c r="DF433" s="124" t="s">
        <v>240</v>
      </c>
      <c r="DG433" s="124" t="s">
        <v>420</v>
      </c>
    </row>
    <row r="434" spans="2:111" x14ac:dyDescent="0.3">
      <c r="B434" s="124" t="str">
        <f t="shared" si="6"/>
        <v>iBoxx MSCI ESG EUR Corporates 0-1 TCA45747</v>
      </c>
      <c r="D434" s="124" t="s">
        <v>517</v>
      </c>
      <c r="E434" s="124" t="s">
        <v>226</v>
      </c>
      <c r="F434" s="196">
        <v>45747</v>
      </c>
      <c r="G434" s="124">
        <v>244</v>
      </c>
      <c r="H434" s="124">
        <v>0</v>
      </c>
      <c r="I434" s="124">
        <v>244</v>
      </c>
      <c r="J434" s="124">
        <v>0</v>
      </c>
      <c r="K434" s="124">
        <v>1</v>
      </c>
      <c r="L434" s="265" t="s">
        <v>476</v>
      </c>
      <c r="M434" s="124">
        <v>7.4220202126525203</v>
      </c>
      <c r="N434" s="124">
        <v>0.99596254367797599</v>
      </c>
      <c r="O434" s="124">
        <v>243</v>
      </c>
      <c r="P434" s="124">
        <v>7.3574068734440798</v>
      </c>
      <c r="Q434" s="124">
        <v>0.99596254367797599</v>
      </c>
      <c r="R434" s="124">
        <v>243</v>
      </c>
      <c r="S434" s="124">
        <v>5.1278203129385602</v>
      </c>
      <c r="T434" s="124">
        <v>0.99596254367797599</v>
      </c>
      <c r="U434" s="124">
        <v>243</v>
      </c>
      <c r="V434" s="124">
        <v>6.2213723944738897</v>
      </c>
      <c r="W434" s="124">
        <v>0.99596254367797599</v>
      </c>
      <c r="X434" s="124">
        <v>243</v>
      </c>
      <c r="Y434" s="124" t="s">
        <v>470</v>
      </c>
      <c r="Z434" s="124" t="s">
        <v>470</v>
      </c>
      <c r="AA434" s="124" t="s">
        <v>470</v>
      </c>
      <c r="AB434" s="124" t="s">
        <v>470</v>
      </c>
      <c r="AC434" s="124" t="s">
        <v>470</v>
      </c>
      <c r="AD434" s="124" t="s">
        <v>470</v>
      </c>
      <c r="AE434" s="124">
        <v>0.126995955812302</v>
      </c>
      <c r="AF434" s="124">
        <v>0.65161106797614998</v>
      </c>
      <c r="AG434" s="124">
        <v>158</v>
      </c>
      <c r="AH434" s="124">
        <v>5.0248470282693303</v>
      </c>
      <c r="AI434" s="124">
        <v>0.410421769334189</v>
      </c>
      <c r="AJ434" s="124">
        <v>104</v>
      </c>
      <c r="AK434" s="124" t="s">
        <v>470</v>
      </c>
      <c r="AL434" s="124" t="s">
        <v>470</v>
      </c>
      <c r="AM434" s="124" t="s">
        <v>470</v>
      </c>
      <c r="AN434" s="124" t="s">
        <v>470</v>
      </c>
      <c r="AO434" s="124" t="s">
        <v>470</v>
      </c>
      <c r="AP434" s="124" t="s">
        <v>470</v>
      </c>
      <c r="AQ434" s="124" t="s">
        <v>470</v>
      </c>
      <c r="AR434" s="124" t="s">
        <v>470</v>
      </c>
      <c r="AS434" s="124" t="s">
        <v>470</v>
      </c>
      <c r="BL434" s="124">
        <v>0.40724470757824399</v>
      </c>
      <c r="BM434" s="124">
        <v>0.99999999999998901</v>
      </c>
      <c r="BN434" s="124">
        <v>244</v>
      </c>
      <c r="BO434" s="124">
        <v>31.636665756974701</v>
      </c>
      <c r="BP434" s="124">
        <v>0.99596254367797599</v>
      </c>
      <c r="BQ434" s="124">
        <v>243</v>
      </c>
      <c r="BR434" s="124">
        <v>0.93261617938720098</v>
      </c>
      <c r="BS434" s="124">
        <v>5.15638868931362E-2</v>
      </c>
      <c r="BT434" s="124">
        <v>0.99999999999998901</v>
      </c>
      <c r="BU434" s="124">
        <v>244</v>
      </c>
      <c r="BV434" s="124">
        <v>0.104380251782953</v>
      </c>
      <c r="BW434" s="124">
        <v>0.104380251782953</v>
      </c>
      <c r="BX434" s="124">
        <v>31</v>
      </c>
      <c r="BY434" s="124">
        <v>0</v>
      </c>
      <c r="BZ434" s="124">
        <v>0.99596254367797599</v>
      </c>
      <c r="CA434" s="124">
        <v>243</v>
      </c>
      <c r="CB434" s="124">
        <v>0</v>
      </c>
      <c r="CC434" s="124">
        <v>0.99596254367797599</v>
      </c>
      <c r="CD434" s="124">
        <v>243</v>
      </c>
      <c r="CE434" s="124">
        <v>0</v>
      </c>
      <c r="CF434" s="124">
        <v>0.99596254367797599</v>
      </c>
      <c r="CG434" s="124">
        <v>243</v>
      </c>
      <c r="CH434" s="124" t="s">
        <v>470</v>
      </c>
      <c r="CI434" s="124" t="s">
        <v>470</v>
      </c>
      <c r="CJ434" s="124" t="s">
        <v>470</v>
      </c>
      <c r="CK434" s="124" t="s">
        <v>470</v>
      </c>
      <c r="CL434" s="124" t="s">
        <v>470</v>
      </c>
      <c r="CM434" s="124" t="s">
        <v>470</v>
      </c>
      <c r="CN434" s="124">
        <v>0.17236958698243901</v>
      </c>
      <c r="CO434" s="124">
        <v>0.99596254367797599</v>
      </c>
      <c r="CP434" s="124">
        <v>243</v>
      </c>
      <c r="CQ434" s="124">
        <v>12</v>
      </c>
      <c r="CR434" s="124">
        <v>1.7639111937887801E-2</v>
      </c>
      <c r="CS434" s="124">
        <v>4</v>
      </c>
      <c r="CT434" s="124">
        <v>7328826413.5500002</v>
      </c>
      <c r="CU434" s="124">
        <v>1.48740827062984E-2</v>
      </c>
      <c r="CV434" s="124">
        <v>3</v>
      </c>
      <c r="CW434" s="124">
        <v>0.71219173290218296</v>
      </c>
      <c r="CX434" s="124">
        <v>0.97191714996390099</v>
      </c>
      <c r="CY434" s="124">
        <v>240</v>
      </c>
      <c r="DC434" s="124" t="s">
        <v>470</v>
      </c>
      <c r="DD434" s="124" t="s">
        <v>470</v>
      </c>
      <c r="DE434" s="124" t="s">
        <v>470</v>
      </c>
      <c r="DF434" s="124" t="s">
        <v>227</v>
      </c>
      <c r="DG434" s="124" t="s">
        <v>420</v>
      </c>
    </row>
    <row r="435" spans="2:111" x14ac:dyDescent="0.3">
      <c r="B435" s="124" t="str">
        <f t="shared" si="6"/>
        <v>iBoxx MSCI ESG GBP Non-Gilts45747</v>
      </c>
      <c r="D435" s="124" t="s">
        <v>526</v>
      </c>
      <c r="E435" s="124" t="s">
        <v>243</v>
      </c>
      <c r="F435" s="196">
        <v>45747</v>
      </c>
      <c r="G435" s="124">
        <v>1012</v>
      </c>
      <c r="H435" s="124">
        <v>6</v>
      </c>
      <c r="I435" s="124">
        <v>1006</v>
      </c>
      <c r="J435" s="124">
        <v>6.1238139390106996E-3</v>
      </c>
      <c r="K435" s="124">
        <v>0.99387618606098904</v>
      </c>
      <c r="L435" s="265" t="s">
        <v>469</v>
      </c>
      <c r="M435" s="124">
        <v>7.5673875234270396</v>
      </c>
      <c r="N435" s="124">
        <v>0.99999999999995104</v>
      </c>
      <c r="O435" s="124">
        <v>1012</v>
      </c>
      <c r="P435" s="124">
        <v>7.21172465555121</v>
      </c>
      <c r="Q435" s="124">
        <v>0.99999999999995104</v>
      </c>
      <c r="R435" s="124">
        <v>1012</v>
      </c>
      <c r="S435" s="124">
        <v>5.6701564548115204</v>
      </c>
      <c r="T435" s="124">
        <v>0.99999999999995104</v>
      </c>
      <c r="U435" s="124">
        <v>1012</v>
      </c>
      <c r="V435" s="124">
        <v>6.45839826602991</v>
      </c>
      <c r="W435" s="124">
        <v>0.99999999999995104</v>
      </c>
      <c r="X435" s="124">
        <v>1012</v>
      </c>
      <c r="Y435" s="124">
        <v>33.728636078870302</v>
      </c>
      <c r="Z435" s="124">
        <v>2.34442004642826E-2</v>
      </c>
      <c r="AA435" s="124">
        <v>18</v>
      </c>
      <c r="AB435" s="124">
        <v>67.662082130620803</v>
      </c>
      <c r="AC435" s="124">
        <v>1.30619400537489E-2</v>
      </c>
      <c r="AD435" s="124">
        <v>11</v>
      </c>
      <c r="AE435" s="124">
        <v>0.14684914919175299</v>
      </c>
      <c r="AF435" s="124">
        <v>0.62887420711837505</v>
      </c>
      <c r="AG435" s="124">
        <v>665</v>
      </c>
      <c r="AH435" s="124">
        <v>3.3902379617128999</v>
      </c>
      <c r="AI435" s="124">
        <v>0.231485934527427</v>
      </c>
      <c r="AJ435" s="124">
        <v>255</v>
      </c>
      <c r="AK435" s="124">
        <v>7.6049045123730599</v>
      </c>
      <c r="AL435" s="124">
        <v>1.30619400537489E-2</v>
      </c>
      <c r="AM435" s="124">
        <v>11</v>
      </c>
      <c r="AN435" s="124">
        <v>0.69861503860087104</v>
      </c>
      <c r="AO435" s="124">
        <v>1.30619400537489E-2</v>
      </c>
      <c r="AP435" s="124">
        <v>11</v>
      </c>
      <c r="AQ435" s="124">
        <v>0</v>
      </c>
      <c r="AR435" s="124" t="s">
        <v>470</v>
      </c>
      <c r="AS435" s="124" t="s">
        <v>470</v>
      </c>
      <c r="BL435" s="124">
        <v>0.30934333354375498</v>
      </c>
      <c r="BM435" s="124">
        <v>0.99387618606093997</v>
      </c>
      <c r="BN435" s="124">
        <v>1006</v>
      </c>
      <c r="BO435" s="124">
        <v>16.6150635487333</v>
      </c>
      <c r="BP435" s="124">
        <v>0.97655579953566796</v>
      </c>
      <c r="BQ435" s="124">
        <v>994</v>
      </c>
      <c r="BR435" s="124">
        <v>0.8236050899663</v>
      </c>
      <c r="BS435" s="124">
        <v>7.6391095043441002E-3</v>
      </c>
      <c r="BT435" s="124">
        <v>0.99387618606093997</v>
      </c>
      <c r="BU435" s="124">
        <v>1006</v>
      </c>
      <c r="BV435" s="124">
        <v>4.9826611227942401E-2</v>
      </c>
      <c r="BW435" s="124">
        <v>4.9826611227942401E-2</v>
      </c>
      <c r="BX435" s="124">
        <v>58</v>
      </c>
      <c r="BY435" s="124">
        <v>0</v>
      </c>
      <c r="BZ435" s="124">
        <v>0.99999999999995104</v>
      </c>
      <c r="CA435" s="124">
        <v>1012</v>
      </c>
      <c r="CB435" s="124">
        <v>0</v>
      </c>
      <c r="CC435" s="124">
        <v>0.99999999999995104</v>
      </c>
      <c r="CD435" s="124">
        <v>1012</v>
      </c>
      <c r="CE435" s="124">
        <v>0</v>
      </c>
      <c r="CF435" s="124">
        <v>0.97655579953566796</v>
      </c>
      <c r="CG435" s="124">
        <v>994</v>
      </c>
      <c r="CH435" s="124">
        <v>0</v>
      </c>
      <c r="CI435" s="124" t="s">
        <v>470</v>
      </c>
      <c r="CJ435" s="124" t="s">
        <v>470</v>
      </c>
      <c r="CK435" s="124">
        <v>0</v>
      </c>
      <c r="CL435" s="124" t="s">
        <v>470</v>
      </c>
      <c r="CM435" s="124" t="s">
        <v>470</v>
      </c>
      <c r="CN435" s="124">
        <v>0.358394473136117</v>
      </c>
      <c r="CO435" s="124">
        <v>0.97655579953566796</v>
      </c>
      <c r="CP435" s="124">
        <v>994</v>
      </c>
      <c r="CQ435" s="124">
        <v>13</v>
      </c>
      <c r="CR435" s="124">
        <v>2.0482196264786201E-2</v>
      </c>
      <c r="CS435" s="124">
        <v>19</v>
      </c>
      <c r="CT435" s="124">
        <v>7339462163.5500002</v>
      </c>
      <c r="CU435" s="124">
        <v>1.9960285229919598E-2</v>
      </c>
      <c r="CV435" s="124">
        <v>18</v>
      </c>
      <c r="CW435" s="124">
        <v>0.72026152980336999</v>
      </c>
      <c r="CX435" s="124">
        <v>0.736648369470846</v>
      </c>
      <c r="CY435" s="124">
        <v>837</v>
      </c>
      <c r="DC435" s="124">
        <v>0</v>
      </c>
      <c r="DD435" s="124" t="s">
        <v>470</v>
      </c>
      <c r="DE435" s="124" t="s">
        <v>470</v>
      </c>
      <c r="DF435" s="124" t="s">
        <v>244</v>
      </c>
      <c r="DG435" s="124" t="s">
        <v>420</v>
      </c>
    </row>
    <row r="436" spans="2:111" x14ac:dyDescent="0.3">
      <c r="B436" s="124" t="str">
        <f t="shared" si="6"/>
        <v>iBoxx MSCI GBP Corporates Paris Aligned Capped TCA45747</v>
      </c>
      <c r="D436" s="124" t="s">
        <v>535</v>
      </c>
      <c r="E436" s="124" t="s">
        <v>263</v>
      </c>
      <c r="F436" s="196">
        <v>45747</v>
      </c>
      <c r="G436" s="124">
        <v>650</v>
      </c>
      <c r="H436" s="124">
        <v>0</v>
      </c>
      <c r="I436" s="124">
        <v>650</v>
      </c>
      <c r="J436" s="124">
        <v>0</v>
      </c>
      <c r="K436" s="124">
        <v>1</v>
      </c>
      <c r="L436" s="265" t="s">
        <v>476</v>
      </c>
      <c r="M436" s="124">
        <v>7.5619694852137602</v>
      </c>
      <c r="N436" s="124">
        <v>0.99999999999997002</v>
      </c>
      <c r="O436" s="124">
        <v>650</v>
      </c>
      <c r="P436" s="124">
        <v>7.8058969069553603</v>
      </c>
      <c r="Q436" s="124">
        <v>0.99999999999997002</v>
      </c>
      <c r="R436" s="124">
        <v>650</v>
      </c>
      <c r="S436" s="124">
        <v>4.9175398861804904</v>
      </c>
      <c r="T436" s="124">
        <v>0.99999999999997002</v>
      </c>
      <c r="U436" s="124">
        <v>650</v>
      </c>
      <c r="V436" s="124">
        <v>6.4173727305175703</v>
      </c>
      <c r="W436" s="124">
        <v>0.99999999999997002</v>
      </c>
      <c r="X436" s="124">
        <v>650</v>
      </c>
      <c r="Y436" s="124" t="s">
        <v>470</v>
      </c>
      <c r="Z436" s="124" t="s">
        <v>470</v>
      </c>
      <c r="AA436" s="124" t="s">
        <v>470</v>
      </c>
      <c r="AB436" s="124" t="s">
        <v>470</v>
      </c>
      <c r="AC436" s="124" t="s">
        <v>470</v>
      </c>
      <c r="AD436" s="124" t="s">
        <v>470</v>
      </c>
      <c r="AE436" s="124">
        <v>0.144604500922594</v>
      </c>
      <c r="AF436" s="124">
        <v>0.71782336516110701</v>
      </c>
      <c r="AG436" s="124">
        <v>481</v>
      </c>
      <c r="AH436" s="124">
        <v>3.1898138116653199</v>
      </c>
      <c r="AI436" s="124">
        <v>0.293523478753411</v>
      </c>
      <c r="AJ436" s="124">
        <v>193</v>
      </c>
      <c r="AK436" s="124" t="s">
        <v>470</v>
      </c>
      <c r="AL436" s="124" t="s">
        <v>470</v>
      </c>
      <c r="AM436" s="124" t="s">
        <v>470</v>
      </c>
      <c r="AN436" s="124" t="s">
        <v>470</v>
      </c>
      <c r="AO436" s="124" t="s">
        <v>470</v>
      </c>
      <c r="AP436" s="124" t="s">
        <v>470</v>
      </c>
      <c r="AQ436" s="124" t="s">
        <v>470</v>
      </c>
      <c r="AR436" s="124" t="s">
        <v>470</v>
      </c>
      <c r="AS436" s="124" t="s">
        <v>470</v>
      </c>
      <c r="BL436" s="124">
        <v>0.347492181850732</v>
      </c>
      <c r="BM436" s="124">
        <v>0.99999999999997002</v>
      </c>
      <c r="BN436" s="124">
        <v>650</v>
      </c>
      <c r="BO436" s="124">
        <v>13.839638713590899</v>
      </c>
      <c r="BP436" s="124">
        <v>0.99999999999997002</v>
      </c>
      <c r="BQ436" s="124">
        <v>650</v>
      </c>
      <c r="BR436" s="124">
        <v>0.94233965953521603</v>
      </c>
      <c r="BS436" s="124">
        <v>1.14231489579834E-2</v>
      </c>
      <c r="BT436" s="124">
        <v>0.99999999999997002</v>
      </c>
      <c r="BU436" s="124">
        <v>650</v>
      </c>
      <c r="BV436" s="124">
        <v>5.4455319623483503E-2</v>
      </c>
      <c r="BW436" s="124">
        <v>5.4455319623483503E-2</v>
      </c>
      <c r="BX436" s="124">
        <v>38</v>
      </c>
      <c r="BY436" s="124">
        <v>0</v>
      </c>
      <c r="BZ436" s="124">
        <v>0.99999999999997002</v>
      </c>
      <c r="CA436" s="124">
        <v>650</v>
      </c>
      <c r="CB436" s="124">
        <v>0</v>
      </c>
      <c r="CC436" s="124">
        <v>0.99999999999997002</v>
      </c>
      <c r="CD436" s="124">
        <v>650</v>
      </c>
      <c r="CE436" s="124">
        <v>0</v>
      </c>
      <c r="CF436" s="124">
        <v>0.99999999999997002</v>
      </c>
      <c r="CG436" s="124">
        <v>650</v>
      </c>
      <c r="CH436" s="124" t="s">
        <v>470</v>
      </c>
      <c r="CI436" s="124" t="s">
        <v>470</v>
      </c>
      <c r="CJ436" s="124" t="s">
        <v>470</v>
      </c>
      <c r="CK436" s="124" t="s">
        <v>470</v>
      </c>
      <c r="CL436" s="124" t="s">
        <v>470</v>
      </c>
      <c r="CM436" s="124" t="s">
        <v>470</v>
      </c>
      <c r="CN436" s="124">
        <v>0.41081779142227898</v>
      </c>
      <c r="CO436" s="124">
        <v>0.99999999999997002</v>
      </c>
      <c r="CP436" s="124">
        <v>650</v>
      </c>
      <c r="CQ436" s="124">
        <v>13</v>
      </c>
      <c r="CR436" s="124">
        <v>5.53813306338354E-2</v>
      </c>
      <c r="CS436" s="124">
        <v>21</v>
      </c>
      <c r="CT436" s="124">
        <v>7343811551.5500002</v>
      </c>
      <c r="CU436" s="124">
        <v>5.53813306338354E-2</v>
      </c>
      <c r="CV436" s="124">
        <v>21</v>
      </c>
      <c r="CW436" s="124">
        <v>0.72197997262132496</v>
      </c>
      <c r="CX436" s="124">
        <v>0.98078363705983795</v>
      </c>
      <c r="CY436" s="124">
        <v>641</v>
      </c>
      <c r="DC436" s="124" t="s">
        <v>470</v>
      </c>
      <c r="DD436" s="124" t="s">
        <v>470</v>
      </c>
      <c r="DE436" s="124" t="s">
        <v>470</v>
      </c>
      <c r="DF436" s="124" t="s">
        <v>263</v>
      </c>
      <c r="DG436" s="124" t="s">
        <v>420</v>
      </c>
    </row>
    <row r="437" spans="2:111" x14ac:dyDescent="0.3">
      <c r="B437" s="124" t="str">
        <f t="shared" si="6"/>
        <v>iBoxx MSCI ESG SRI GBP Liquid Investment Grade Ultrashort45747</v>
      </c>
      <c r="D437" s="124" t="s">
        <v>525</v>
      </c>
      <c r="E437" s="124" t="s">
        <v>558</v>
      </c>
      <c r="F437" s="196">
        <v>45747</v>
      </c>
      <c r="G437" s="124">
        <v>158</v>
      </c>
      <c r="H437" s="124">
        <v>0</v>
      </c>
      <c r="I437" s="124">
        <v>158</v>
      </c>
      <c r="J437" s="124">
        <v>0</v>
      </c>
      <c r="K437" s="124">
        <v>1</v>
      </c>
      <c r="L437" s="265" t="s">
        <v>476</v>
      </c>
      <c r="M437" s="124">
        <v>8.0049004784434192</v>
      </c>
      <c r="N437" s="124">
        <v>0.99519792406934304</v>
      </c>
      <c r="O437" s="124">
        <v>157</v>
      </c>
      <c r="P437" s="124">
        <v>7.30256249800627</v>
      </c>
      <c r="Q437" s="124">
        <v>0.99519792406934304</v>
      </c>
      <c r="R437" s="124">
        <v>157</v>
      </c>
      <c r="S437" s="124">
        <v>5.3432155206624099</v>
      </c>
      <c r="T437" s="124">
        <v>0.99519792406934304</v>
      </c>
      <c r="U437" s="124">
        <v>157</v>
      </c>
      <c r="V437" s="124">
        <v>6.9896371396032499</v>
      </c>
      <c r="W437" s="124">
        <v>0.99519792406934304</v>
      </c>
      <c r="X437" s="124">
        <v>157</v>
      </c>
      <c r="Y437" s="124" t="s">
        <v>470</v>
      </c>
      <c r="Z437" s="124" t="s">
        <v>470</v>
      </c>
      <c r="AA437" s="124" t="s">
        <v>470</v>
      </c>
      <c r="AB437" s="124" t="s">
        <v>470</v>
      </c>
      <c r="AC437" s="124" t="s">
        <v>470</v>
      </c>
      <c r="AD437" s="124" t="s">
        <v>470</v>
      </c>
      <c r="AE437" s="124">
        <v>0.125258984855804</v>
      </c>
      <c r="AF437" s="124">
        <v>0.65842498164290497</v>
      </c>
      <c r="AG437" s="124">
        <v>101</v>
      </c>
      <c r="AH437" s="124">
        <v>1.7583342156207</v>
      </c>
      <c r="AI437" s="124">
        <v>0.14136355323985</v>
      </c>
      <c r="AJ437" s="124">
        <v>25</v>
      </c>
      <c r="AK437" s="124" t="s">
        <v>470</v>
      </c>
      <c r="AL437" s="124" t="s">
        <v>470</v>
      </c>
      <c r="AM437" s="124" t="s">
        <v>470</v>
      </c>
      <c r="AN437" s="124" t="s">
        <v>470</v>
      </c>
      <c r="AO437" s="124" t="s">
        <v>470</v>
      </c>
      <c r="AP437" s="124" t="s">
        <v>470</v>
      </c>
      <c r="AQ437" s="124" t="s">
        <v>470</v>
      </c>
      <c r="AR437" s="124" t="s">
        <v>470</v>
      </c>
      <c r="AS437" s="124" t="s">
        <v>470</v>
      </c>
      <c r="BL437" s="124">
        <v>5.3362482926046097E-2</v>
      </c>
      <c r="BM437" s="124">
        <v>0.99999999999999301</v>
      </c>
      <c r="BN437" s="124">
        <v>158</v>
      </c>
      <c r="BO437" s="124">
        <v>2.3446802757993002</v>
      </c>
      <c r="BP437" s="124">
        <v>0.97698745283316502</v>
      </c>
      <c r="BQ437" s="124">
        <v>155</v>
      </c>
      <c r="BR437" s="124">
        <v>0.81763396656227005</v>
      </c>
      <c r="BS437" s="124">
        <v>3.6162177760443001E-3</v>
      </c>
      <c r="BT437" s="124">
        <v>0.99999999999999301</v>
      </c>
      <c r="BU437" s="124">
        <v>158</v>
      </c>
      <c r="BV437" s="124">
        <v>1.3952453421370499E-2</v>
      </c>
      <c r="BW437" s="124">
        <v>1.3952453421370499E-2</v>
      </c>
      <c r="BX437" s="124">
        <v>5</v>
      </c>
      <c r="BY437" s="124">
        <v>0</v>
      </c>
      <c r="BZ437" s="124">
        <v>0.99519792406934304</v>
      </c>
      <c r="CA437" s="124">
        <v>157</v>
      </c>
      <c r="CB437" s="124">
        <v>0</v>
      </c>
      <c r="CC437" s="124">
        <v>0.99519792406934304</v>
      </c>
      <c r="CD437" s="124">
        <v>157</v>
      </c>
      <c r="CE437" s="124">
        <v>0</v>
      </c>
      <c r="CF437" s="124">
        <v>0.97698745283316502</v>
      </c>
      <c r="CG437" s="124">
        <v>155</v>
      </c>
      <c r="CH437" s="124" t="s">
        <v>470</v>
      </c>
      <c r="CI437" s="124" t="s">
        <v>470</v>
      </c>
      <c r="CJ437" s="124" t="s">
        <v>470</v>
      </c>
      <c r="CK437" s="124" t="s">
        <v>470</v>
      </c>
      <c r="CL437" s="124" t="s">
        <v>470</v>
      </c>
      <c r="CM437" s="124" t="s">
        <v>470</v>
      </c>
      <c r="CN437" s="124">
        <v>0.34908401392189897</v>
      </c>
      <c r="CO437" s="124">
        <v>0.97459245012454299</v>
      </c>
      <c r="CP437" s="124">
        <v>154</v>
      </c>
      <c r="CQ437" s="124">
        <v>11</v>
      </c>
      <c r="CR437" s="124">
        <v>3.9358685981218902E-2</v>
      </c>
      <c r="CS437" s="124">
        <v>5</v>
      </c>
      <c r="CT437" s="124">
        <v>6834723750</v>
      </c>
      <c r="CU437" s="124">
        <v>3.7023045542481703E-2</v>
      </c>
      <c r="CV437" s="124">
        <v>4</v>
      </c>
      <c r="CW437" s="124">
        <v>0.73083904571880998</v>
      </c>
      <c r="CX437" s="124">
        <v>0.62262092970264704</v>
      </c>
      <c r="CY437" s="124">
        <v>101</v>
      </c>
      <c r="DC437" s="124" t="s">
        <v>470</v>
      </c>
      <c r="DD437" s="124" t="s">
        <v>470</v>
      </c>
      <c r="DE437" s="124" t="s">
        <v>470</v>
      </c>
      <c r="DF437" s="124" t="s">
        <v>242</v>
      </c>
      <c r="DG437" s="124" t="s">
        <v>420</v>
      </c>
    </row>
    <row r="438" spans="2:111" x14ac:dyDescent="0.3">
      <c r="B438" s="124" t="str">
        <f t="shared" si="6"/>
        <v>iBoxx MSCI ESG EUR High Yield Corporates 1-3 TCA45747</v>
      </c>
      <c r="D438" s="124" t="s">
        <v>522</v>
      </c>
      <c r="E438" s="124" t="s">
        <v>235</v>
      </c>
      <c r="F438" s="196">
        <v>45747</v>
      </c>
      <c r="G438" s="124">
        <v>86</v>
      </c>
      <c r="H438" s="124">
        <v>0</v>
      </c>
      <c r="I438" s="124">
        <v>86</v>
      </c>
      <c r="J438" s="124">
        <v>0</v>
      </c>
      <c r="K438" s="124">
        <v>1</v>
      </c>
      <c r="L438" s="265" t="s">
        <v>476</v>
      </c>
      <c r="M438" s="124">
        <v>6.99615014968622</v>
      </c>
      <c r="N438" s="124">
        <v>0.999999999999998</v>
      </c>
      <c r="O438" s="124">
        <v>86</v>
      </c>
      <c r="P438" s="124">
        <v>6.8835897986702399</v>
      </c>
      <c r="Q438" s="124">
        <v>0.999999999999998</v>
      </c>
      <c r="R438" s="124">
        <v>86</v>
      </c>
      <c r="S438" s="124">
        <v>5.0544943770842004</v>
      </c>
      <c r="T438" s="124">
        <v>0.999999999999998</v>
      </c>
      <c r="U438" s="124">
        <v>86</v>
      </c>
      <c r="V438" s="124">
        <v>6.1504069522459703</v>
      </c>
      <c r="W438" s="124">
        <v>0.999999999999998</v>
      </c>
      <c r="X438" s="124">
        <v>86</v>
      </c>
      <c r="Y438" s="124" t="s">
        <v>470</v>
      </c>
      <c r="Z438" s="124" t="s">
        <v>470</v>
      </c>
      <c r="AA438" s="124" t="s">
        <v>470</v>
      </c>
      <c r="AB438" s="124" t="s">
        <v>470</v>
      </c>
      <c r="AC438" s="124" t="s">
        <v>470</v>
      </c>
      <c r="AD438" s="124" t="s">
        <v>470</v>
      </c>
      <c r="AE438" s="124">
        <v>8.6290008001830398E-2</v>
      </c>
      <c r="AF438" s="124">
        <v>0.69573148411689201</v>
      </c>
      <c r="AG438" s="124">
        <v>61</v>
      </c>
      <c r="AH438" s="124">
        <v>7.2322590506280999</v>
      </c>
      <c r="AI438" s="124">
        <v>0.62260642520987197</v>
      </c>
      <c r="AJ438" s="124">
        <v>55</v>
      </c>
      <c r="AK438" s="124" t="s">
        <v>470</v>
      </c>
      <c r="AL438" s="124" t="s">
        <v>470</v>
      </c>
      <c r="AM438" s="124" t="s">
        <v>470</v>
      </c>
      <c r="AN438" s="124" t="s">
        <v>470</v>
      </c>
      <c r="AO438" s="124" t="s">
        <v>470</v>
      </c>
      <c r="AP438" s="124" t="s">
        <v>470</v>
      </c>
      <c r="AQ438" s="124" t="s">
        <v>470</v>
      </c>
      <c r="AR438" s="124" t="s">
        <v>470</v>
      </c>
      <c r="AS438" s="124" t="s">
        <v>470</v>
      </c>
      <c r="BL438" s="124">
        <v>0.51582384284170901</v>
      </c>
      <c r="BM438" s="124">
        <v>0.999999999999998</v>
      </c>
      <c r="BN438" s="124">
        <v>86</v>
      </c>
      <c r="BO438" s="124">
        <v>61.304476237380399</v>
      </c>
      <c r="BP438" s="124">
        <v>0.999999999999998</v>
      </c>
      <c r="BQ438" s="124">
        <v>86</v>
      </c>
      <c r="BR438" s="124">
        <v>0.96396507677535304</v>
      </c>
      <c r="BS438" s="124">
        <v>2.1836289997457702E-2</v>
      </c>
      <c r="BT438" s="124">
        <v>0.999999999999998</v>
      </c>
      <c r="BU438" s="124">
        <v>86</v>
      </c>
      <c r="BV438" s="124">
        <v>0.13893071082762201</v>
      </c>
      <c r="BW438" s="124">
        <v>0.13893071082762201</v>
      </c>
      <c r="BX438" s="124">
        <v>12</v>
      </c>
      <c r="BY438" s="124">
        <v>0</v>
      </c>
      <c r="BZ438" s="124">
        <v>0.999999999999998</v>
      </c>
      <c r="CA438" s="124">
        <v>86</v>
      </c>
      <c r="CB438" s="124">
        <v>0</v>
      </c>
      <c r="CC438" s="124">
        <v>0.999999999999998</v>
      </c>
      <c r="CD438" s="124">
        <v>86</v>
      </c>
      <c r="CE438" s="124">
        <v>0</v>
      </c>
      <c r="CF438" s="124">
        <v>0.999999999999998</v>
      </c>
      <c r="CG438" s="124">
        <v>86</v>
      </c>
      <c r="CH438" s="124" t="s">
        <v>470</v>
      </c>
      <c r="CI438" s="124" t="s">
        <v>470</v>
      </c>
      <c r="CJ438" s="124" t="s">
        <v>470</v>
      </c>
      <c r="CK438" s="124" t="s">
        <v>470</v>
      </c>
      <c r="CL438" s="124" t="s">
        <v>470</v>
      </c>
      <c r="CM438" s="124" t="s">
        <v>470</v>
      </c>
      <c r="CN438" s="124">
        <v>0.21867171224479201</v>
      </c>
      <c r="CO438" s="124">
        <v>0.999999999999998</v>
      </c>
      <c r="CP438" s="124">
        <v>86</v>
      </c>
      <c r="CQ438" s="124">
        <v>0</v>
      </c>
      <c r="CR438" s="124" t="s">
        <v>470</v>
      </c>
      <c r="CS438" s="124" t="s">
        <v>470</v>
      </c>
      <c r="CT438" s="124">
        <v>0</v>
      </c>
      <c r="CU438" s="124" t="s">
        <v>470</v>
      </c>
      <c r="CV438" s="124" t="s">
        <v>470</v>
      </c>
      <c r="CW438" s="124">
        <v>0.61470770191103796</v>
      </c>
      <c r="CX438" s="124">
        <v>0.999999999999998</v>
      </c>
      <c r="CY438" s="124">
        <v>86</v>
      </c>
      <c r="DC438" s="124" t="s">
        <v>470</v>
      </c>
      <c r="DD438" s="124" t="s">
        <v>470</v>
      </c>
      <c r="DE438" s="124" t="s">
        <v>470</v>
      </c>
      <c r="DF438" s="124" t="s">
        <v>236</v>
      </c>
      <c r="DG438" s="124" t="s">
        <v>420</v>
      </c>
    </row>
    <row r="439" spans="2:111" x14ac:dyDescent="0.3">
      <c r="B439" s="124" t="str">
        <f t="shared" si="6"/>
        <v>iBoxx MSCI ESG EUR FRN Investment Grade Corporates TCA45747</v>
      </c>
      <c r="D439" s="124" t="s">
        <v>521</v>
      </c>
      <c r="E439" s="124" t="s">
        <v>233</v>
      </c>
      <c r="F439" s="196">
        <v>45747</v>
      </c>
      <c r="G439" s="124">
        <v>107</v>
      </c>
      <c r="H439" s="124">
        <v>0</v>
      </c>
      <c r="I439" s="124">
        <v>107</v>
      </c>
      <c r="J439" s="124">
        <v>0</v>
      </c>
      <c r="K439" s="124">
        <v>1</v>
      </c>
      <c r="L439" s="265" t="s">
        <v>476</v>
      </c>
      <c r="M439" s="124">
        <v>7.7702104077391301</v>
      </c>
      <c r="N439" s="124">
        <v>0.999999999999996</v>
      </c>
      <c r="O439" s="124">
        <v>107</v>
      </c>
      <c r="P439" s="124">
        <v>7.9658995319976</v>
      </c>
      <c r="Q439" s="124">
        <v>0.999999999999996</v>
      </c>
      <c r="R439" s="124">
        <v>107</v>
      </c>
      <c r="S439" s="124">
        <v>4.7093618734945402</v>
      </c>
      <c r="T439" s="124">
        <v>0.999999999999996</v>
      </c>
      <c r="U439" s="124">
        <v>107</v>
      </c>
      <c r="V439" s="124">
        <v>6.2890304920155504</v>
      </c>
      <c r="W439" s="124">
        <v>0.999999999999996</v>
      </c>
      <c r="X439" s="124">
        <v>107</v>
      </c>
      <c r="Y439" s="124" t="s">
        <v>470</v>
      </c>
      <c r="Z439" s="124" t="s">
        <v>470</v>
      </c>
      <c r="AA439" s="124" t="s">
        <v>470</v>
      </c>
      <c r="AB439" s="124" t="s">
        <v>470</v>
      </c>
      <c r="AC439" s="124" t="s">
        <v>470</v>
      </c>
      <c r="AD439" s="124" t="s">
        <v>470</v>
      </c>
      <c r="AE439" s="124">
        <v>0.13329954702522101</v>
      </c>
      <c r="AF439" s="124">
        <v>0.64686886175795999</v>
      </c>
      <c r="AG439" s="124">
        <v>69</v>
      </c>
      <c r="AH439" s="124">
        <v>2.1935948373215601</v>
      </c>
      <c r="AI439" s="124">
        <v>0.215229108355946</v>
      </c>
      <c r="AJ439" s="124">
        <v>24</v>
      </c>
      <c r="AK439" s="124" t="s">
        <v>470</v>
      </c>
      <c r="AL439" s="124" t="s">
        <v>470</v>
      </c>
      <c r="AM439" s="124" t="s">
        <v>470</v>
      </c>
      <c r="AN439" s="124" t="s">
        <v>470</v>
      </c>
      <c r="AO439" s="124" t="s">
        <v>470</v>
      </c>
      <c r="AP439" s="124" t="s">
        <v>470</v>
      </c>
      <c r="AQ439" s="124" t="s">
        <v>470</v>
      </c>
      <c r="AR439" s="124" t="s">
        <v>470</v>
      </c>
      <c r="AS439" s="124" t="s">
        <v>470</v>
      </c>
      <c r="BL439" s="124">
        <v>7.5207315332671304E-2</v>
      </c>
      <c r="BM439" s="124">
        <v>0.999999999999996</v>
      </c>
      <c r="BN439" s="124">
        <v>107</v>
      </c>
      <c r="BO439" s="124">
        <v>1.5278165226852001</v>
      </c>
      <c r="BP439" s="124">
        <v>0.999999999999996</v>
      </c>
      <c r="BQ439" s="124">
        <v>107</v>
      </c>
      <c r="BR439" s="124">
        <v>0.94847606878245905</v>
      </c>
      <c r="BS439" s="124" t="s">
        <v>470</v>
      </c>
      <c r="BT439" s="124">
        <v>0.999999999999996</v>
      </c>
      <c r="BU439" s="124">
        <v>107</v>
      </c>
      <c r="BV439" s="124">
        <v>8.4011263132276401E-2</v>
      </c>
      <c r="BW439" s="124">
        <v>8.4011263132276401E-2</v>
      </c>
      <c r="BX439" s="124">
        <v>9</v>
      </c>
      <c r="BY439" s="124">
        <v>0</v>
      </c>
      <c r="BZ439" s="124">
        <v>0.999999999999996</v>
      </c>
      <c r="CA439" s="124">
        <v>107</v>
      </c>
      <c r="CB439" s="124">
        <v>0</v>
      </c>
      <c r="CC439" s="124">
        <v>0.999999999999996</v>
      </c>
      <c r="CD439" s="124">
        <v>107</v>
      </c>
      <c r="CE439" s="124">
        <v>0</v>
      </c>
      <c r="CF439" s="124">
        <v>0.999999999999996</v>
      </c>
      <c r="CG439" s="124">
        <v>107</v>
      </c>
      <c r="CH439" s="124" t="s">
        <v>470</v>
      </c>
      <c r="CI439" s="124" t="s">
        <v>470</v>
      </c>
      <c r="CJ439" s="124" t="s">
        <v>470</v>
      </c>
      <c r="CK439" s="124" t="s">
        <v>470</v>
      </c>
      <c r="CL439" s="124" t="s">
        <v>470</v>
      </c>
      <c r="CM439" s="124" t="s">
        <v>470</v>
      </c>
      <c r="CN439" s="124">
        <v>0.20746451216369</v>
      </c>
      <c r="CO439" s="124">
        <v>0.999999999999996</v>
      </c>
      <c r="CP439" s="124">
        <v>107</v>
      </c>
      <c r="CQ439" s="124">
        <v>10</v>
      </c>
      <c r="CR439" s="124">
        <v>4.6416486552676203E-2</v>
      </c>
      <c r="CS439" s="124">
        <v>4</v>
      </c>
      <c r="CT439" s="124">
        <v>6840266850</v>
      </c>
      <c r="CU439" s="124">
        <v>4.6416486552676203E-2</v>
      </c>
      <c r="CV439" s="124">
        <v>4</v>
      </c>
      <c r="CW439" s="124">
        <v>0.76462765002114297</v>
      </c>
      <c r="CX439" s="124">
        <v>0.99338799789153498</v>
      </c>
      <c r="CY439" s="124">
        <v>106</v>
      </c>
      <c r="DC439" s="124" t="s">
        <v>470</v>
      </c>
      <c r="DD439" s="124" t="s">
        <v>470</v>
      </c>
      <c r="DE439" s="124" t="s">
        <v>470</v>
      </c>
      <c r="DF439" s="124" t="s">
        <v>234</v>
      </c>
      <c r="DG439" s="124" t="s">
        <v>420</v>
      </c>
    </row>
    <row r="440" spans="2:111" x14ac:dyDescent="0.3">
      <c r="B440" s="124" t="str">
        <f t="shared" si="6"/>
        <v>iBoxx MSCI ESG EUR Corporates Green Bond Select45747</v>
      </c>
      <c r="D440" s="124" t="s">
        <v>519</v>
      </c>
      <c r="E440" s="124" t="s">
        <v>230</v>
      </c>
      <c r="F440" s="196">
        <v>45747</v>
      </c>
      <c r="G440" s="124">
        <v>90</v>
      </c>
      <c r="H440" s="124">
        <v>0</v>
      </c>
      <c r="I440" s="124">
        <v>90</v>
      </c>
      <c r="J440" s="124">
        <v>0</v>
      </c>
      <c r="K440" s="124">
        <v>1</v>
      </c>
      <c r="L440" s="265" t="s">
        <v>476</v>
      </c>
      <c r="M440" s="124">
        <v>7.6829397075037704</v>
      </c>
      <c r="N440" s="124">
        <v>0.99379593372963504</v>
      </c>
      <c r="O440" s="124">
        <v>90</v>
      </c>
      <c r="P440" s="124">
        <v>7.76918116457382</v>
      </c>
      <c r="Q440" s="124">
        <v>0.99379593372963504</v>
      </c>
      <c r="R440" s="124">
        <v>90</v>
      </c>
      <c r="S440" s="124">
        <v>4.9609241013095202</v>
      </c>
      <c r="T440" s="124">
        <v>0.99379593372963504</v>
      </c>
      <c r="U440" s="124">
        <v>90</v>
      </c>
      <c r="V440" s="124">
        <v>6.3635645409699402</v>
      </c>
      <c r="W440" s="124">
        <v>0.99379593372963504</v>
      </c>
      <c r="X440" s="124">
        <v>90</v>
      </c>
      <c r="Y440" s="124" t="s">
        <v>470</v>
      </c>
      <c r="Z440" s="124" t="s">
        <v>470</v>
      </c>
      <c r="AA440" s="124" t="s">
        <v>470</v>
      </c>
      <c r="AB440" s="124" t="s">
        <v>470</v>
      </c>
      <c r="AC440" s="124" t="s">
        <v>470</v>
      </c>
      <c r="AD440" s="124" t="s">
        <v>470</v>
      </c>
      <c r="AE440" s="124">
        <v>0.13126832434906499</v>
      </c>
      <c r="AF440" s="124">
        <v>0.62150783429675804</v>
      </c>
      <c r="AG440" s="124">
        <v>57</v>
      </c>
      <c r="AH440" s="124">
        <v>3.1004767885698499</v>
      </c>
      <c r="AI440" s="124">
        <v>0.42249011128627401</v>
      </c>
      <c r="AJ440" s="124">
        <v>39</v>
      </c>
      <c r="AK440" s="124" t="s">
        <v>470</v>
      </c>
      <c r="AL440" s="124" t="s">
        <v>470</v>
      </c>
      <c r="AM440" s="124" t="s">
        <v>470</v>
      </c>
      <c r="AN440" s="124" t="s">
        <v>470</v>
      </c>
      <c r="AO440" s="124" t="s">
        <v>470</v>
      </c>
      <c r="AP440" s="124" t="s">
        <v>470</v>
      </c>
      <c r="AQ440" s="124" t="s">
        <v>470</v>
      </c>
      <c r="AR440" s="124" t="s">
        <v>470</v>
      </c>
      <c r="AS440" s="124" t="s">
        <v>470</v>
      </c>
      <c r="BL440" s="124">
        <v>0.25530710971067799</v>
      </c>
      <c r="BM440" s="124">
        <v>0.99379593372963504</v>
      </c>
      <c r="BN440" s="124">
        <v>90</v>
      </c>
      <c r="BO440" s="124">
        <v>29.435662783766801</v>
      </c>
      <c r="BP440" s="124">
        <v>0.99379593372963504</v>
      </c>
      <c r="BQ440" s="124">
        <v>90</v>
      </c>
      <c r="BR440" s="124">
        <v>0.866213802343482</v>
      </c>
      <c r="BS440" s="124">
        <v>6.9055007457032996E-3</v>
      </c>
      <c r="BT440" s="124">
        <v>0.99379593372963504</v>
      </c>
      <c r="BU440" s="124">
        <v>90</v>
      </c>
      <c r="BV440" s="124">
        <v>0.99379593372963504</v>
      </c>
      <c r="BW440" s="124">
        <v>0.99379593372963504</v>
      </c>
      <c r="BX440" s="124">
        <v>90</v>
      </c>
      <c r="BY440" s="124">
        <v>0</v>
      </c>
      <c r="BZ440" s="124">
        <v>0.99379593372963504</v>
      </c>
      <c r="CA440" s="124">
        <v>90</v>
      </c>
      <c r="CB440" s="124">
        <v>0</v>
      </c>
      <c r="CC440" s="124">
        <v>0.99379593372963504</v>
      </c>
      <c r="CD440" s="124">
        <v>90</v>
      </c>
      <c r="CE440" s="124">
        <v>0</v>
      </c>
      <c r="CF440" s="124">
        <v>0.99379593372963504</v>
      </c>
      <c r="CG440" s="124">
        <v>90</v>
      </c>
      <c r="CH440" s="124" t="s">
        <v>470</v>
      </c>
      <c r="CI440" s="124" t="s">
        <v>470</v>
      </c>
      <c r="CJ440" s="124" t="s">
        <v>470</v>
      </c>
      <c r="CK440" s="124" t="s">
        <v>470</v>
      </c>
      <c r="CL440" s="124" t="s">
        <v>470</v>
      </c>
      <c r="CM440" s="124" t="s">
        <v>470</v>
      </c>
      <c r="CN440" s="124">
        <v>0.128619841581183</v>
      </c>
      <c r="CO440" s="124">
        <v>0.99379593372963504</v>
      </c>
      <c r="CP440" s="124">
        <v>90</v>
      </c>
      <c r="CQ440" s="124">
        <v>1</v>
      </c>
      <c r="CR440" s="124">
        <v>1.46503508239955E-2</v>
      </c>
      <c r="CS440" s="124">
        <v>1</v>
      </c>
      <c r="CT440" s="124">
        <v>16178850</v>
      </c>
      <c r="CU440" s="124">
        <v>1.46503508239955E-2</v>
      </c>
      <c r="CV440" s="124">
        <v>1</v>
      </c>
      <c r="CW440" s="124">
        <v>0.808077547866625</v>
      </c>
      <c r="CX440" s="124">
        <v>0.98337572143574203</v>
      </c>
      <c r="CY440" s="124">
        <v>89</v>
      </c>
      <c r="DC440" s="124" t="s">
        <v>470</v>
      </c>
      <c r="DD440" s="124" t="s">
        <v>470</v>
      </c>
      <c r="DE440" s="124" t="s">
        <v>470</v>
      </c>
      <c r="DF440" s="124" t="s">
        <v>230</v>
      </c>
      <c r="DG440" s="124" t="s">
        <v>420</v>
      </c>
    </row>
    <row r="441" spans="2:111" x14ac:dyDescent="0.3">
      <c r="B441" s="124" t="str">
        <f t="shared" si="6"/>
        <v>iBoxx MSCI Scored &amp; Screened Tilted USD Asia ex-Japan High Yield Capped TCA45747</v>
      </c>
      <c r="D441" s="124" t="s">
        <v>536</v>
      </c>
      <c r="E441" s="124" t="s">
        <v>537</v>
      </c>
      <c r="F441" s="196">
        <v>45747</v>
      </c>
      <c r="G441" s="124">
        <v>85</v>
      </c>
      <c r="H441" s="124">
        <v>0</v>
      </c>
      <c r="I441" s="124">
        <v>85</v>
      </c>
      <c r="J441" s="124">
        <v>0</v>
      </c>
      <c r="K441" s="124">
        <v>1</v>
      </c>
      <c r="L441" s="265" t="s">
        <v>476</v>
      </c>
      <c r="M441" s="124">
        <v>4.8940614599790901</v>
      </c>
      <c r="N441" s="124">
        <v>0.999999999999998</v>
      </c>
      <c r="O441" s="124">
        <v>85</v>
      </c>
      <c r="P441" s="124">
        <v>5.7559625965599697</v>
      </c>
      <c r="Q441" s="124">
        <v>0.999999999999998</v>
      </c>
      <c r="R441" s="124">
        <v>85</v>
      </c>
      <c r="S441" s="124">
        <v>5.2206507603827204</v>
      </c>
      <c r="T441" s="124">
        <v>0.999999999999998</v>
      </c>
      <c r="U441" s="124">
        <v>85</v>
      </c>
      <c r="V441" s="124">
        <v>4.2221930397971796</v>
      </c>
      <c r="W441" s="124">
        <v>0.999999999999998</v>
      </c>
      <c r="X441" s="124">
        <v>85</v>
      </c>
      <c r="Y441" s="124" t="s">
        <v>470</v>
      </c>
      <c r="Z441" s="124" t="s">
        <v>470</v>
      </c>
      <c r="AA441" s="124" t="s">
        <v>470</v>
      </c>
      <c r="AB441" s="124" t="s">
        <v>470</v>
      </c>
      <c r="AC441" s="124" t="s">
        <v>470</v>
      </c>
      <c r="AD441" s="124" t="s">
        <v>470</v>
      </c>
      <c r="AE441" s="124">
        <v>0.157877994587036</v>
      </c>
      <c r="AF441" s="124">
        <v>0.57392697842580498</v>
      </c>
      <c r="AG441" s="124">
        <v>49</v>
      </c>
      <c r="AH441" s="124">
        <v>1.41841151765477</v>
      </c>
      <c r="AI441" s="124">
        <v>0.36339116725232501</v>
      </c>
      <c r="AJ441" s="124">
        <v>31</v>
      </c>
      <c r="AK441" s="124" t="s">
        <v>470</v>
      </c>
      <c r="AL441" s="124" t="s">
        <v>470</v>
      </c>
      <c r="AM441" s="124" t="s">
        <v>470</v>
      </c>
      <c r="AN441" s="124" t="s">
        <v>470</v>
      </c>
      <c r="AO441" s="124" t="s">
        <v>470</v>
      </c>
      <c r="AP441" s="124" t="s">
        <v>470</v>
      </c>
      <c r="AQ441" s="124" t="s">
        <v>470</v>
      </c>
      <c r="AR441" s="124" t="s">
        <v>470</v>
      </c>
      <c r="AS441" s="124" t="s">
        <v>470</v>
      </c>
      <c r="BL441" s="124">
        <v>0.58428638669360999</v>
      </c>
      <c r="BM441" s="124">
        <v>0.999999999999998</v>
      </c>
      <c r="BN441" s="124">
        <v>85</v>
      </c>
      <c r="BO441" s="124">
        <v>356.08025781320299</v>
      </c>
      <c r="BP441" s="124">
        <v>0.999999999999998</v>
      </c>
      <c r="BQ441" s="124">
        <v>85</v>
      </c>
      <c r="BR441" s="124">
        <v>0.935213822508699</v>
      </c>
      <c r="BS441" s="124">
        <v>0.10151178130451</v>
      </c>
      <c r="BT441" s="124">
        <v>0.999999999999998</v>
      </c>
      <c r="BU441" s="124">
        <v>85</v>
      </c>
      <c r="BV441" s="124">
        <v>0.111649174515139</v>
      </c>
      <c r="BW441" s="124">
        <v>0.111649174515139</v>
      </c>
      <c r="BX441" s="124">
        <v>9</v>
      </c>
      <c r="BY441" s="124">
        <v>0</v>
      </c>
      <c r="BZ441" s="124">
        <v>0.999999999999998</v>
      </c>
      <c r="CA441" s="124">
        <v>85</v>
      </c>
      <c r="CB441" s="124">
        <v>0</v>
      </c>
      <c r="CC441" s="124">
        <v>0.999999999999998</v>
      </c>
      <c r="CD441" s="124">
        <v>85</v>
      </c>
      <c r="CE441" s="124">
        <v>0</v>
      </c>
      <c r="CF441" s="124">
        <v>0.999999999999998</v>
      </c>
      <c r="CG441" s="124">
        <v>85</v>
      </c>
      <c r="CH441" s="124" t="s">
        <v>470</v>
      </c>
      <c r="CI441" s="124" t="s">
        <v>470</v>
      </c>
      <c r="CJ441" s="124" t="s">
        <v>470</v>
      </c>
      <c r="CK441" s="124" t="s">
        <v>470</v>
      </c>
      <c r="CL441" s="124" t="s">
        <v>470</v>
      </c>
      <c r="CM441" s="124" t="s">
        <v>470</v>
      </c>
      <c r="CN441" s="124">
        <v>0.62392256127312395</v>
      </c>
      <c r="CO441" s="124">
        <v>0.999999999999998</v>
      </c>
      <c r="CP441" s="124">
        <v>85</v>
      </c>
      <c r="CQ441" s="124">
        <v>3</v>
      </c>
      <c r="CR441" s="124">
        <v>5.9999999999999797E-2</v>
      </c>
      <c r="CS441" s="124">
        <v>6</v>
      </c>
      <c r="CT441" s="124">
        <v>0</v>
      </c>
      <c r="CU441" s="124" t="s">
        <v>470</v>
      </c>
      <c r="CV441" s="124" t="s">
        <v>470</v>
      </c>
      <c r="CW441" s="124">
        <v>0.31343427690067699</v>
      </c>
      <c r="CX441" s="124">
        <v>0.999999999999998</v>
      </c>
      <c r="CY441" s="124">
        <v>85</v>
      </c>
      <c r="DC441" s="124" t="s">
        <v>470</v>
      </c>
      <c r="DD441" s="124" t="s">
        <v>470</v>
      </c>
      <c r="DE441" s="124" t="s">
        <v>470</v>
      </c>
      <c r="DF441" s="124" t="s">
        <v>246</v>
      </c>
      <c r="DG441" s="124" t="s">
        <v>420</v>
      </c>
    </row>
    <row r="442" spans="2:111" x14ac:dyDescent="0.3">
      <c r="B442" s="124" t="str">
        <f t="shared" si="6"/>
        <v>iBoxx MSCI ESG USD FRN Investment Grade Corporates TCA45747</v>
      </c>
      <c r="D442" s="124" t="s">
        <v>528</v>
      </c>
      <c r="E442" s="124" t="s">
        <v>249</v>
      </c>
      <c r="F442" s="196">
        <v>45747</v>
      </c>
      <c r="G442" s="124">
        <v>304</v>
      </c>
      <c r="H442" s="124">
        <v>0</v>
      </c>
      <c r="I442" s="124">
        <v>304</v>
      </c>
      <c r="J442" s="124">
        <v>0</v>
      </c>
      <c r="K442" s="124">
        <v>1</v>
      </c>
      <c r="L442" s="265" t="s">
        <v>476</v>
      </c>
      <c r="M442" s="124">
        <v>7.4508021534488504</v>
      </c>
      <c r="N442" s="124">
        <v>0.99999999999998801</v>
      </c>
      <c r="O442" s="124">
        <v>304</v>
      </c>
      <c r="P442" s="124">
        <v>7.7110878312702296</v>
      </c>
      <c r="Q442" s="124">
        <v>0.99999999999998801</v>
      </c>
      <c r="R442" s="124">
        <v>304</v>
      </c>
      <c r="S442" s="124">
        <v>4.4651562699054796</v>
      </c>
      <c r="T442" s="124">
        <v>0.99999999999998801</v>
      </c>
      <c r="U442" s="124">
        <v>304</v>
      </c>
      <c r="V442" s="124">
        <v>6.0737001028447901</v>
      </c>
      <c r="W442" s="124">
        <v>0.99999999999998801</v>
      </c>
      <c r="X442" s="124">
        <v>304</v>
      </c>
      <c r="Y442" s="124" t="s">
        <v>470</v>
      </c>
      <c r="Z442" s="124" t="s">
        <v>470</v>
      </c>
      <c r="AA442" s="124" t="s">
        <v>470</v>
      </c>
      <c r="AB442" s="124" t="s">
        <v>470</v>
      </c>
      <c r="AC442" s="124" t="s">
        <v>470</v>
      </c>
      <c r="AD442" s="124" t="s">
        <v>470</v>
      </c>
      <c r="AE442" s="124">
        <v>0.155775646651861</v>
      </c>
      <c r="AF442" s="124">
        <v>0.72309593015483198</v>
      </c>
      <c r="AG442" s="124">
        <v>222</v>
      </c>
      <c r="AH442" s="124">
        <v>3.2820070445863401</v>
      </c>
      <c r="AI442" s="124">
        <v>0.170404453619453</v>
      </c>
      <c r="AJ442" s="124">
        <v>48</v>
      </c>
      <c r="AK442" s="124" t="s">
        <v>470</v>
      </c>
      <c r="AL442" s="124" t="s">
        <v>470</v>
      </c>
      <c r="AM442" s="124" t="s">
        <v>470</v>
      </c>
      <c r="AN442" s="124" t="s">
        <v>470</v>
      </c>
      <c r="AO442" s="124" t="s">
        <v>470</v>
      </c>
      <c r="AP442" s="124" t="s">
        <v>470</v>
      </c>
      <c r="AQ442" s="124" t="s">
        <v>470</v>
      </c>
      <c r="AR442" s="124" t="s">
        <v>470</v>
      </c>
      <c r="AS442" s="124" t="s">
        <v>470</v>
      </c>
      <c r="BL442" s="124">
        <v>7.9501652293438599E-2</v>
      </c>
      <c r="BM442" s="124">
        <v>0.99999999999998801</v>
      </c>
      <c r="BN442" s="124">
        <v>304</v>
      </c>
      <c r="BO442" s="124">
        <v>2.6485264977984602</v>
      </c>
      <c r="BP442" s="124">
        <v>0.99999999999998801</v>
      </c>
      <c r="BQ442" s="124">
        <v>304</v>
      </c>
      <c r="BR442" s="124">
        <v>0.93370517328050895</v>
      </c>
      <c r="BS442" s="124">
        <v>3.0795835573639999E-3</v>
      </c>
      <c r="BT442" s="124">
        <v>0.99999999999998801</v>
      </c>
      <c r="BU442" s="124">
        <v>304</v>
      </c>
      <c r="BV442" s="124" t="s">
        <v>470</v>
      </c>
      <c r="BW442" s="124" t="s">
        <v>470</v>
      </c>
      <c r="BX442" s="124" t="s">
        <v>470</v>
      </c>
      <c r="BY442" s="124">
        <v>0</v>
      </c>
      <c r="BZ442" s="124">
        <v>0.99999999999998801</v>
      </c>
      <c r="CA442" s="124">
        <v>304</v>
      </c>
      <c r="CB442" s="124">
        <v>0</v>
      </c>
      <c r="CC442" s="124">
        <v>0.99999999999998801</v>
      </c>
      <c r="CD442" s="124">
        <v>304</v>
      </c>
      <c r="CE442" s="124">
        <v>0</v>
      </c>
      <c r="CF442" s="124">
        <v>0.99999999999998801</v>
      </c>
      <c r="CG442" s="124">
        <v>304</v>
      </c>
      <c r="CH442" s="124" t="s">
        <v>470</v>
      </c>
      <c r="CI442" s="124" t="s">
        <v>470</v>
      </c>
      <c r="CJ442" s="124" t="s">
        <v>470</v>
      </c>
      <c r="CK442" s="124" t="s">
        <v>470</v>
      </c>
      <c r="CL442" s="124" t="s">
        <v>470</v>
      </c>
      <c r="CM442" s="124" t="s">
        <v>470</v>
      </c>
      <c r="CN442" s="124">
        <v>0.42173446102450401</v>
      </c>
      <c r="CO442" s="124">
        <v>0.99999999999998801</v>
      </c>
      <c r="CP442" s="124">
        <v>304</v>
      </c>
      <c r="CQ442" s="124">
        <v>22</v>
      </c>
      <c r="CR442" s="124">
        <v>7.3727515013791906E-2</v>
      </c>
      <c r="CS442" s="124">
        <v>23</v>
      </c>
      <c r="CT442" s="124">
        <v>14174185913.549999</v>
      </c>
      <c r="CU442" s="124">
        <v>7.3727515013791906E-2</v>
      </c>
      <c r="CV442" s="124">
        <v>23</v>
      </c>
      <c r="CW442" s="124">
        <v>0.71469917354847401</v>
      </c>
      <c r="CX442" s="124">
        <v>0.98849021769544099</v>
      </c>
      <c r="CY442" s="124">
        <v>300</v>
      </c>
      <c r="DC442" s="124" t="s">
        <v>470</v>
      </c>
      <c r="DD442" s="124" t="s">
        <v>470</v>
      </c>
      <c r="DE442" s="124" t="s">
        <v>470</v>
      </c>
      <c r="DF442" s="124" t="s">
        <v>250</v>
      </c>
      <c r="DG442" s="124" t="s">
        <v>420</v>
      </c>
    </row>
    <row r="443" spans="2:111" x14ac:dyDescent="0.3">
      <c r="B443" s="124" t="str">
        <f t="shared" si="6"/>
        <v>iBoxx USD Asia-Pacific ex-Greater China Non-Sovereigns Investment Grade Climate Transition45747</v>
      </c>
      <c r="D443" t="s">
        <v>559</v>
      </c>
      <c r="E443" s="124" t="s">
        <v>560</v>
      </c>
      <c r="F443" s="196">
        <v>45747</v>
      </c>
      <c r="G443" s="124">
        <v>810</v>
      </c>
      <c r="H443" s="124">
        <v>0</v>
      </c>
      <c r="I443" s="124">
        <v>810</v>
      </c>
      <c r="J443" s="124">
        <v>0</v>
      </c>
      <c r="K443" s="124">
        <v>1</v>
      </c>
      <c r="L443" s="265" t="s">
        <v>476</v>
      </c>
      <c r="M443" s="124">
        <v>21.2851630116681</v>
      </c>
      <c r="N443" s="124">
        <v>0.84818517123482495</v>
      </c>
      <c r="O443" s="124">
        <v>695</v>
      </c>
      <c r="P443" s="124">
        <v>3.8419944642967301</v>
      </c>
      <c r="Q443" s="124">
        <v>0.73515358608505499</v>
      </c>
      <c r="R443" s="124">
        <v>622</v>
      </c>
      <c r="S443" s="124">
        <v>9.2111718394117403</v>
      </c>
      <c r="T443" s="124">
        <v>0.73515358608505499</v>
      </c>
      <c r="U443" s="124">
        <v>622</v>
      </c>
      <c r="V443" s="124">
        <v>7.3371414574788396</v>
      </c>
      <c r="W443" s="124">
        <v>0.73515358608505499</v>
      </c>
      <c r="X443" s="124">
        <v>622</v>
      </c>
      <c r="Y443" s="124" t="s">
        <v>470</v>
      </c>
      <c r="Z443" s="124" t="s">
        <v>470</v>
      </c>
      <c r="AA443" s="124" t="s">
        <v>470</v>
      </c>
      <c r="AB443" s="124" t="s">
        <v>470</v>
      </c>
      <c r="AC443" s="124" t="s">
        <v>470</v>
      </c>
      <c r="AD443" s="124" t="s">
        <v>470</v>
      </c>
      <c r="AE443" s="124">
        <v>0</v>
      </c>
      <c r="AF443" s="124" t="s">
        <v>470</v>
      </c>
      <c r="AG443" s="124" t="s">
        <v>470</v>
      </c>
      <c r="AH443" s="124">
        <v>0.54003479795128695</v>
      </c>
      <c r="AI443" s="124">
        <v>2.0305239541932901E-2</v>
      </c>
      <c r="AJ443" s="124">
        <v>17</v>
      </c>
      <c r="AK443" s="124" t="s">
        <v>470</v>
      </c>
      <c r="AL443" s="124" t="s">
        <v>470</v>
      </c>
      <c r="AM443" s="124" t="s">
        <v>470</v>
      </c>
      <c r="AN443" s="124" t="s">
        <v>470</v>
      </c>
      <c r="AO443" s="124" t="s">
        <v>470</v>
      </c>
      <c r="AP443" s="124" t="s">
        <v>470</v>
      </c>
      <c r="AQ443" s="124" t="s">
        <v>470</v>
      </c>
      <c r="AR443" s="124" t="s">
        <v>470</v>
      </c>
      <c r="AS443" s="124" t="s">
        <v>470</v>
      </c>
      <c r="AT443" s="124">
        <v>2.27924574273407E-2</v>
      </c>
      <c r="AU443" s="124">
        <v>0.37322370695558799</v>
      </c>
      <c r="AV443" s="124">
        <v>0.39440695367433298</v>
      </c>
      <c r="AW443" s="124">
        <v>0.114556130137397</v>
      </c>
      <c r="AX443" s="124">
        <v>1.01787878378818E-2</v>
      </c>
      <c r="AY443" s="124">
        <v>8.4841963967420497E-2</v>
      </c>
      <c r="AZ443" s="124" t="s">
        <v>470</v>
      </c>
      <c r="BA443" s="124">
        <v>1.0382123828778999E-3</v>
      </c>
      <c r="BB443" s="124">
        <v>1</v>
      </c>
      <c r="BC443" s="124" t="s">
        <v>470</v>
      </c>
      <c r="BD443" s="124">
        <v>1.0382123828778999E-3</v>
      </c>
      <c r="BE443" s="124">
        <v>1</v>
      </c>
      <c r="BF443" s="124" t="s">
        <v>470</v>
      </c>
      <c r="BG443" s="124">
        <v>1.0382123828778999E-3</v>
      </c>
      <c r="BH443" s="124">
        <v>1</v>
      </c>
      <c r="BI443" s="124">
        <v>1.03821238287793E-3</v>
      </c>
      <c r="BJ443" s="124">
        <v>1.0382123828778999E-3</v>
      </c>
      <c r="BK443" s="124">
        <v>1</v>
      </c>
      <c r="BL443" s="124">
        <v>0.209861924296736</v>
      </c>
      <c r="BM443" s="124">
        <v>0.99999999999996103</v>
      </c>
      <c r="BN443" s="124">
        <v>810</v>
      </c>
      <c r="BO443" s="124">
        <v>42.845910441082999</v>
      </c>
      <c r="BP443" s="124">
        <v>0.69665621553276202</v>
      </c>
      <c r="BQ443" s="124">
        <v>580</v>
      </c>
      <c r="BR443" s="124">
        <v>5.41695061042776E-2</v>
      </c>
      <c r="BS443" s="124">
        <v>5.8311260910188997E-2</v>
      </c>
      <c r="BT443" s="124">
        <v>0.99999999999996103</v>
      </c>
      <c r="BU443" s="124">
        <v>810</v>
      </c>
      <c r="BV443" s="124">
        <v>5.51875477724387E-2</v>
      </c>
      <c r="BW443" s="124">
        <v>5.51875477724387E-2</v>
      </c>
      <c r="BX443" s="124">
        <v>57</v>
      </c>
      <c r="BY443" s="124">
        <v>0</v>
      </c>
      <c r="BZ443" s="124">
        <v>0.99999999999996103</v>
      </c>
      <c r="CA443" s="124">
        <v>810</v>
      </c>
      <c r="CB443" s="124">
        <v>0</v>
      </c>
      <c r="CC443" s="124">
        <v>0.99999999999996103</v>
      </c>
      <c r="CD443" s="124">
        <v>810</v>
      </c>
      <c r="CE443" s="124">
        <v>0</v>
      </c>
      <c r="CF443" s="124">
        <v>0.85145436359341897</v>
      </c>
      <c r="CG443" s="124">
        <v>698</v>
      </c>
      <c r="CH443" s="124" t="s">
        <v>470</v>
      </c>
      <c r="CI443" s="124" t="s">
        <v>470</v>
      </c>
      <c r="CJ443" s="124" t="s">
        <v>470</v>
      </c>
      <c r="CK443" s="124" t="s">
        <v>470</v>
      </c>
      <c r="CL443" s="124" t="s">
        <v>470</v>
      </c>
      <c r="CM443" s="124" t="s">
        <v>470</v>
      </c>
      <c r="CN443" s="124">
        <v>0.34080709408065402</v>
      </c>
      <c r="CO443" s="124">
        <v>0.85035307263230997</v>
      </c>
      <c r="CP443" s="124">
        <v>697</v>
      </c>
      <c r="CQ443" s="124">
        <v>6</v>
      </c>
      <c r="CR443" s="124">
        <v>0.85145436359341897</v>
      </c>
      <c r="CS443" s="124">
        <v>698</v>
      </c>
      <c r="CT443" s="124">
        <v>58178.1</v>
      </c>
      <c r="CU443" s="124">
        <v>0.85145436359341897</v>
      </c>
      <c r="CV443" s="124">
        <v>698</v>
      </c>
      <c r="CW443" s="124">
        <v>0.36151461204149599</v>
      </c>
      <c r="CX443" s="124">
        <v>0.69665621553276202</v>
      </c>
      <c r="CY443" s="124">
        <v>580</v>
      </c>
      <c r="CZ443" s="124">
        <v>35529.9</v>
      </c>
      <c r="DA443" s="124">
        <v>0.69665621553276202</v>
      </c>
      <c r="DB443" s="124">
        <v>580</v>
      </c>
      <c r="DC443" s="124" t="s">
        <v>470</v>
      </c>
      <c r="DD443" s="124" t="s">
        <v>470</v>
      </c>
      <c r="DE443" s="124" t="s">
        <v>470</v>
      </c>
      <c r="DF443" s="124" t="s">
        <v>691</v>
      </c>
      <c r="DG443" s="124" t="s">
        <v>471</v>
      </c>
    </row>
  </sheetData>
  <autoFilter ref="A3:DK442" xr:uid="{9F767598-0489-4402-BD71-1B083649EF11}">
    <filterColumn colId="5">
      <filters>
        <dateGroupItem year="2025" month="3" dateTimeGrouping="month"/>
      </filters>
    </filterColumn>
  </autoFilter>
  <sortState xmlns:xlrd2="http://schemas.microsoft.com/office/spreadsheetml/2017/richdata2" ref="B4:DG293">
    <sortCondition ref="E4:E293"/>
  </sortState>
  <pageMargins left="0.7" right="0.7" top="0.75" bottom="0.75" header="0.3" footer="0.3"/>
  <pageSetup orientation="portrait" horizontalDpi="90" verticalDpi="9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0BF902-235C-42AA-AEEB-DB49B6E1DFE6}">
  <sheetPr codeName="Sheet11">
    <tabColor rgb="FFFFFF00"/>
  </sheetPr>
  <dimension ref="A3:AE943"/>
  <sheetViews>
    <sheetView topLeftCell="H1" workbookViewId="0">
      <pane ySplit="3" topLeftCell="A930" activePane="bottomLeft" state="frozen"/>
      <selection pane="bottomLeft" activeCell="P844" sqref="P844:P943"/>
    </sheetView>
  </sheetViews>
  <sheetFormatPr defaultRowHeight="14.4" x14ac:dyDescent="0.3"/>
  <cols>
    <col min="2" max="2" width="11.5546875" customWidth="1"/>
    <col min="3" max="3" width="56.44140625" customWidth="1"/>
    <col min="4" max="4" width="27.6640625" customWidth="1"/>
    <col min="5" max="5" width="18.5546875" customWidth="1"/>
    <col min="6" max="6" width="13.33203125" customWidth="1"/>
    <col min="8" max="14" width="19" customWidth="1"/>
    <col min="15" max="15" width="14.44140625" customWidth="1"/>
    <col min="16" max="16" width="26.5546875" bestFit="1" customWidth="1"/>
  </cols>
  <sheetData>
    <row r="3" spans="1:31" s="29" customFormat="1" ht="86.4" x14ac:dyDescent="0.3">
      <c r="A3" s="29" t="s">
        <v>561</v>
      </c>
      <c r="B3" s="29" t="str">
        <f t="shared" ref="B3:B34" si="0">_xlfn.CONCAT(C3,F3)</f>
        <v>Index NameIndex Rebalance #</v>
      </c>
      <c r="C3" s="29" t="s">
        <v>562</v>
      </c>
      <c r="D3" s="29" t="s">
        <v>563</v>
      </c>
      <c r="E3" s="29" t="s">
        <v>564</v>
      </c>
      <c r="F3" s="29" t="s">
        <v>565</v>
      </c>
      <c r="G3" s="29" t="s">
        <v>566</v>
      </c>
      <c r="H3" s="29" t="s">
        <v>567</v>
      </c>
      <c r="I3" s="164" t="s">
        <v>568</v>
      </c>
      <c r="J3" s="29" t="s">
        <v>569</v>
      </c>
      <c r="K3" s="29" t="s">
        <v>570</v>
      </c>
      <c r="L3" s="29" t="s">
        <v>571</v>
      </c>
      <c r="M3" s="29" t="s">
        <v>572</v>
      </c>
      <c r="N3" s="164" t="s">
        <v>573</v>
      </c>
      <c r="O3" s="164" t="s">
        <v>574</v>
      </c>
      <c r="P3" s="115" t="s">
        <v>575</v>
      </c>
      <c r="R3" s="29" t="s">
        <v>568</v>
      </c>
      <c r="S3" s="29" t="s">
        <v>569</v>
      </c>
      <c r="T3" s="29" t="s">
        <v>570</v>
      </c>
      <c r="U3" s="29" t="s">
        <v>571</v>
      </c>
      <c r="V3" s="29" t="s">
        <v>572</v>
      </c>
      <c r="W3" s="29" t="s">
        <v>573</v>
      </c>
    </row>
    <row r="4" spans="1:31" ht="15" x14ac:dyDescent="0.3">
      <c r="A4">
        <v>479</v>
      </c>
      <c r="B4" t="str">
        <f t="shared" si="0"/>
        <v>iBoxx EUR Corporates Net Zero 2050 Paris-Aligned ESG Index0</v>
      </c>
      <c r="C4" t="s">
        <v>130</v>
      </c>
      <c r="D4" t="s">
        <v>180</v>
      </c>
      <c r="E4" t="s">
        <v>576</v>
      </c>
      <c r="F4">
        <v>0</v>
      </c>
      <c r="G4" t="s">
        <v>577</v>
      </c>
      <c r="H4" s="25">
        <v>43496</v>
      </c>
      <c r="I4" s="31">
        <v>19800207.14811448</v>
      </c>
      <c r="J4" s="31">
        <f t="shared" ref="J4:J35" si="1">IF(G4="PA",I4*0.5,IF(G4="CT",I4*0.7,""))</f>
        <v>9900103.57405724</v>
      </c>
      <c r="K4" s="31">
        <f t="shared" ref="K4:K67" si="2">VLOOKUP(C4,$C:$K,8,FALSE)*0.93^(F4/12)</f>
        <v>9900103.57405724</v>
      </c>
      <c r="L4" s="31">
        <f t="shared" ref="L4:L35" si="3">MIN(J4,K4)</f>
        <v>9900103.57405724</v>
      </c>
      <c r="M4" s="31">
        <f t="shared" ref="M4:M35" si="4">L4*0.975</f>
        <v>9652600.9847058095</v>
      </c>
      <c r="N4" s="31">
        <v>9652600.9847058207</v>
      </c>
      <c r="O4" s="38">
        <v>0.24931</v>
      </c>
      <c r="P4" s="115" t="s">
        <v>578</v>
      </c>
      <c r="R4">
        <f t="shared" ref="R4:R35" si="5">I4*1000000</f>
        <v>19800207148114.48</v>
      </c>
      <c r="S4">
        <f t="shared" ref="S4:S35" si="6">J4*1000000</f>
        <v>9900103574057.2402</v>
      </c>
      <c r="T4">
        <f t="shared" ref="T4:T35" si="7">K4*1000000</f>
        <v>9900103574057.2402</v>
      </c>
      <c r="U4">
        <f t="shared" ref="U4:U35" si="8">L4*1000000</f>
        <v>9900103574057.2402</v>
      </c>
      <c r="V4">
        <f t="shared" ref="V4:V35" si="9">M4*1000000</f>
        <v>9652600984705.8086</v>
      </c>
      <c r="W4">
        <f t="shared" ref="W4:W35" si="10">N4*1000000</f>
        <v>9652600984705.8203</v>
      </c>
      <c r="Z4" s="30">
        <v>19.800207148114481</v>
      </c>
      <c r="AA4" s="30" t="str">
        <f t="shared" ref="AA4:AA35" si="11">IF(X4="PA",Z4*0.5,IF(X4="CT",Z4*0.7,""))</f>
        <v/>
      </c>
      <c r="AB4" s="30" t="e">
        <f t="shared" ref="AB4:AB35" si="12">VLOOKUP(T4,$C:$K,8,FALSE)*0.93^(W4/12)</f>
        <v>#N/A</v>
      </c>
      <c r="AC4" s="30" t="e">
        <f t="shared" ref="AC4:AC35" si="13">MIN(AA4,AB4)</f>
        <v>#N/A</v>
      </c>
      <c r="AD4" s="30" t="e">
        <f t="shared" ref="AD4:AD35" si="14">AC4*0.975</f>
        <v>#N/A</v>
      </c>
      <c r="AE4" s="30">
        <v>9.6526009847058205</v>
      </c>
    </row>
    <row r="5" spans="1:31" ht="15" x14ac:dyDescent="0.3">
      <c r="A5">
        <v>479</v>
      </c>
      <c r="B5" t="str">
        <f t="shared" si="0"/>
        <v>iBoxx EUR Corporates Net Zero 2050 Paris-Aligned ESG Index1</v>
      </c>
      <c r="C5" t="s">
        <v>130</v>
      </c>
      <c r="D5" t="s">
        <v>180</v>
      </c>
      <c r="E5" t="s">
        <v>576</v>
      </c>
      <c r="F5">
        <v>1</v>
      </c>
      <c r="G5" t="s">
        <v>577</v>
      </c>
      <c r="H5" s="25">
        <v>43524</v>
      </c>
      <c r="I5" s="31">
        <v>19777768.35707305</v>
      </c>
      <c r="J5" s="31">
        <f t="shared" si="1"/>
        <v>9888884.178536525</v>
      </c>
      <c r="K5" s="31">
        <f t="shared" si="2"/>
        <v>9840412.7997226845</v>
      </c>
      <c r="L5" s="31">
        <f t="shared" si="3"/>
        <v>9840412.7997226845</v>
      </c>
      <c r="M5" s="31">
        <f t="shared" si="4"/>
        <v>9594402.479729617</v>
      </c>
      <c r="N5" s="31">
        <v>9599013.61041742</v>
      </c>
      <c r="O5" s="38">
        <v>0.26035999999999998</v>
      </c>
      <c r="P5" s="115" t="s">
        <v>578</v>
      </c>
      <c r="R5">
        <f t="shared" si="5"/>
        <v>19777768357073.051</v>
      </c>
      <c r="S5">
        <f t="shared" si="6"/>
        <v>9888884178536.5254</v>
      </c>
      <c r="T5">
        <f t="shared" si="7"/>
        <v>9840412799722.6836</v>
      </c>
      <c r="U5">
        <f t="shared" si="8"/>
        <v>9840412799722.6836</v>
      </c>
      <c r="V5">
        <f t="shared" si="9"/>
        <v>9594402479729.6172</v>
      </c>
      <c r="W5">
        <f t="shared" si="10"/>
        <v>9599013610417.4199</v>
      </c>
      <c r="Z5" s="30">
        <v>19.77776835707305</v>
      </c>
      <c r="AA5" s="30" t="str">
        <f t="shared" si="11"/>
        <v/>
      </c>
      <c r="AB5" s="30" t="e">
        <f t="shared" si="12"/>
        <v>#N/A</v>
      </c>
      <c r="AC5" s="30" t="e">
        <f t="shared" si="13"/>
        <v>#N/A</v>
      </c>
      <c r="AD5" s="30" t="e">
        <f t="shared" si="14"/>
        <v>#N/A</v>
      </c>
      <c r="AE5" s="30">
        <v>9.5990136104174208</v>
      </c>
    </row>
    <row r="6" spans="1:31" ht="15" x14ac:dyDescent="0.3">
      <c r="A6">
        <v>479</v>
      </c>
      <c r="B6" t="str">
        <f t="shared" si="0"/>
        <v>iBoxx EUR Corporates Net Zero 2050 Paris-Aligned ESG Index2</v>
      </c>
      <c r="C6" t="s">
        <v>130</v>
      </c>
      <c r="D6" t="s">
        <v>180</v>
      </c>
      <c r="E6" t="s">
        <v>576</v>
      </c>
      <c r="F6">
        <v>2</v>
      </c>
      <c r="G6" t="s">
        <v>577</v>
      </c>
      <c r="H6" s="25">
        <v>43555</v>
      </c>
      <c r="I6" s="31">
        <v>19838480.20932978</v>
      </c>
      <c r="J6" s="31">
        <f t="shared" si="1"/>
        <v>9919240.1046648901</v>
      </c>
      <c r="K6" s="31">
        <f t="shared" si="2"/>
        <v>9781081.9194552973</v>
      </c>
      <c r="L6" s="31">
        <f t="shared" si="3"/>
        <v>9781081.9194552973</v>
      </c>
      <c r="M6" s="31">
        <f t="shared" si="4"/>
        <v>9536554.8714689147</v>
      </c>
      <c r="N6" s="31">
        <v>9540031.6778530106</v>
      </c>
      <c r="O6" s="38">
        <v>0.26740999999999998</v>
      </c>
      <c r="P6" s="115" t="s">
        <v>578</v>
      </c>
      <c r="R6">
        <f t="shared" si="5"/>
        <v>19838480209329.781</v>
      </c>
      <c r="S6">
        <f t="shared" si="6"/>
        <v>9919240104664.8906</v>
      </c>
      <c r="T6">
        <f t="shared" si="7"/>
        <v>9781081919455.2969</v>
      </c>
      <c r="U6">
        <f t="shared" si="8"/>
        <v>9781081919455.2969</v>
      </c>
      <c r="V6">
        <f t="shared" si="9"/>
        <v>9536554871468.9141</v>
      </c>
      <c r="W6">
        <f t="shared" si="10"/>
        <v>9540031677853.0098</v>
      </c>
      <c r="Z6" s="30">
        <v>19.838480209329781</v>
      </c>
      <c r="AA6" s="30" t="str">
        <f t="shared" si="11"/>
        <v/>
      </c>
      <c r="AB6" s="30" t="e">
        <f t="shared" si="12"/>
        <v>#N/A</v>
      </c>
      <c r="AC6" s="30" t="e">
        <f t="shared" si="13"/>
        <v>#N/A</v>
      </c>
      <c r="AD6" s="30" t="e">
        <f t="shared" si="14"/>
        <v>#N/A</v>
      </c>
      <c r="AE6" s="30">
        <v>9.5400316778530101</v>
      </c>
    </row>
    <row r="7" spans="1:31" ht="15" x14ac:dyDescent="0.3">
      <c r="A7">
        <v>479</v>
      </c>
      <c r="B7" t="str">
        <f t="shared" si="0"/>
        <v>iBoxx EUR Corporates Net Zero 2050 Paris-Aligned ESG Index3</v>
      </c>
      <c r="C7" t="s">
        <v>130</v>
      </c>
      <c r="D7" t="s">
        <v>180</v>
      </c>
      <c r="E7" t="s">
        <v>576</v>
      </c>
      <c r="F7">
        <v>3</v>
      </c>
      <c r="G7" t="s">
        <v>577</v>
      </c>
      <c r="H7" s="25">
        <v>43585</v>
      </c>
      <c r="I7" s="31">
        <v>19875824.84968064</v>
      </c>
      <c r="J7" s="31">
        <f t="shared" si="1"/>
        <v>9937912.4248403199</v>
      </c>
      <c r="K7" s="31">
        <f t="shared" si="2"/>
        <v>9722108.7633428778</v>
      </c>
      <c r="L7" s="31">
        <f t="shared" si="3"/>
        <v>9722108.7633428778</v>
      </c>
      <c r="M7" s="31">
        <f t="shared" si="4"/>
        <v>9479056.044259306</v>
      </c>
      <c r="N7" s="31">
        <v>9483297.4826128799</v>
      </c>
      <c r="O7" s="38">
        <v>0.27135999999999999</v>
      </c>
      <c r="P7" s="115" t="s">
        <v>578</v>
      </c>
      <c r="R7">
        <f t="shared" si="5"/>
        <v>19875824849680.641</v>
      </c>
      <c r="S7">
        <f t="shared" si="6"/>
        <v>9937912424840.3203</v>
      </c>
      <c r="T7">
        <f t="shared" si="7"/>
        <v>9722108763342.877</v>
      </c>
      <c r="U7">
        <f t="shared" si="8"/>
        <v>9722108763342.877</v>
      </c>
      <c r="V7">
        <f t="shared" si="9"/>
        <v>9479056044259.3066</v>
      </c>
      <c r="W7">
        <f t="shared" si="10"/>
        <v>9483297482612.8809</v>
      </c>
      <c r="Z7" s="30">
        <v>19.87582484968064</v>
      </c>
      <c r="AA7" s="30" t="str">
        <f t="shared" si="11"/>
        <v/>
      </c>
      <c r="AB7" s="30" t="e">
        <f t="shared" si="12"/>
        <v>#N/A</v>
      </c>
      <c r="AC7" s="30" t="e">
        <f t="shared" si="13"/>
        <v>#N/A</v>
      </c>
      <c r="AD7" s="30" t="e">
        <f t="shared" si="14"/>
        <v>#N/A</v>
      </c>
      <c r="AE7" s="30">
        <v>9.4832974826128797</v>
      </c>
    </row>
    <row r="8" spans="1:31" ht="15" x14ac:dyDescent="0.3">
      <c r="A8">
        <v>479</v>
      </c>
      <c r="B8" t="str">
        <f t="shared" si="0"/>
        <v>iBoxx EUR Corporates Net Zero 2050 Paris-Aligned ESG Index4</v>
      </c>
      <c r="C8" t="s">
        <v>130</v>
      </c>
      <c r="D8" t="s">
        <v>180</v>
      </c>
      <c r="E8" t="s">
        <v>576</v>
      </c>
      <c r="F8">
        <v>4</v>
      </c>
      <c r="G8" t="s">
        <v>577</v>
      </c>
      <c r="H8" s="25">
        <v>43616</v>
      </c>
      <c r="I8" s="31">
        <v>19657674.19541847</v>
      </c>
      <c r="J8" s="31">
        <f t="shared" si="1"/>
        <v>9828837.0977092348</v>
      </c>
      <c r="K8" s="31">
        <f t="shared" si="2"/>
        <v>9663491.1745562926</v>
      </c>
      <c r="L8" s="31">
        <f t="shared" si="3"/>
        <v>9663491.1745562926</v>
      </c>
      <c r="M8" s="31">
        <f t="shared" si="4"/>
        <v>9421903.8951923847</v>
      </c>
      <c r="N8" s="31">
        <v>9425026.5773606393</v>
      </c>
      <c r="O8" s="38">
        <v>0.27778000000000003</v>
      </c>
      <c r="P8" s="115" t="s">
        <v>578</v>
      </c>
      <c r="R8">
        <f t="shared" si="5"/>
        <v>19657674195418.469</v>
      </c>
      <c r="S8">
        <f t="shared" si="6"/>
        <v>9828837097709.2344</v>
      </c>
      <c r="T8">
        <f t="shared" si="7"/>
        <v>9663491174556.293</v>
      </c>
      <c r="U8">
        <f t="shared" si="8"/>
        <v>9663491174556.293</v>
      </c>
      <c r="V8">
        <f t="shared" si="9"/>
        <v>9421903895192.3848</v>
      </c>
      <c r="W8">
        <f t="shared" si="10"/>
        <v>9425026577360.6387</v>
      </c>
      <c r="Z8" s="30">
        <v>19.657674195418469</v>
      </c>
      <c r="AA8" s="30" t="str">
        <f t="shared" si="11"/>
        <v/>
      </c>
      <c r="AB8" s="30" t="e">
        <f t="shared" si="12"/>
        <v>#N/A</v>
      </c>
      <c r="AC8" s="30" t="e">
        <f t="shared" si="13"/>
        <v>#N/A</v>
      </c>
      <c r="AD8" s="30" t="e">
        <f t="shared" si="14"/>
        <v>#N/A</v>
      </c>
      <c r="AE8" s="30">
        <v>9.4250265773606401</v>
      </c>
    </row>
    <row r="9" spans="1:31" ht="15" x14ac:dyDescent="0.3">
      <c r="A9">
        <v>479</v>
      </c>
      <c r="B9" t="str">
        <f t="shared" si="0"/>
        <v>iBoxx EUR Corporates Net Zero 2050 Paris-Aligned ESG Index5</v>
      </c>
      <c r="C9" t="s">
        <v>130</v>
      </c>
      <c r="D9" t="s">
        <v>180</v>
      </c>
      <c r="E9" t="s">
        <v>576</v>
      </c>
      <c r="F9">
        <v>5</v>
      </c>
      <c r="G9" t="s">
        <v>577</v>
      </c>
      <c r="H9" s="25">
        <v>43646</v>
      </c>
      <c r="I9" s="31">
        <v>19699876.461253189</v>
      </c>
      <c r="J9" s="31">
        <f t="shared" si="1"/>
        <v>9849938.2306265943</v>
      </c>
      <c r="K9" s="31">
        <f t="shared" si="2"/>
        <v>9605227.0092705935</v>
      </c>
      <c r="L9" s="31">
        <f t="shared" si="3"/>
        <v>9605227.0092705935</v>
      </c>
      <c r="M9" s="31">
        <f t="shared" si="4"/>
        <v>9365096.3340388276</v>
      </c>
      <c r="N9" s="31">
        <v>9368976.3129548486</v>
      </c>
      <c r="O9" s="38">
        <v>0.28732999999999997</v>
      </c>
      <c r="P9" s="115" t="s">
        <v>578</v>
      </c>
      <c r="R9">
        <f t="shared" si="5"/>
        <v>19699876461253.188</v>
      </c>
      <c r="S9">
        <f t="shared" si="6"/>
        <v>9849938230626.5938</v>
      </c>
      <c r="T9">
        <f t="shared" si="7"/>
        <v>9605227009270.5938</v>
      </c>
      <c r="U9">
        <f t="shared" si="8"/>
        <v>9605227009270.5938</v>
      </c>
      <c r="V9">
        <f t="shared" si="9"/>
        <v>9365096334038.8281</v>
      </c>
      <c r="W9">
        <f t="shared" si="10"/>
        <v>9368976312954.8477</v>
      </c>
      <c r="Z9" s="30">
        <v>19.69987646125319</v>
      </c>
      <c r="AA9" s="30" t="str">
        <f t="shared" si="11"/>
        <v/>
      </c>
      <c r="AB9" s="30" t="e">
        <f t="shared" si="12"/>
        <v>#N/A</v>
      </c>
      <c r="AC9" s="30" t="e">
        <f t="shared" si="13"/>
        <v>#N/A</v>
      </c>
      <c r="AD9" s="30" t="e">
        <f t="shared" si="14"/>
        <v>#N/A</v>
      </c>
      <c r="AE9" s="30">
        <v>9.3689763129548496</v>
      </c>
    </row>
    <row r="10" spans="1:31" ht="15" x14ac:dyDescent="0.3">
      <c r="A10">
        <v>479</v>
      </c>
      <c r="B10" t="str">
        <f t="shared" si="0"/>
        <v>iBoxx EUR Corporates Net Zero 2050 Paris-Aligned ESG Index6</v>
      </c>
      <c r="C10" t="s">
        <v>130</v>
      </c>
      <c r="D10" t="s">
        <v>180</v>
      </c>
      <c r="E10" t="s">
        <v>576</v>
      </c>
      <c r="F10">
        <v>6</v>
      </c>
      <c r="G10" t="s">
        <v>577</v>
      </c>
      <c r="H10" s="25">
        <v>43677</v>
      </c>
      <c r="I10" s="31">
        <v>19744113.25658704</v>
      </c>
      <c r="J10" s="31">
        <f t="shared" si="1"/>
        <v>9872056.6282935198</v>
      </c>
      <c r="K10" s="31">
        <f t="shared" si="2"/>
        <v>9547314.1365866177</v>
      </c>
      <c r="L10" s="31">
        <f t="shared" si="3"/>
        <v>9547314.1365866177</v>
      </c>
      <c r="M10" s="31">
        <f t="shared" si="4"/>
        <v>9308631.2831719518</v>
      </c>
      <c r="N10" s="31">
        <v>9311407.8635791503</v>
      </c>
      <c r="O10" s="38">
        <v>0.29264000000000001</v>
      </c>
      <c r="P10" s="115" t="s">
        <v>578</v>
      </c>
      <c r="R10">
        <f t="shared" si="5"/>
        <v>19744113256587.039</v>
      </c>
      <c r="S10">
        <f t="shared" si="6"/>
        <v>9872056628293.5195</v>
      </c>
      <c r="T10">
        <f t="shared" si="7"/>
        <v>9547314136586.6172</v>
      </c>
      <c r="U10">
        <f t="shared" si="8"/>
        <v>9547314136586.6172</v>
      </c>
      <c r="V10">
        <f t="shared" si="9"/>
        <v>9308631283171.9512</v>
      </c>
      <c r="W10">
        <f t="shared" si="10"/>
        <v>9311407863579.1504</v>
      </c>
      <c r="Z10" s="30">
        <v>19.744113256587038</v>
      </c>
      <c r="AA10" s="30" t="str">
        <f t="shared" si="11"/>
        <v/>
      </c>
      <c r="AB10" s="30" t="e">
        <f t="shared" si="12"/>
        <v>#N/A</v>
      </c>
      <c r="AC10" s="30" t="e">
        <f t="shared" si="13"/>
        <v>#N/A</v>
      </c>
      <c r="AD10" s="30" t="e">
        <f t="shared" si="14"/>
        <v>#N/A</v>
      </c>
      <c r="AE10" s="30">
        <v>9.3114078635791504</v>
      </c>
    </row>
    <row r="11" spans="1:31" ht="15" x14ac:dyDescent="0.3">
      <c r="A11">
        <v>479</v>
      </c>
      <c r="B11" t="str">
        <f t="shared" si="0"/>
        <v>iBoxx EUR Corporates Net Zero 2050 Paris-Aligned ESG Index7</v>
      </c>
      <c r="C11" t="s">
        <v>130</v>
      </c>
      <c r="D11" t="s">
        <v>180</v>
      </c>
      <c r="E11" t="s">
        <v>576</v>
      </c>
      <c r="F11">
        <v>7</v>
      </c>
      <c r="G11" t="s">
        <v>577</v>
      </c>
      <c r="H11" s="25">
        <v>43708</v>
      </c>
      <c r="I11" s="31">
        <v>19764401.56550508</v>
      </c>
      <c r="J11" s="31">
        <f t="shared" si="1"/>
        <v>9882200.78275254</v>
      </c>
      <c r="K11" s="31">
        <f t="shared" si="2"/>
        <v>9489750.4384530485</v>
      </c>
      <c r="L11" s="31">
        <f t="shared" si="3"/>
        <v>9489750.4384530485</v>
      </c>
      <c r="M11" s="31">
        <f t="shared" si="4"/>
        <v>9252506.6774917226</v>
      </c>
      <c r="N11" s="31">
        <v>9254193.1482990403</v>
      </c>
      <c r="O11" s="38">
        <v>0.29371000000000003</v>
      </c>
      <c r="P11" s="115" t="s">
        <v>578</v>
      </c>
      <c r="R11">
        <f t="shared" si="5"/>
        <v>19764401565505.078</v>
      </c>
      <c r="S11">
        <f t="shared" si="6"/>
        <v>9882200782752.5391</v>
      </c>
      <c r="T11">
        <f t="shared" si="7"/>
        <v>9489750438453.0488</v>
      </c>
      <c r="U11">
        <f t="shared" si="8"/>
        <v>9489750438453.0488</v>
      </c>
      <c r="V11">
        <f t="shared" si="9"/>
        <v>9252506677491.7227</v>
      </c>
      <c r="W11">
        <f t="shared" si="10"/>
        <v>9254193148299.041</v>
      </c>
      <c r="Z11" s="30">
        <v>19.764401565505079</v>
      </c>
      <c r="AA11" s="30" t="str">
        <f t="shared" si="11"/>
        <v/>
      </c>
      <c r="AB11" s="30" t="e">
        <f t="shared" si="12"/>
        <v>#N/A</v>
      </c>
      <c r="AC11" s="30" t="e">
        <f t="shared" si="13"/>
        <v>#N/A</v>
      </c>
      <c r="AD11" s="30" t="e">
        <f t="shared" si="14"/>
        <v>#N/A</v>
      </c>
      <c r="AE11" s="30">
        <v>9.2541931482990396</v>
      </c>
    </row>
    <row r="12" spans="1:31" ht="15" x14ac:dyDescent="0.3">
      <c r="A12">
        <v>479</v>
      </c>
      <c r="B12" t="str">
        <f t="shared" si="0"/>
        <v>iBoxx EUR Corporates Net Zero 2050 Paris-Aligned ESG Index8</v>
      </c>
      <c r="C12" t="s">
        <v>130</v>
      </c>
      <c r="D12" t="s">
        <v>180</v>
      </c>
      <c r="E12" t="s">
        <v>576</v>
      </c>
      <c r="F12">
        <v>8</v>
      </c>
      <c r="G12" t="s">
        <v>577</v>
      </c>
      <c r="H12" s="25">
        <v>43738</v>
      </c>
      <c r="I12" s="31">
        <v>19882102.70658033</v>
      </c>
      <c r="J12" s="31">
        <f t="shared" si="1"/>
        <v>9941051.3532901648</v>
      </c>
      <c r="K12" s="31">
        <f t="shared" si="2"/>
        <v>9432533.809588952</v>
      </c>
      <c r="L12" s="31">
        <f t="shared" si="3"/>
        <v>9432533.809588952</v>
      </c>
      <c r="M12" s="31">
        <f t="shared" si="4"/>
        <v>9196720.4643492289</v>
      </c>
      <c r="N12" s="31">
        <v>9199158.8236139305</v>
      </c>
      <c r="O12" s="38">
        <v>0.30897000000000002</v>
      </c>
      <c r="P12" s="115" t="s">
        <v>578</v>
      </c>
      <c r="R12">
        <f t="shared" si="5"/>
        <v>19882102706580.328</v>
      </c>
      <c r="S12">
        <f t="shared" si="6"/>
        <v>9941051353290.1641</v>
      </c>
      <c r="T12">
        <f t="shared" si="7"/>
        <v>9432533809588.9512</v>
      </c>
      <c r="U12">
        <f t="shared" si="8"/>
        <v>9432533809588.9512</v>
      </c>
      <c r="V12">
        <f t="shared" si="9"/>
        <v>9196720464349.2285</v>
      </c>
      <c r="W12">
        <f t="shared" si="10"/>
        <v>9199158823613.9297</v>
      </c>
      <c r="Z12" s="30">
        <v>19.88210270658033</v>
      </c>
      <c r="AA12" s="30" t="str">
        <f t="shared" si="11"/>
        <v/>
      </c>
      <c r="AB12" s="30" t="e">
        <f t="shared" si="12"/>
        <v>#N/A</v>
      </c>
      <c r="AC12" s="30" t="e">
        <f t="shared" si="13"/>
        <v>#N/A</v>
      </c>
      <c r="AD12" s="30" t="e">
        <f t="shared" si="14"/>
        <v>#N/A</v>
      </c>
      <c r="AE12" s="30">
        <v>9.1991588236139297</v>
      </c>
    </row>
    <row r="13" spans="1:31" ht="15" x14ac:dyDescent="0.3">
      <c r="A13">
        <v>479</v>
      </c>
      <c r="B13" t="str">
        <f t="shared" si="0"/>
        <v>iBoxx EUR Corporates Net Zero 2050 Paris-Aligned ESG Index9</v>
      </c>
      <c r="C13" t="s">
        <v>130</v>
      </c>
      <c r="D13" t="s">
        <v>180</v>
      </c>
      <c r="E13" t="s">
        <v>576</v>
      </c>
      <c r="F13">
        <v>9</v>
      </c>
      <c r="G13" t="s">
        <v>577</v>
      </c>
      <c r="H13" s="25">
        <v>43769</v>
      </c>
      <c r="I13" s="31">
        <v>19936800.826981369</v>
      </c>
      <c r="J13" s="31">
        <f t="shared" si="1"/>
        <v>9968400.4134906847</v>
      </c>
      <c r="K13" s="31">
        <f t="shared" si="2"/>
        <v>9375662.1574067827</v>
      </c>
      <c r="L13" s="31">
        <f t="shared" si="3"/>
        <v>9375662.1574067827</v>
      </c>
      <c r="M13" s="31">
        <f t="shared" si="4"/>
        <v>9141270.6034716126</v>
      </c>
      <c r="N13" s="31">
        <v>9142633.8318382204</v>
      </c>
      <c r="O13" s="38">
        <v>0.31447999999999998</v>
      </c>
      <c r="P13" s="115" t="s">
        <v>578</v>
      </c>
      <c r="R13">
        <f t="shared" si="5"/>
        <v>19936800826981.371</v>
      </c>
      <c r="S13">
        <f t="shared" si="6"/>
        <v>9968400413490.6855</v>
      </c>
      <c r="T13">
        <f t="shared" si="7"/>
        <v>9375662157406.7832</v>
      </c>
      <c r="U13">
        <f t="shared" si="8"/>
        <v>9375662157406.7832</v>
      </c>
      <c r="V13">
        <f t="shared" si="9"/>
        <v>9141270603471.6133</v>
      </c>
      <c r="W13">
        <f t="shared" si="10"/>
        <v>9142633831838.2207</v>
      </c>
      <c r="Z13" s="30">
        <v>19.936800826981369</v>
      </c>
      <c r="AA13" s="30" t="str">
        <f t="shared" si="11"/>
        <v/>
      </c>
      <c r="AB13" s="30" t="e">
        <f t="shared" si="12"/>
        <v>#N/A</v>
      </c>
      <c r="AC13" s="30" t="e">
        <f t="shared" si="13"/>
        <v>#N/A</v>
      </c>
      <c r="AD13" s="30" t="e">
        <f t="shared" si="14"/>
        <v>#N/A</v>
      </c>
      <c r="AE13" s="30">
        <v>9.1426338318382196</v>
      </c>
    </row>
    <row r="14" spans="1:31" ht="15" x14ac:dyDescent="0.3">
      <c r="A14">
        <v>479</v>
      </c>
      <c r="B14" t="str">
        <f t="shared" si="0"/>
        <v>iBoxx EUR Corporates Net Zero 2050 Paris-Aligned ESG Index10</v>
      </c>
      <c r="C14" t="s">
        <v>130</v>
      </c>
      <c r="D14" t="s">
        <v>180</v>
      </c>
      <c r="E14" t="s">
        <v>576</v>
      </c>
      <c r="F14">
        <v>10</v>
      </c>
      <c r="G14" t="s">
        <v>577</v>
      </c>
      <c r="H14" s="25">
        <v>43799</v>
      </c>
      <c r="I14" s="31">
        <v>19927923.740092341</v>
      </c>
      <c r="J14" s="31">
        <f t="shared" si="1"/>
        <v>9963961.8700461704</v>
      </c>
      <c r="K14" s="31">
        <f t="shared" si="2"/>
        <v>9319133.4019358493</v>
      </c>
      <c r="L14" s="31">
        <f t="shared" si="3"/>
        <v>9319133.4019358493</v>
      </c>
      <c r="M14" s="31">
        <f t="shared" si="4"/>
        <v>9086155.0668874532</v>
      </c>
      <c r="N14" s="31">
        <v>9088262.9460445605</v>
      </c>
      <c r="O14" s="38">
        <v>0.31585000000000002</v>
      </c>
      <c r="P14" s="115" t="s">
        <v>578</v>
      </c>
      <c r="R14">
        <f t="shared" si="5"/>
        <v>19927923740092.34</v>
      </c>
      <c r="S14">
        <f t="shared" si="6"/>
        <v>9963961870046.1699</v>
      </c>
      <c r="T14">
        <f t="shared" si="7"/>
        <v>9319133401935.8496</v>
      </c>
      <c r="U14">
        <f t="shared" si="8"/>
        <v>9319133401935.8496</v>
      </c>
      <c r="V14">
        <f t="shared" si="9"/>
        <v>9086155066887.4531</v>
      </c>
      <c r="W14">
        <f t="shared" si="10"/>
        <v>9088262946044.5605</v>
      </c>
      <c r="Z14" s="30">
        <v>19.927923740092339</v>
      </c>
      <c r="AA14" s="30" t="str">
        <f t="shared" si="11"/>
        <v/>
      </c>
      <c r="AB14" s="30" t="e">
        <f t="shared" si="12"/>
        <v>#N/A</v>
      </c>
      <c r="AC14" s="30" t="e">
        <f t="shared" si="13"/>
        <v>#N/A</v>
      </c>
      <c r="AD14" s="30" t="e">
        <f t="shared" si="14"/>
        <v>#N/A</v>
      </c>
      <c r="AE14" s="30">
        <v>9.0882629460445603</v>
      </c>
    </row>
    <row r="15" spans="1:31" ht="15" x14ac:dyDescent="0.3">
      <c r="A15">
        <v>479</v>
      </c>
      <c r="B15" t="str">
        <f t="shared" si="0"/>
        <v>iBoxx EUR Corporates Net Zero 2050 Paris-Aligned ESG Index11</v>
      </c>
      <c r="C15" t="s">
        <v>130</v>
      </c>
      <c r="D15" t="s">
        <v>180</v>
      </c>
      <c r="E15" t="s">
        <v>576</v>
      </c>
      <c r="F15">
        <v>11</v>
      </c>
      <c r="G15" t="s">
        <v>577</v>
      </c>
      <c r="H15" s="25">
        <v>43830</v>
      </c>
      <c r="I15" s="31">
        <v>19895740.38445485</v>
      </c>
      <c r="J15" s="31">
        <f t="shared" si="1"/>
        <v>9947870.1922274251</v>
      </c>
      <c r="K15" s="31">
        <f t="shared" si="2"/>
        <v>9262945.4757462442</v>
      </c>
      <c r="L15" s="31">
        <f t="shared" si="3"/>
        <v>9262945.4757462442</v>
      </c>
      <c r="M15" s="31">
        <f t="shared" si="4"/>
        <v>9031371.8388525881</v>
      </c>
      <c r="N15" s="31">
        <v>9032419.3631549589</v>
      </c>
      <c r="O15" s="38">
        <v>0.31602000000000002</v>
      </c>
      <c r="P15" s="115" t="s">
        <v>578</v>
      </c>
      <c r="R15">
        <f t="shared" si="5"/>
        <v>19895740384454.852</v>
      </c>
      <c r="S15">
        <f t="shared" si="6"/>
        <v>9947870192227.4258</v>
      </c>
      <c r="T15">
        <f t="shared" si="7"/>
        <v>9262945475746.2441</v>
      </c>
      <c r="U15">
        <f t="shared" si="8"/>
        <v>9262945475746.2441</v>
      </c>
      <c r="V15">
        <f t="shared" si="9"/>
        <v>9031371838852.5879</v>
      </c>
      <c r="W15">
        <f t="shared" si="10"/>
        <v>9032419363154.959</v>
      </c>
      <c r="Z15" s="30">
        <v>19.89574038445485</v>
      </c>
      <c r="AA15" s="30" t="str">
        <f t="shared" si="11"/>
        <v/>
      </c>
      <c r="AB15" s="30" t="e">
        <f t="shared" si="12"/>
        <v>#N/A</v>
      </c>
      <c r="AC15" s="30" t="e">
        <f t="shared" si="13"/>
        <v>#N/A</v>
      </c>
      <c r="AD15" s="30" t="e">
        <f t="shared" si="14"/>
        <v>#N/A</v>
      </c>
      <c r="AE15" s="30">
        <v>9.0324193631549594</v>
      </c>
    </row>
    <row r="16" spans="1:31" ht="15" x14ac:dyDescent="0.3">
      <c r="A16">
        <v>479</v>
      </c>
      <c r="B16" t="str">
        <f t="shared" si="0"/>
        <v>iBoxx EUR Corporates Net Zero 2050 Paris-Aligned ESG Index12</v>
      </c>
      <c r="C16" t="s">
        <v>130</v>
      </c>
      <c r="D16" t="s">
        <v>180</v>
      </c>
      <c r="E16" t="s">
        <v>576</v>
      </c>
      <c r="F16">
        <v>12</v>
      </c>
      <c r="G16" t="s">
        <v>577</v>
      </c>
      <c r="H16" s="25">
        <v>43861</v>
      </c>
      <c r="I16" s="31">
        <v>20601003.049196649</v>
      </c>
      <c r="J16" s="31">
        <f t="shared" si="1"/>
        <v>10300501.524598325</v>
      </c>
      <c r="K16" s="31">
        <f t="shared" si="2"/>
        <v>9207096.3238732331</v>
      </c>
      <c r="L16" s="31">
        <f t="shared" si="3"/>
        <v>9207096.3238732331</v>
      </c>
      <c r="M16" s="31">
        <f t="shared" si="4"/>
        <v>8976918.9157764018</v>
      </c>
      <c r="N16" s="31">
        <v>8976918.9157764111</v>
      </c>
      <c r="O16" s="38">
        <v>0.32024999999999998</v>
      </c>
      <c r="P16" s="115" t="s">
        <v>578</v>
      </c>
      <c r="R16">
        <f t="shared" si="5"/>
        <v>20601003049196.648</v>
      </c>
      <c r="S16">
        <f t="shared" si="6"/>
        <v>10300501524598.324</v>
      </c>
      <c r="T16">
        <f t="shared" si="7"/>
        <v>9207096323873.2324</v>
      </c>
      <c r="U16">
        <f t="shared" si="8"/>
        <v>9207096323873.2324</v>
      </c>
      <c r="V16">
        <f t="shared" si="9"/>
        <v>8976918915776.4023</v>
      </c>
      <c r="W16">
        <f t="shared" si="10"/>
        <v>8976918915776.4102</v>
      </c>
      <c r="Z16" s="30">
        <v>20.601003049196649</v>
      </c>
      <c r="AA16" s="30" t="str">
        <f t="shared" si="11"/>
        <v/>
      </c>
      <c r="AB16" s="30" t="e">
        <f t="shared" si="12"/>
        <v>#N/A</v>
      </c>
      <c r="AC16" s="30" t="e">
        <f t="shared" si="13"/>
        <v>#N/A</v>
      </c>
      <c r="AD16" s="30" t="e">
        <f t="shared" si="14"/>
        <v>#N/A</v>
      </c>
      <c r="AE16" s="30">
        <v>8.9769189157764107</v>
      </c>
    </row>
    <row r="17" spans="1:31" ht="15" x14ac:dyDescent="0.3">
      <c r="A17">
        <v>479</v>
      </c>
      <c r="B17" t="str">
        <f t="shared" si="0"/>
        <v>iBoxx EUR Corporates Net Zero 2050 Paris-Aligned ESG Index13</v>
      </c>
      <c r="C17" t="s">
        <v>130</v>
      </c>
      <c r="D17" t="s">
        <v>180</v>
      </c>
      <c r="E17" t="s">
        <v>576</v>
      </c>
      <c r="F17">
        <v>13</v>
      </c>
      <c r="G17" t="s">
        <v>577</v>
      </c>
      <c r="H17" s="25">
        <v>43889</v>
      </c>
      <c r="I17" s="31">
        <v>20573378.373564471</v>
      </c>
      <c r="J17" s="31">
        <f t="shared" si="1"/>
        <v>10286689.186782235</v>
      </c>
      <c r="K17" s="31">
        <f t="shared" si="2"/>
        <v>9151583.9037420973</v>
      </c>
      <c r="L17" s="31">
        <f t="shared" si="3"/>
        <v>9151583.9037420973</v>
      </c>
      <c r="M17" s="31">
        <f t="shared" si="4"/>
        <v>8922794.306148544</v>
      </c>
      <c r="N17" s="31">
        <v>8925307.9174847789</v>
      </c>
      <c r="O17" s="38">
        <v>0.31890000000000002</v>
      </c>
      <c r="P17" s="115" t="s">
        <v>578</v>
      </c>
      <c r="R17">
        <f t="shared" si="5"/>
        <v>20573378373564.469</v>
      </c>
      <c r="S17">
        <f t="shared" si="6"/>
        <v>10286689186782.234</v>
      </c>
      <c r="T17">
        <f t="shared" si="7"/>
        <v>9151583903742.0977</v>
      </c>
      <c r="U17">
        <f t="shared" si="8"/>
        <v>9151583903742.0977</v>
      </c>
      <c r="V17">
        <f t="shared" si="9"/>
        <v>8922794306148.5449</v>
      </c>
      <c r="W17">
        <f t="shared" si="10"/>
        <v>8925307917484.7793</v>
      </c>
      <c r="Z17" s="30">
        <v>20.57337837356447</v>
      </c>
      <c r="AA17" s="30" t="str">
        <f t="shared" si="11"/>
        <v/>
      </c>
      <c r="AB17" s="30" t="e">
        <f t="shared" si="12"/>
        <v>#N/A</v>
      </c>
      <c r="AC17" s="30" t="e">
        <f t="shared" si="13"/>
        <v>#N/A</v>
      </c>
      <c r="AD17" s="30" t="e">
        <f t="shared" si="14"/>
        <v>#N/A</v>
      </c>
      <c r="AE17" s="30">
        <v>8.9253079174847798</v>
      </c>
    </row>
    <row r="18" spans="1:31" ht="15" x14ac:dyDescent="0.3">
      <c r="A18">
        <v>479</v>
      </c>
      <c r="B18" t="str">
        <f t="shared" si="0"/>
        <v>iBoxx EUR Corporates Net Zero 2050 Paris-Aligned ESG Index14</v>
      </c>
      <c r="C18" t="s">
        <v>130</v>
      </c>
      <c r="D18" t="s">
        <v>180</v>
      </c>
      <c r="E18" t="s">
        <v>576</v>
      </c>
      <c r="F18">
        <v>14</v>
      </c>
      <c r="G18" t="s">
        <v>577</v>
      </c>
      <c r="H18" s="25">
        <v>43921</v>
      </c>
      <c r="I18" s="31">
        <v>20603733.272554182</v>
      </c>
      <c r="J18" s="31">
        <f t="shared" si="1"/>
        <v>10301866.636277091</v>
      </c>
      <c r="K18" s="31">
        <f t="shared" si="2"/>
        <v>9096406.1850934271</v>
      </c>
      <c r="L18" s="31">
        <f t="shared" si="3"/>
        <v>9096406.1850934271</v>
      </c>
      <c r="M18" s="31">
        <f t="shared" si="4"/>
        <v>8868996.0304660909</v>
      </c>
      <c r="N18" s="31">
        <v>8870465.6252376996</v>
      </c>
      <c r="O18" s="38">
        <v>0.32352999999999998</v>
      </c>
      <c r="P18" s="115" t="s">
        <v>578</v>
      </c>
      <c r="R18">
        <f t="shared" si="5"/>
        <v>20603733272554.18</v>
      </c>
      <c r="S18">
        <f t="shared" si="6"/>
        <v>10301866636277.09</v>
      </c>
      <c r="T18">
        <f t="shared" si="7"/>
        <v>9096406185093.4277</v>
      </c>
      <c r="U18">
        <f t="shared" si="8"/>
        <v>9096406185093.4277</v>
      </c>
      <c r="V18">
        <f t="shared" si="9"/>
        <v>8868996030466.0918</v>
      </c>
      <c r="W18">
        <f t="shared" si="10"/>
        <v>8870465625237.6992</v>
      </c>
      <c r="Z18" s="30">
        <v>20.60373327255418</v>
      </c>
      <c r="AA18" s="30" t="str">
        <f t="shared" si="11"/>
        <v/>
      </c>
      <c r="AB18" s="30" t="e">
        <f t="shared" si="12"/>
        <v>#N/A</v>
      </c>
      <c r="AC18" s="30" t="e">
        <f t="shared" si="13"/>
        <v>#N/A</v>
      </c>
      <c r="AD18" s="30" t="e">
        <f t="shared" si="14"/>
        <v>#N/A</v>
      </c>
      <c r="AE18" s="30">
        <v>8.8704656252376992</v>
      </c>
    </row>
    <row r="19" spans="1:31" ht="15" x14ac:dyDescent="0.3">
      <c r="A19">
        <v>479</v>
      </c>
      <c r="B19" t="str">
        <f t="shared" si="0"/>
        <v>iBoxx EUR Corporates Net Zero 2050 Paris-Aligned ESG Index15</v>
      </c>
      <c r="C19" t="s">
        <v>130</v>
      </c>
      <c r="D19" t="s">
        <v>180</v>
      </c>
      <c r="E19" t="s">
        <v>576</v>
      </c>
      <c r="F19">
        <v>15</v>
      </c>
      <c r="G19" t="s">
        <v>577</v>
      </c>
      <c r="H19" s="25">
        <v>43951</v>
      </c>
      <c r="I19" s="31">
        <v>20225816.44031015</v>
      </c>
      <c r="J19" s="31">
        <f t="shared" si="1"/>
        <v>10112908.220155075</v>
      </c>
      <c r="K19" s="31">
        <f t="shared" si="2"/>
        <v>9041561.1499088779</v>
      </c>
      <c r="L19" s="31">
        <f t="shared" si="3"/>
        <v>9041561.1499088779</v>
      </c>
      <c r="M19" s="31">
        <f t="shared" si="4"/>
        <v>8815522.1211611554</v>
      </c>
      <c r="N19" s="31">
        <v>8817713.3131231312</v>
      </c>
      <c r="O19" s="38">
        <v>0.32579999999999998</v>
      </c>
      <c r="P19" s="115" t="s">
        <v>578</v>
      </c>
      <c r="R19">
        <f t="shared" si="5"/>
        <v>20225816440310.148</v>
      </c>
      <c r="S19">
        <f t="shared" si="6"/>
        <v>10112908220155.074</v>
      </c>
      <c r="T19">
        <f t="shared" si="7"/>
        <v>9041561149908.877</v>
      </c>
      <c r="U19">
        <f t="shared" si="8"/>
        <v>9041561149908.877</v>
      </c>
      <c r="V19">
        <f t="shared" si="9"/>
        <v>8815522121161.1563</v>
      </c>
      <c r="W19">
        <f t="shared" si="10"/>
        <v>8817713313123.1309</v>
      </c>
      <c r="Z19" s="30">
        <v>20.225816440310151</v>
      </c>
      <c r="AA19" s="30" t="str">
        <f t="shared" si="11"/>
        <v/>
      </c>
      <c r="AB19" s="30" t="e">
        <f t="shared" si="12"/>
        <v>#N/A</v>
      </c>
      <c r="AC19" s="30" t="e">
        <f t="shared" si="13"/>
        <v>#N/A</v>
      </c>
      <c r="AD19" s="30" t="e">
        <f t="shared" si="14"/>
        <v>#N/A</v>
      </c>
      <c r="AE19" s="30">
        <v>8.8177133131231304</v>
      </c>
    </row>
    <row r="20" spans="1:31" ht="15" x14ac:dyDescent="0.3">
      <c r="A20">
        <v>479</v>
      </c>
      <c r="B20" t="str">
        <f t="shared" si="0"/>
        <v>iBoxx EUR Corporates Net Zero 2050 Paris-Aligned ESG Index16</v>
      </c>
      <c r="C20" t="s">
        <v>130</v>
      </c>
      <c r="D20" t="s">
        <v>180</v>
      </c>
      <c r="E20" t="s">
        <v>576</v>
      </c>
      <c r="F20">
        <v>16</v>
      </c>
      <c r="G20" t="s">
        <v>577</v>
      </c>
      <c r="H20" s="25">
        <v>43982</v>
      </c>
      <c r="I20" s="31">
        <v>19869501.252363939</v>
      </c>
      <c r="J20" s="31">
        <f t="shared" si="1"/>
        <v>9934750.6261819694</v>
      </c>
      <c r="K20" s="31">
        <f t="shared" si="2"/>
        <v>8987046.7923373524</v>
      </c>
      <c r="L20" s="31">
        <f t="shared" si="3"/>
        <v>8987046.7923373524</v>
      </c>
      <c r="M20" s="31">
        <f t="shared" si="4"/>
        <v>8762370.6225289181</v>
      </c>
      <c r="N20" s="31">
        <v>8763532.1448161602</v>
      </c>
      <c r="O20" s="38">
        <v>0.33006999999999997</v>
      </c>
      <c r="P20" s="115" t="s">
        <v>578</v>
      </c>
      <c r="R20">
        <f t="shared" si="5"/>
        <v>19869501252363.938</v>
      </c>
      <c r="S20">
        <f t="shared" si="6"/>
        <v>9934750626181.9688</v>
      </c>
      <c r="T20">
        <f t="shared" si="7"/>
        <v>8987046792337.3516</v>
      </c>
      <c r="U20">
        <f t="shared" si="8"/>
        <v>8987046792337.3516</v>
      </c>
      <c r="V20">
        <f t="shared" si="9"/>
        <v>8762370622528.918</v>
      </c>
      <c r="W20">
        <f t="shared" si="10"/>
        <v>8763532144816.1602</v>
      </c>
      <c r="Z20" s="30">
        <v>19.869501252363939</v>
      </c>
      <c r="AA20" s="30" t="str">
        <f t="shared" si="11"/>
        <v/>
      </c>
      <c r="AB20" s="30" t="e">
        <f t="shared" si="12"/>
        <v>#N/A</v>
      </c>
      <c r="AC20" s="30" t="e">
        <f t="shared" si="13"/>
        <v>#N/A</v>
      </c>
      <c r="AD20" s="30" t="e">
        <f t="shared" si="14"/>
        <v>#N/A</v>
      </c>
      <c r="AE20" s="30">
        <v>8.7635321448161605</v>
      </c>
    </row>
    <row r="21" spans="1:31" ht="15" x14ac:dyDescent="0.3">
      <c r="A21">
        <v>479</v>
      </c>
      <c r="B21" t="str">
        <f t="shared" si="0"/>
        <v>iBoxx EUR Corporates Net Zero 2050 Paris-Aligned ESG Index17</v>
      </c>
      <c r="C21" t="s">
        <v>130</v>
      </c>
      <c r="D21" t="s">
        <v>180</v>
      </c>
      <c r="E21" t="s">
        <v>576</v>
      </c>
      <c r="F21">
        <v>17</v>
      </c>
      <c r="G21" t="s">
        <v>577</v>
      </c>
      <c r="H21" s="25">
        <v>44012</v>
      </c>
      <c r="I21" s="31">
        <v>20860633.056004081</v>
      </c>
      <c r="J21" s="31">
        <f t="shared" si="1"/>
        <v>10430316.52800204</v>
      </c>
      <c r="K21" s="31">
        <f t="shared" si="2"/>
        <v>8932861.1186216511</v>
      </c>
      <c r="L21" s="31">
        <f t="shared" si="3"/>
        <v>8932861.1186216511</v>
      </c>
      <c r="M21" s="31">
        <f t="shared" si="4"/>
        <v>8709539.5906561092</v>
      </c>
      <c r="N21" s="31">
        <v>8711415.7619270794</v>
      </c>
      <c r="O21" s="38">
        <v>0.33312999999999998</v>
      </c>
      <c r="P21" s="115" t="s">
        <v>578</v>
      </c>
      <c r="R21">
        <f t="shared" si="5"/>
        <v>20860633056004.082</v>
      </c>
      <c r="S21">
        <f t="shared" si="6"/>
        <v>10430316528002.041</v>
      </c>
      <c r="T21">
        <f t="shared" si="7"/>
        <v>8932861118621.6504</v>
      </c>
      <c r="U21">
        <f t="shared" si="8"/>
        <v>8932861118621.6504</v>
      </c>
      <c r="V21">
        <f t="shared" si="9"/>
        <v>8709539590656.1094</v>
      </c>
      <c r="W21">
        <f t="shared" si="10"/>
        <v>8711415761927.0791</v>
      </c>
      <c r="Z21" s="30">
        <v>20.86063305600408</v>
      </c>
      <c r="AA21" s="30" t="str">
        <f t="shared" si="11"/>
        <v/>
      </c>
      <c r="AB21" s="30" t="e">
        <f t="shared" si="12"/>
        <v>#N/A</v>
      </c>
      <c r="AC21" s="30" t="e">
        <f t="shared" si="13"/>
        <v>#N/A</v>
      </c>
      <c r="AD21" s="30" t="e">
        <f t="shared" si="14"/>
        <v>#N/A</v>
      </c>
      <c r="AE21" s="30">
        <v>8.7114157619270802</v>
      </c>
    </row>
    <row r="22" spans="1:31" ht="15" x14ac:dyDescent="0.3">
      <c r="A22">
        <v>479</v>
      </c>
      <c r="B22" t="str">
        <f t="shared" si="0"/>
        <v>iBoxx EUR Corporates Net Zero 2050 Paris-Aligned ESG Index18</v>
      </c>
      <c r="C22" t="s">
        <v>130</v>
      </c>
      <c r="D22" t="s">
        <v>180</v>
      </c>
      <c r="E22" t="s">
        <v>576</v>
      </c>
      <c r="F22">
        <v>18</v>
      </c>
      <c r="G22" t="s">
        <v>577</v>
      </c>
      <c r="H22" s="25">
        <v>44043</v>
      </c>
      <c r="I22" s="31">
        <v>20547732.44915178</v>
      </c>
      <c r="J22" s="31">
        <f t="shared" si="1"/>
        <v>10273866.22457589</v>
      </c>
      <c r="K22" s="31">
        <f t="shared" si="2"/>
        <v>8879002.1470255554</v>
      </c>
      <c r="L22" s="31">
        <f t="shared" si="3"/>
        <v>8879002.1470255554</v>
      </c>
      <c r="M22" s="31">
        <f t="shared" si="4"/>
        <v>8657027.0933499169</v>
      </c>
      <c r="N22" s="31">
        <v>8657887.7477097511</v>
      </c>
      <c r="O22" s="38">
        <v>0.33315</v>
      </c>
      <c r="P22" s="115" t="s">
        <v>578</v>
      </c>
      <c r="R22">
        <f t="shared" si="5"/>
        <v>20547732449151.781</v>
      </c>
      <c r="S22">
        <f t="shared" si="6"/>
        <v>10273866224575.891</v>
      </c>
      <c r="T22">
        <f t="shared" si="7"/>
        <v>8879002147025.5547</v>
      </c>
      <c r="U22">
        <f t="shared" si="8"/>
        <v>8879002147025.5547</v>
      </c>
      <c r="V22">
        <f t="shared" si="9"/>
        <v>8657027093349.917</v>
      </c>
      <c r="W22">
        <f t="shared" si="10"/>
        <v>8657887747709.751</v>
      </c>
      <c r="Z22" s="30">
        <v>20.547732449151781</v>
      </c>
      <c r="AA22" s="30" t="str">
        <f t="shared" si="11"/>
        <v/>
      </c>
      <c r="AB22" s="30" t="e">
        <f t="shared" si="12"/>
        <v>#N/A</v>
      </c>
      <c r="AC22" s="30" t="e">
        <f t="shared" si="13"/>
        <v>#N/A</v>
      </c>
      <c r="AD22" s="30" t="e">
        <f t="shared" si="14"/>
        <v>#N/A</v>
      </c>
      <c r="AE22" s="30">
        <v>8.6578877477097507</v>
      </c>
    </row>
    <row r="23" spans="1:31" ht="15" x14ac:dyDescent="0.3">
      <c r="A23">
        <v>479</v>
      </c>
      <c r="B23" t="str">
        <f t="shared" si="0"/>
        <v>iBoxx EUR Corporates Net Zero 2050 Paris-Aligned ESG Index19</v>
      </c>
      <c r="C23" t="s">
        <v>130</v>
      </c>
      <c r="D23" t="s">
        <v>180</v>
      </c>
      <c r="E23" t="s">
        <v>576</v>
      </c>
      <c r="F23">
        <v>19</v>
      </c>
      <c r="G23" t="s">
        <v>577</v>
      </c>
      <c r="H23" s="25">
        <v>44074</v>
      </c>
      <c r="I23" s="31">
        <v>20401355.655947138</v>
      </c>
      <c r="J23" s="31">
        <f t="shared" si="1"/>
        <v>10200677.827973569</v>
      </c>
      <c r="K23" s="31">
        <f t="shared" si="2"/>
        <v>8825467.9077613354</v>
      </c>
      <c r="L23" s="31">
        <f t="shared" si="3"/>
        <v>8825467.9077613354</v>
      </c>
      <c r="M23" s="31">
        <f t="shared" si="4"/>
        <v>8604831.210067302</v>
      </c>
      <c r="N23" s="31">
        <v>8604688.6408003103</v>
      </c>
      <c r="O23" s="38">
        <v>0.33126</v>
      </c>
      <c r="P23" s="115" t="s">
        <v>578</v>
      </c>
      <c r="R23">
        <f t="shared" si="5"/>
        <v>20401355655947.137</v>
      </c>
      <c r="S23">
        <f t="shared" si="6"/>
        <v>10200677827973.568</v>
      </c>
      <c r="T23">
        <f t="shared" si="7"/>
        <v>8825467907761.3359</v>
      </c>
      <c r="U23">
        <f t="shared" si="8"/>
        <v>8825467907761.3359</v>
      </c>
      <c r="V23">
        <f t="shared" si="9"/>
        <v>8604831210067.3018</v>
      </c>
      <c r="W23">
        <f t="shared" si="10"/>
        <v>8604688640800.3105</v>
      </c>
      <c r="Z23" s="30">
        <v>20.401355655947139</v>
      </c>
      <c r="AA23" s="30" t="str">
        <f t="shared" si="11"/>
        <v/>
      </c>
      <c r="AB23" s="30" t="e">
        <f t="shared" si="12"/>
        <v>#N/A</v>
      </c>
      <c r="AC23" s="30" t="e">
        <f t="shared" si="13"/>
        <v>#N/A</v>
      </c>
      <c r="AD23" s="30" t="e">
        <f t="shared" si="14"/>
        <v>#N/A</v>
      </c>
      <c r="AE23" s="30">
        <v>8.60468864080031</v>
      </c>
    </row>
    <row r="24" spans="1:31" ht="15" x14ac:dyDescent="0.3">
      <c r="A24">
        <v>479</v>
      </c>
      <c r="B24" t="str">
        <f t="shared" si="0"/>
        <v>iBoxx EUR Corporates Net Zero 2050 Paris-Aligned ESG Index20</v>
      </c>
      <c r="C24" t="s">
        <v>130</v>
      </c>
      <c r="D24" t="s">
        <v>180</v>
      </c>
      <c r="E24" t="s">
        <v>576</v>
      </c>
      <c r="F24">
        <v>20</v>
      </c>
      <c r="G24" t="s">
        <v>577</v>
      </c>
      <c r="H24" s="25">
        <v>44104</v>
      </c>
      <c r="I24" s="31">
        <v>20613986.23895682</v>
      </c>
      <c r="J24" s="31">
        <f t="shared" si="1"/>
        <v>10306993.11947841</v>
      </c>
      <c r="K24" s="31">
        <f t="shared" si="2"/>
        <v>8772256.4429177269</v>
      </c>
      <c r="L24" s="31">
        <f t="shared" si="3"/>
        <v>8772256.4429177269</v>
      </c>
      <c r="M24" s="31">
        <f t="shared" si="4"/>
        <v>8552950.0318447836</v>
      </c>
      <c r="N24" s="31">
        <v>8553516.8940166216</v>
      </c>
      <c r="O24" s="38">
        <v>0.33119999999999999</v>
      </c>
      <c r="P24" s="115" t="s">
        <v>578</v>
      </c>
      <c r="R24">
        <f t="shared" si="5"/>
        <v>20613986238956.82</v>
      </c>
      <c r="S24">
        <f t="shared" si="6"/>
        <v>10306993119478.41</v>
      </c>
      <c r="T24">
        <f t="shared" si="7"/>
        <v>8772256442917.7266</v>
      </c>
      <c r="U24">
        <f t="shared" si="8"/>
        <v>8772256442917.7266</v>
      </c>
      <c r="V24">
        <f t="shared" si="9"/>
        <v>8552950031844.7832</v>
      </c>
      <c r="W24">
        <f t="shared" si="10"/>
        <v>8553516894016.6221</v>
      </c>
      <c r="Z24" s="30">
        <v>20.613986238956819</v>
      </c>
      <c r="AA24" s="30" t="str">
        <f t="shared" si="11"/>
        <v/>
      </c>
      <c r="AB24" s="30" t="e">
        <f t="shared" si="12"/>
        <v>#N/A</v>
      </c>
      <c r="AC24" s="30" t="e">
        <f t="shared" si="13"/>
        <v>#N/A</v>
      </c>
      <c r="AD24" s="30" t="e">
        <f t="shared" si="14"/>
        <v>#N/A</v>
      </c>
      <c r="AE24" s="30">
        <v>8.5535168940166209</v>
      </c>
    </row>
    <row r="25" spans="1:31" ht="15" x14ac:dyDescent="0.3">
      <c r="A25">
        <v>479</v>
      </c>
      <c r="B25" t="str">
        <f t="shared" si="0"/>
        <v>iBoxx EUR Corporates Net Zero 2050 Paris-Aligned ESG Index21</v>
      </c>
      <c r="C25" t="s">
        <v>130</v>
      </c>
      <c r="D25" t="s">
        <v>180</v>
      </c>
      <c r="E25" t="s">
        <v>576</v>
      </c>
      <c r="F25">
        <v>21</v>
      </c>
      <c r="G25" t="s">
        <v>577</v>
      </c>
      <c r="H25" s="25">
        <v>44135</v>
      </c>
      <c r="I25" s="31">
        <v>20647217.05589005</v>
      </c>
      <c r="J25" s="31">
        <f t="shared" si="1"/>
        <v>10323608.527945025</v>
      </c>
      <c r="K25" s="31">
        <f t="shared" si="2"/>
        <v>8719365.8063883092</v>
      </c>
      <c r="L25" s="31">
        <f t="shared" si="3"/>
        <v>8719365.8063883092</v>
      </c>
      <c r="M25" s="31">
        <f t="shared" si="4"/>
        <v>8501381.6612286009</v>
      </c>
      <c r="N25" s="31">
        <v>8500959.1024447605</v>
      </c>
      <c r="O25" s="38">
        <v>0.32976</v>
      </c>
      <c r="P25" s="115" t="s">
        <v>578</v>
      </c>
      <c r="R25">
        <f t="shared" si="5"/>
        <v>20647217055890.051</v>
      </c>
      <c r="S25">
        <f t="shared" si="6"/>
        <v>10323608527945.025</v>
      </c>
      <c r="T25">
        <f t="shared" si="7"/>
        <v>8719365806388.3096</v>
      </c>
      <c r="U25">
        <f t="shared" si="8"/>
        <v>8719365806388.3096</v>
      </c>
      <c r="V25">
        <f t="shared" si="9"/>
        <v>8501381661228.6006</v>
      </c>
      <c r="W25">
        <f t="shared" si="10"/>
        <v>8500959102444.7607</v>
      </c>
      <c r="Z25" s="30">
        <v>20.647217055890049</v>
      </c>
      <c r="AA25" s="30" t="str">
        <f t="shared" si="11"/>
        <v/>
      </c>
      <c r="AB25" s="30" t="e">
        <f t="shared" si="12"/>
        <v>#N/A</v>
      </c>
      <c r="AC25" s="30" t="e">
        <f t="shared" si="13"/>
        <v>#N/A</v>
      </c>
      <c r="AD25" s="30" t="e">
        <f t="shared" si="14"/>
        <v>#N/A</v>
      </c>
      <c r="AE25" s="30">
        <v>8.5009591024447602</v>
      </c>
    </row>
    <row r="26" spans="1:31" ht="15" x14ac:dyDescent="0.3">
      <c r="A26">
        <v>479</v>
      </c>
      <c r="B26" t="str">
        <f t="shared" si="0"/>
        <v>iBoxx EUR Corporates Net Zero 2050 Paris-Aligned ESG Index22</v>
      </c>
      <c r="C26" t="s">
        <v>130</v>
      </c>
      <c r="D26" t="s">
        <v>180</v>
      </c>
      <c r="E26" t="s">
        <v>576</v>
      </c>
      <c r="F26">
        <v>22</v>
      </c>
      <c r="G26" t="s">
        <v>577</v>
      </c>
      <c r="H26" s="25">
        <v>44165</v>
      </c>
      <c r="I26" s="31">
        <v>20701226.343668822</v>
      </c>
      <c r="J26" s="31">
        <f t="shared" si="1"/>
        <v>10350613.171834411</v>
      </c>
      <c r="K26" s="31">
        <f t="shared" si="2"/>
        <v>8666794.0638003405</v>
      </c>
      <c r="L26" s="31">
        <f t="shared" si="3"/>
        <v>8666794.0638003405</v>
      </c>
      <c r="M26" s="31">
        <f t="shared" si="4"/>
        <v>8450124.2122053318</v>
      </c>
      <c r="N26" s="31">
        <v>8450404.2311684098</v>
      </c>
      <c r="O26" s="38">
        <v>0.33016000000000001</v>
      </c>
      <c r="P26" s="115" t="s">
        <v>578</v>
      </c>
      <c r="R26">
        <f t="shared" si="5"/>
        <v>20701226343668.82</v>
      </c>
      <c r="S26">
        <f t="shared" si="6"/>
        <v>10350613171834.41</v>
      </c>
      <c r="T26">
        <f t="shared" si="7"/>
        <v>8666794063800.3408</v>
      </c>
      <c r="U26">
        <f t="shared" si="8"/>
        <v>8666794063800.3408</v>
      </c>
      <c r="V26">
        <f t="shared" si="9"/>
        <v>8450124212205.332</v>
      </c>
      <c r="W26">
        <f t="shared" si="10"/>
        <v>8450404231168.4102</v>
      </c>
      <c r="Z26" s="30">
        <v>20.701226343668822</v>
      </c>
      <c r="AA26" s="30" t="str">
        <f t="shared" si="11"/>
        <v/>
      </c>
      <c r="AB26" s="30" t="e">
        <f t="shared" si="12"/>
        <v>#N/A</v>
      </c>
      <c r="AC26" s="30" t="e">
        <f t="shared" si="13"/>
        <v>#N/A</v>
      </c>
      <c r="AD26" s="30" t="e">
        <f t="shared" si="14"/>
        <v>#N/A</v>
      </c>
      <c r="AE26" s="30">
        <v>8.4504042311684096</v>
      </c>
    </row>
    <row r="27" spans="1:31" ht="15" x14ac:dyDescent="0.3">
      <c r="A27">
        <v>479</v>
      </c>
      <c r="B27" t="str">
        <f t="shared" si="0"/>
        <v>iBoxx EUR Corporates Net Zero 2050 Paris-Aligned ESG Index23</v>
      </c>
      <c r="C27" t="s">
        <v>130</v>
      </c>
      <c r="D27" t="s">
        <v>180</v>
      </c>
      <c r="E27" t="s">
        <v>576</v>
      </c>
      <c r="F27">
        <v>23</v>
      </c>
      <c r="G27" t="s">
        <v>577</v>
      </c>
      <c r="H27" s="25">
        <v>44196</v>
      </c>
      <c r="I27" s="31">
        <v>20711407.453518882</v>
      </c>
      <c r="J27" s="31">
        <f t="shared" si="1"/>
        <v>10355703.726759441</v>
      </c>
      <c r="K27" s="31">
        <f t="shared" si="2"/>
        <v>8614539.2924440075</v>
      </c>
      <c r="L27" s="31">
        <f t="shared" si="3"/>
        <v>8614539.2924440075</v>
      </c>
      <c r="M27" s="31">
        <f t="shared" si="4"/>
        <v>8399175.8101329077</v>
      </c>
      <c r="N27" s="31">
        <v>8398480.0238765497</v>
      </c>
      <c r="O27" s="38">
        <v>0.32873000000000002</v>
      </c>
      <c r="P27" s="115" t="s">
        <v>578</v>
      </c>
      <c r="R27">
        <f t="shared" si="5"/>
        <v>20711407453518.883</v>
      </c>
      <c r="S27">
        <f t="shared" si="6"/>
        <v>10355703726759.441</v>
      </c>
      <c r="T27">
        <f t="shared" si="7"/>
        <v>8614539292444.0078</v>
      </c>
      <c r="U27">
        <f t="shared" si="8"/>
        <v>8614539292444.0078</v>
      </c>
      <c r="V27">
        <f t="shared" si="9"/>
        <v>8399175810132.9072</v>
      </c>
      <c r="W27">
        <f t="shared" si="10"/>
        <v>8398480023876.5498</v>
      </c>
      <c r="Z27" s="30">
        <v>20.711407453518881</v>
      </c>
      <c r="AA27" s="30" t="str">
        <f t="shared" si="11"/>
        <v/>
      </c>
      <c r="AB27" s="30" t="e">
        <f t="shared" si="12"/>
        <v>#N/A</v>
      </c>
      <c r="AC27" s="30" t="e">
        <f t="shared" si="13"/>
        <v>#N/A</v>
      </c>
      <c r="AD27" s="30" t="e">
        <f t="shared" si="14"/>
        <v>#N/A</v>
      </c>
      <c r="AE27" s="30">
        <v>8.3984800238765498</v>
      </c>
    </row>
    <row r="28" spans="1:31" ht="15" x14ac:dyDescent="0.3">
      <c r="A28">
        <v>479</v>
      </c>
      <c r="B28" t="str">
        <f t="shared" si="0"/>
        <v>iBoxx EUR Corporates Net Zero 2050 Paris-Aligned ESG Index24</v>
      </c>
      <c r="C28" t="s">
        <v>130</v>
      </c>
      <c r="D28" t="s">
        <v>180</v>
      </c>
      <c r="E28" t="s">
        <v>576</v>
      </c>
      <c r="F28">
        <v>24</v>
      </c>
      <c r="G28" t="s">
        <v>577</v>
      </c>
      <c r="H28" s="25">
        <v>44227</v>
      </c>
      <c r="I28" s="31">
        <v>20241750.842795737</v>
      </c>
      <c r="J28" s="31">
        <f t="shared" si="1"/>
        <v>10120875.421397869</v>
      </c>
      <c r="K28" s="31">
        <f t="shared" si="2"/>
        <v>8562599.5812021084</v>
      </c>
      <c r="L28" s="31">
        <f t="shared" si="3"/>
        <v>8562599.5812021084</v>
      </c>
      <c r="M28" s="31">
        <f t="shared" si="4"/>
        <v>8348534.5916720554</v>
      </c>
      <c r="N28" s="31">
        <v>8346874.8691682993</v>
      </c>
      <c r="O28" s="38">
        <v>0.32791999999999999</v>
      </c>
      <c r="P28" s="115" t="s">
        <v>578</v>
      </c>
      <c r="R28">
        <f t="shared" si="5"/>
        <v>20241750842795.738</v>
      </c>
      <c r="S28">
        <f t="shared" si="6"/>
        <v>10120875421397.869</v>
      </c>
      <c r="T28">
        <f t="shared" si="7"/>
        <v>8562599581202.1084</v>
      </c>
      <c r="U28">
        <f t="shared" si="8"/>
        <v>8562599581202.1084</v>
      </c>
      <c r="V28">
        <f t="shared" si="9"/>
        <v>8348534591672.0557</v>
      </c>
      <c r="W28">
        <f t="shared" si="10"/>
        <v>8346874869168.2988</v>
      </c>
      <c r="Z28" s="30">
        <v>20.241750842795739</v>
      </c>
      <c r="AA28" s="30" t="str">
        <f t="shared" si="11"/>
        <v/>
      </c>
      <c r="AB28" s="30" t="e">
        <f t="shared" si="12"/>
        <v>#N/A</v>
      </c>
      <c r="AC28" s="30" t="e">
        <f t="shared" si="13"/>
        <v>#N/A</v>
      </c>
      <c r="AD28" s="30" t="e">
        <f t="shared" si="14"/>
        <v>#N/A</v>
      </c>
      <c r="AE28" s="30">
        <v>8.3468748691682997</v>
      </c>
    </row>
    <row r="29" spans="1:31" ht="15" x14ac:dyDescent="0.3">
      <c r="A29">
        <v>479</v>
      </c>
      <c r="B29" t="str">
        <f t="shared" si="0"/>
        <v>iBoxx EUR Corporates Net Zero 2050 Paris-Aligned ESG Index25</v>
      </c>
      <c r="C29" t="s">
        <v>130</v>
      </c>
      <c r="D29" t="s">
        <v>180</v>
      </c>
      <c r="E29" t="s">
        <v>576</v>
      </c>
      <c r="F29">
        <v>25</v>
      </c>
      <c r="G29" t="s">
        <v>577</v>
      </c>
      <c r="H29" s="25">
        <v>44255</v>
      </c>
      <c r="I29" s="31">
        <v>20269057.90950904</v>
      </c>
      <c r="J29" s="31">
        <f t="shared" si="1"/>
        <v>10134528.95475452</v>
      </c>
      <c r="K29" s="31">
        <f t="shared" si="2"/>
        <v>8510973.0304801501</v>
      </c>
      <c r="L29" s="31">
        <f t="shared" si="3"/>
        <v>8510973.0304801501</v>
      </c>
      <c r="M29" s="31">
        <f t="shared" si="4"/>
        <v>8298198.7047181465</v>
      </c>
      <c r="N29" s="31">
        <v>8300536.3632608093</v>
      </c>
      <c r="O29" s="38">
        <v>0.32751000000000002</v>
      </c>
      <c r="P29" s="115" t="s">
        <v>578</v>
      </c>
      <c r="R29">
        <f t="shared" si="5"/>
        <v>20269057909509.039</v>
      </c>
      <c r="S29">
        <f t="shared" si="6"/>
        <v>10134528954754.52</v>
      </c>
      <c r="T29">
        <f t="shared" si="7"/>
        <v>8510973030480.1504</v>
      </c>
      <c r="U29">
        <f t="shared" si="8"/>
        <v>8510973030480.1504</v>
      </c>
      <c r="V29">
        <f t="shared" si="9"/>
        <v>8298198704718.1465</v>
      </c>
      <c r="W29">
        <f t="shared" si="10"/>
        <v>8300536363260.8096</v>
      </c>
      <c r="Z29" s="30">
        <v>20.269057909509041</v>
      </c>
      <c r="AA29" s="30" t="str">
        <f t="shared" si="11"/>
        <v/>
      </c>
      <c r="AB29" s="30" t="e">
        <f t="shared" si="12"/>
        <v>#N/A</v>
      </c>
      <c r="AC29" s="30" t="e">
        <f t="shared" si="13"/>
        <v>#N/A</v>
      </c>
      <c r="AD29" s="30" t="e">
        <f t="shared" si="14"/>
        <v>#N/A</v>
      </c>
      <c r="AE29" s="30">
        <v>8.3005363632608091</v>
      </c>
    </row>
    <row r="30" spans="1:31" ht="15" x14ac:dyDescent="0.3">
      <c r="A30">
        <v>479</v>
      </c>
      <c r="B30" t="str">
        <f t="shared" si="0"/>
        <v>iBoxx EUR Corporates Net Zero 2050 Paris-Aligned ESG Index26</v>
      </c>
      <c r="C30" t="s">
        <v>130</v>
      </c>
      <c r="D30" t="s">
        <v>180</v>
      </c>
      <c r="E30" t="s">
        <v>576</v>
      </c>
      <c r="F30">
        <v>26</v>
      </c>
      <c r="G30" t="s">
        <v>577</v>
      </c>
      <c r="H30" s="25">
        <v>44286</v>
      </c>
      <c r="I30" s="31">
        <v>19793328.113908943</v>
      </c>
      <c r="J30" s="31">
        <f t="shared" si="1"/>
        <v>9896664.0569544714</v>
      </c>
      <c r="K30" s="31">
        <f t="shared" si="2"/>
        <v>8459657.752136888</v>
      </c>
      <c r="L30" s="31">
        <f t="shared" si="3"/>
        <v>8459657.752136888</v>
      </c>
      <c r="M30" s="31">
        <f t="shared" si="4"/>
        <v>8248166.3083334658</v>
      </c>
      <c r="N30" s="31">
        <v>8249533.0314710792</v>
      </c>
      <c r="O30" s="38">
        <v>0.32328000000000001</v>
      </c>
      <c r="P30" s="115" t="s">
        <v>578</v>
      </c>
      <c r="R30">
        <f t="shared" si="5"/>
        <v>19793328113908.941</v>
      </c>
      <c r="S30">
        <f t="shared" si="6"/>
        <v>9896664056954.4707</v>
      </c>
      <c r="T30">
        <f t="shared" si="7"/>
        <v>8459657752136.8877</v>
      </c>
      <c r="U30">
        <f t="shared" si="8"/>
        <v>8459657752136.8877</v>
      </c>
      <c r="V30">
        <f t="shared" si="9"/>
        <v>8248166308333.4658</v>
      </c>
      <c r="W30">
        <f t="shared" si="10"/>
        <v>8249533031471.0791</v>
      </c>
      <c r="Z30" s="30">
        <v>19.793328113908942</v>
      </c>
      <c r="AA30" s="30" t="str">
        <f t="shared" si="11"/>
        <v/>
      </c>
      <c r="AB30" s="30" t="e">
        <f t="shared" si="12"/>
        <v>#N/A</v>
      </c>
      <c r="AC30" s="30" t="e">
        <f t="shared" si="13"/>
        <v>#N/A</v>
      </c>
      <c r="AD30" s="30" t="e">
        <f t="shared" si="14"/>
        <v>#N/A</v>
      </c>
      <c r="AE30" s="30">
        <v>8.2495330314710795</v>
      </c>
    </row>
    <row r="31" spans="1:31" ht="15" x14ac:dyDescent="0.3">
      <c r="A31">
        <v>479</v>
      </c>
      <c r="B31" t="str">
        <f t="shared" si="0"/>
        <v>iBoxx EUR Corporates Net Zero 2050 Paris-Aligned ESG Index27</v>
      </c>
      <c r="C31" t="s">
        <v>130</v>
      </c>
      <c r="D31" t="s">
        <v>180</v>
      </c>
      <c r="E31" t="s">
        <v>576</v>
      </c>
      <c r="F31">
        <v>27</v>
      </c>
      <c r="G31" t="s">
        <v>577</v>
      </c>
      <c r="H31" s="25">
        <v>44316</v>
      </c>
      <c r="I31" s="31">
        <v>19770371.722523771</v>
      </c>
      <c r="J31" s="31">
        <f t="shared" si="1"/>
        <v>9885185.8612618856</v>
      </c>
      <c r="K31" s="31">
        <f t="shared" si="2"/>
        <v>8408651.8694152553</v>
      </c>
      <c r="L31" s="31">
        <f t="shared" si="3"/>
        <v>8408651.8694152553</v>
      </c>
      <c r="M31" s="31">
        <f t="shared" si="4"/>
        <v>8198435.5726798736</v>
      </c>
      <c r="N31" s="31">
        <v>8200473.3812044999</v>
      </c>
      <c r="O31" s="38">
        <v>0.32473000000000002</v>
      </c>
      <c r="P31" s="115" t="s">
        <v>578</v>
      </c>
      <c r="R31">
        <f t="shared" si="5"/>
        <v>19770371722523.77</v>
      </c>
      <c r="S31">
        <f t="shared" si="6"/>
        <v>9885185861261.8848</v>
      </c>
      <c r="T31">
        <f t="shared" si="7"/>
        <v>8408651869415.2549</v>
      </c>
      <c r="U31">
        <f t="shared" si="8"/>
        <v>8408651869415.2549</v>
      </c>
      <c r="V31">
        <f t="shared" si="9"/>
        <v>8198435572679.874</v>
      </c>
      <c r="W31">
        <f t="shared" si="10"/>
        <v>8200473381204.5</v>
      </c>
      <c r="Z31" s="30">
        <v>19.77037172252377</v>
      </c>
      <c r="AA31" s="30" t="str">
        <f t="shared" si="11"/>
        <v/>
      </c>
      <c r="AB31" s="30" t="e">
        <f t="shared" si="12"/>
        <v>#N/A</v>
      </c>
      <c r="AC31" s="30" t="e">
        <f t="shared" si="13"/>
        <v>#N/A</v>
      </c>
      <c r="AD31" s="30" t="e">
        <f t="shared" si="14"/>
        <v>#N/A</v>
      </c>
      <c r="AE31" s="30">
        <v>8.2004733812044996</v>
      </c>
    </row>
    <row r="32" spans="1:31" ht="15" x14ac:dyDescent="0.3">
      <c r="A32">
        <v>479</v>
      </c>
      <c r="B32" t="str">
        <f t="shared" si="0"/>
        <v>iBoxx EUR Corporates Net Zero 2050 Paris-Aligned ESG Index28</v>
      </c>
      <c r="C32" t="s">
        <v>130</v>
      </c>
      <c r="D32" t="s">
        <v>180</v>
      </c>
      <c r="E32" t="s">
        <v>576</v>
      </c>
      <c r="F32">
        <v>28</v>
      </c>
      <c r="G32" t="s">
        <v>577</v>
      </c>
      <c r="H32" s="25">
        <v>44347</v>
      </c>
      <c r="I32" s="31">
        <v>19799217.485038511</v>
      </c>
      <c r="J32" s="31">
        <f t="shared" si="1"/>
        <v>9899608.7425192557</v>
      </c>
      <c r="K32" s="31">
        <f t="shared" si="2"/>
        <v>8357953.5168737378</v>
      </c>
      <c r="L32" s="31">
        <f t="shared" si="3"/>
        <v>8357953.5168737378</v>
      </c>
      <c r="M32" s="31">
        <f t="shared" si="4"/>
        <v>8149004.6789518939</v>
      </c>
      <c r="N32" s="31">
        <v>8150084.8946790397</v>
      </c>
      <c r="O32" s="38">
        <v>0.32440999999999998</v>
      </c>
      <c r="P32" s="115" t="s">
        <v>578</v>
      </c>
      <c r="R32">
        <f t="shared" si="5"/>
        <v>19799217485038.512</v>
      </c>
      <c r="S32">
        <f t="shared" si="6"/>
        <v>9899608742519.2559</v>
      </c>
      <c r="T32">
        <f t="shared" si="7"/>
        <v>8357953516873.7383</v>
      </c>
      <c r="U32">
        <f t="shared" si="8"/>
        <v>8357953516873.7383</v>
      </c>
      <c r="V32">
        <f t="shared" si="9"/>
        <v>8149004678951.8936</v>
      </c>
      <c r="W32">
        <f t="shared" si="10"/>
        <v>8150084894679.04</v>
      </c>
      <c r="Z32" s="30">
        <v>19.799217485038511</v>
      </c>
      <c r="AA32" s="30" t="str">
        <f t="shared" si="11"/>
        <v/>
      </c>
      <c r="AB32" s="30" t="e">
        <f t="shared" si="12"/>
        <v>#N/A</v>
      </c>
      <c r="AC32" s="30" t="e">
        <f t="shared" si="13"/>
        <v>#N/A</v>
      </c>
      <c r="AD32" s="30" t="e">
        <f t="shared" si="14"/>
        <v>#N/A</v>
      </c>
      <c r="AE32" s="30">
        <v>8.1500848946790398</v>
      </c>
    </row>
    <row r="33" spans="1:31" ht="15" x14ac:dyDescent="0.3">
      <c r="A33">
        <v>479</v>
      </c>
      <c r="B33" t="str">
        <f t="shared" si="0"/>
        <v>iBoxx EUR Corporates Net Zero 2050 Paris-Aligned ESG Index29</v>
      </c>
      <c r="C33" t="s">
        <v>130</v>
      </c>
      <c r="D33" t="s">
        <v>180</v>
      </c>
      <c r="E33" t="s">
        <v>576</v>
      </c>
      <c r="F33">
        <v>29</v>
      </c>
      <c r="G33" t="s">
        <v>577</v>
      </c>
      <c r="H33" s="25">
        <v>44377</v>
      </c>
      <c r="I33" s="31">
        <v>20164359.38018012</v>
      </c>
      <c r="J33" s="31">
        <f t="shared" si="1"/>
        <v>10082179.69009006</v>
      </c>
      <c r="K33" s="31">
        <f t="shared" si="2"/>
        <v>8307560.8403181368</v>
      </c>
      <c r="L33" s="31">
        <f t="shared" si="3"/>
        <v>8307560.8403181368</v>
      </c>
      <c r="M33" s="31">
        <f t="shared" si="4"/>
        <v>8099871.8193101836</v>
      </c>
      <c r="N33" s="31">
        <v>8101616.6585921906</v>
      </c>
      <c r="O33" s="38">
        <v>0.32179000000000002</v>
      </c>
      <c r="P33" s="115" t="s">
        <v>578</v>
      </c>
      <c r="R33">
        <f t="shared" si="5"/>
        <v>20164359380180.121</v>
      </c>
      <c r="S33">
        <f t="shared" si="6"/>
        <v>10082179690090.061</v>
      </c>
      <c r="T33">
        <f t="shared" si="7"/>
        <v>8307560840318.1367</v>
      </c>
      <c r="U33">
        <f t="shared" si="8"/>
        <v>8307560840318.1367</v>
      </c>
      <c r="V33">
        <f t="shared" si="9"/>
        <v>8099871819310.1836</v>
      </c>
      <c r="W33">
        <f t="shared" si="10"/>
        <v>8101616658592.1904</v>
      </c>
      <c r="Z33" s="30">
        <v>20.16435938018012</v>
      </c>
      <c r="AA33" s="30" t="str">
        <f t="shared" si="11"/>
        <v/>
      </c>
      <c r="AB33" s="30" t="e">
        <f t="shared" si="12"/>
        <v>#N/A</v>
      </c>
      <c r="AC33" s="30" t="e">
        <f t="shared" si="13"/>
        <v>#N/A</v>
      </c>
      <c r="AD33" s="30" t="e">
        <f t="shared" si="14"/>
        <v>#N/A</v>
      </c>
      <c r="AE33" s="30">
        <v>8.1016166585921905</v>
      </c>
    </row>
    <row r="34" spans="1:31" ht="15" x14ac:dyDescent="0.3">
      <c r="A34">
        <v>479</v>
      </c>
      <c r="B34" t="str">
        <f t="shared" si="0"/>
        <v>iBoxx EUR Corporates Net Zero 2050 Paris-Aligned ESG Index30</v>
      </c>
      <c r="C34" t="s">
        <v>130</v>
      </c>
      <c r="D34" t="s">
        <v>180</v>
      </c>
      <c r="E34" t="s">
        <v>576</v>
      </c>
      <c r="F34">
        <v>30</v>
      </c>
      <c r="G34" t="s">
        <v>577</v>
      </c>
      <c r="H34" s="25">
        <v>44408</v>
      </c>
      <c r="I34" s="31">
        <v>20388618.84616239</v>
      </c>
      <c r="J34" s="31">
        <f t="shared" si="1"/>
        <v>10194309.423081195</v>
      </c>
      <c r="K34" s="31">
        <f t="shared" si="2"/>
        <v>8257471.996733767</v>
      </c>
      <c r="L34" s="31">
        <f t="shared" si="3"/>
        <v>8257471.996733767</v>
      </c>
      <c r="M34" s="31">
        <f t="shared" si="4"/>
        <v>8051035.1968154227</v>
      </c>
      <c r="N34" s="31">
        <v>8051835.6053700605</v>
      </c>
      <c r="O34" s="38">
        <v>0.32040999999999997</v>
      </c>
      <c r="P34" s="115" t="s">
        <v>578</v>
      </c>
      <c r="R34">
        <f t="shared" si="5"/>
        <v>20388618846162.391</v>
      </c>
      <c r="S34">
        <f t="shared" si="6"/>
        <v>10194309423081.195</v>
      </c>
      <c r="T34">
        <f t="shared" si="7"/>
        <v>8257471996733.7666</v>
      </c>
      <c r="U34">
        <f t="shared" si="8"/>
        <v>8257471996733.7666</v>
      </c>
      <c r="V34">
        <f t="shared" si="9"/>
        <v>8051035196815.4229</v>
      </c>
      <c r="W34">
        <f t="shared" si="10"/>
        <v>8051835605370.0605</v>
      </c>
      <c r="Z34" s="30">
        <v>20.388618846162391</v>
      </c>
      <c r="AA34" s="30" t="str">
        <f t="shared" si="11"/>
        <v/>
      </c>
      <c r="AB34" s="30" t="e">
        <f t="shared" si="12"/>
        <v>#N/A</v>
      </c>
      <c r="AC34" s="30" t="e">
        <f t="shared" si="13"/>
        <v>#N/A</v>
      </c>
      <c r="AD34" s="30" t="e">
        <f t="shared" si="14"/>
        <v>#N/A</v>
      </c>
      <c r="AE34" s="30">
        <v>8.0518356053700604</v>
      </c>
    </row>
    <row r="35" spans="1:31" ht="15" x14ac:dyDescent="0.3">
      <c r="A35">
        <v>479</v>
      </c>
      <c r="B35" t="str">
        <f t="shared" ref="B35:B66" si="15">_xlfn.CONCAT(C35,F35)</f>
        <v>iBoxx EUR Corporates Net Zero 2050 Paris-Aligned ESG Index31</v>
      </c>
      <c r="C35" t="s">
        <v>130</v>
      </c>
      <c r="D35" t="s">
        <v>180</v>
      </c>
      <c r="E35" t="s">
        <v>576</v>
      </c>
      <c r="F35">
        <v>31</v>
      </c>
      <c r="G35" t="s">
        <v>577</v>
      </c>
      <c r="H35" s="25">
        <v>44439</v>
      </c>
      <c r="I35" s="31">
        <v>20716261.72077208</v>
      </c>
      <c r="J35" s="31">
        <f t="shared" si="1"/>
        <v>10358130.86038604</v>
      </c>
      <c r="K35" s="31">
        <f t="shared" si="2"/>
        <v>8207685.1542180423</v>
      </c>
      <c r="L35" s="31">
        <f t="shared" si="3"/>
        <v>8207685.1542180423</v>
      </c>
      <c r="M35" s="31">
        <f t="shared" si="4"/>
        <v>8002493.0253625913</v>
      </c>
      <c r="N35" s="31">
        <v>8002360.4359443001</v>
      </c>
      <c r="O35" s="38">
        <v>0.32230999999999999</v>
      </c>
      <c r="P35" s="115" t="s">
        <v>578</v>
      </c>
      <c r="R35">
        <f t="shared" si="5"/>
        <v>20716261720772.082</v>
      </c>
      <c r="S35">
        <f t="shared" si="6"/>
        <v>10358130860386.041</v>
      </c>
      <c r="T35">
        <f t="shared" si="7"/>
        <v>8207685154218.042</v>
      </c>
      <c r="U35">
        <f t="shared" si="8"/>
        <v>8207685154218.042</v>
      </c>
      <c r="V35">
        <f t="shared" si="9"/>
        <v>8002493025362.5908</v>
      </c>
      <c r="W35">
        <f t="shared" si="10"/>
        <v>8002360435944.2998</v>
      </c>
      <c r="Z35" s="30">
        <v>20.716261720772081</v>
      </c>
      <c r="AA35" s="30" t="str">
        <f t="shared" si="11"/>
        <v/>
      </c>
      <c r="AB35" s="30" t="e">
        <f t="shared" si="12"/>
        <v>#N/A</v>
      </c>
      <c r="AC35" s="30" t="e">
        <f t="shared" si="13"/>
        <v>#N/A</v>
      </c>
      <c r="AD35" s="30" t="e">
        <f t="shared" si="14"/>
        <v>#N/A</v>
      </c>
      <c r="AE35" s="30">
        <v>8.0023604359443006</v>
      </c>
    </row>
    <row r="36" spans="1:31" ht="15" x14ac:dyDescent="0.3">
      <c r="A36">
        <v>479</v>
      </c>
      <c r="B36" t="str">
        <f t="shared" si="15"/>
        <v>iBoxx EUR Corporates Net Zero 2050 Paris-Aligned ESG Index32</v>
      </c>
      <c r="C36" t="s">
        <v>130</v>
      </c>
      <c r="D36" t="s">
        <v>180</v>
      </c>
      <c r="E36" t="s">
        <v>576</v>
      </c>
      <c r="F36">
        <v>32</v>
      </c>
      <c r="G36" t="s">
        <v>577</v>
      </c>
      <c r="H36" s="25">
        <v>44469</v>
      </c>
      <c r="I36" s="31">
        <v>20742567.499110032</v>
      </c>
      <c r="J36" s="31">
        <f t="shared" ref="J36:J67" si="16">IF(G36="PA",I36*0.5,IF(G36="CT",I36*0.7,""))</f>
        <v>10371283.749555016</v>
      </c>
      <c r="K36" s="31">
        <f t="shared" si="2"/>
        <v>8158198.4919134863</v>
      </c>
      <c r="L36" s="31">
        <f t="shared" ref="L36:L67" si="17">MIN(J36,K36)</f>
        <v>8158198.4919134863</v>
      </c>
      <c r="M36" s="31">
        <f t="shared" ref="M36:M67" si="18">L36*0.975</f>
        <v>7954243.529615649</v>
      </c>
      <c r="N36" s="31">
        <v>7954770.71143544</v>
      </c>
      <c r="O36" s="38">
        <v>0.32501000000000002</v>
      </c>
      <c r="P36" s="115" t="s">
        <v>578</v>
      </c>
      <c r="R36">
        <f t="shared" ref="R36:R67" si="19">I36*1000000</f>
        <v>20742567499110.031</v>
      </c>
      <c r="S36">
        <f t="shared" ref="S36:S67" si="20">J36*1000000</f>
        <v>10371283749555.016</v>
      </c>
      <c r="T36">
        <f t="shared" ref="T36:T67" si="21">K36*1000000</f>
        <v>8158198491913.4863</v>
      </c>
      <c r="U36">
        <f t="shared" ref="U36:U67" si="22">L36*1000000</f>
        <v>8158198491913.4863</v>
      </c>
      <c r="V36">
        <f t="shared" ref="V36:V67" si="23">M36*1000000</f>
        <v>7954243529615.6494</v>
      </c>
      <c r="W36">
        <f t="shared" ref="W36:W67" si="24">N36*1000000</f>
        <v>7954770711435.4404</v>
      </c>
      <c r="Z36" s="30">
        <v>20.742567499110031</v>
      </c>
      <c r="AA36" s="30" t="str">
        <f t="shared" ref="AA36:AA67" si="25">IF(X36="PA",Z36*0.5,IF(X36="CT",Z36*0.7,""))</f>
        <v/>
      </c>
      <c r="AB36" s="30" t="e">
        <f t="shared" ref="AB36:AB67" si="26">VLOOKUP(T36,$C:$K,8,FALSE)*0.93^(W36/12)</f>
        <v>#N/A</v>
      </c>
      <c r="AC36" s="30" t="e">
        <f t="shared" ref="AC36:AC67" si="27">MIN(AA36,AB36)</f>
        <v>#N/A</v>
      </c>
      <c r="AD36" s="30" t="e">
        <f t="shared" ref="AD36:AD67" si="28">AC36*0.975</f>
        <v>#N/A</v>
      </c>
      <c r="AE36" s="30">
        <v>7.9547707114354402</v>
      </c>
    </row>
    <row r="37" spans="1:31" ht="15" x14ac:dyDescent="0.3">
      <c r="A37">
        <v>479</v>
      </c>
      <c r="B37" t="str">
        <f t="shared" si="15"/>
        <v>iBoxx EUR Corporates Net Zero 2050 Paris-Aligned ESG Index33</v>
      </c>
      <c r="C37" t="s">
        <v>130</v>
      </c>
      <c r="D37" t="s">
        <v>180</v>
      </c>
      <c r="E37" t="s">
        <v>576</v>
      </c>
      <c r="F37">
        <v>33</v>
      </c>
      <c r="G37" t="s">
        <v>577</v>
      </c>
      <c r="H37" s="25">
        <v>44500</v>
      </c>
      <c r="I37" s="31">
        <v>20872931.998104762</v>
      </c>
      <c r="J37" s="31">
        <f t="shared" si="16"/>
        <v>10436465.999052381</v>
      </c>
      <c r="K37" s="31">
        <f t="shared" si="2"/>
        <v>8109010.1999411276</v>
      </c>
      <c r="L37" s="31">
        <f t="shared" si="17"/>
        <v>8109010.1999411276</v>
      </c>
      <c r="M37" s="31">
        <f t="shared" si="18"/>
        <v>7906284.9449425992</v>
      </c>
      <c r="N37" s="31">
        <v>7905891.9652736308</v>
      </c>
      <c r="O37" s="38">
        <v>0.32694000000000001</v>
      </c>
      <c r="P37" s="115" t="s">
        <v>578</v>
      </c>
      <c r="R37">
        <f t="shared" si="19"/>
        <v>20872931998104.762</v>
      </c>
      <c r="S37">
        <f t="shared" si="20"/>
        <v>10436465999052.381</v>
      </c>
      <c r="T37">
        <f t="shared" si="21"/>
        <v>8109010199941.1279</v>
      </c>
      <c r="U37">
        <f t="shared" si="22"/>
        <v>8109010199941.1279</v>
      </c>
      <c r="V37">
        <f t="shared" si="23"/>
        <v>7906284944942.5996</v>
      </c>
      <c r="W37">
        <f t="shared" si="24"/>
        <v>7905891965273.6309</v>
      </c>
      <c r="Z37" s="30">
        <v>20.872931998104761</v>
      </c>
      <c r="AA37" s="30" t="str">
        <f t="shared" si="25"/>
        <v/>
      </c>
      <c r="AB37" s="30" t="e">
        <f t="shared" si="26"/>
        <v>#N/A</v>
      </c>
      <c r="AC37" s="30" t="e">
        <f t="shared" si="27"/>
        <v>#N/A</v>
      </c>
      <c r="AD37" s="30" t="e">
        <f t="shared" si="28"/>
        <v>#N/A</v>
      </c>
      <c r="AE37" s="30">
        <v>7.9058919652736304</v>
      </c>
    </row>
    <row r="38" spans="1:31" ht="15" x14ac:dyDescent="0.3">
      <c r="A38">
        <v>479</v>
      </c>
      <c r="B38" t="str">
        <f t="shared" si="15"/>
        <v>iBoxx EUR Corporates Net Zero 2050 Paris-Aligned ESG Index34</v>
      </c>
      <c r="C38" t="s">
        <v>130</v>
      </c>
      <c r="D38" t="s">
        <v>180</v>
      </c>
      <c r="E38" t="s">
        <v>576</v>
      </c>
      <c r="F38">
        <v>34</v>
      </c>
      <c r="G38" t="s">
        <v>577</v>
      </c>
      <c r="H38" s="25">
        <v>44530</v>
      </c>
      <c r="I38" s="31">
        <v>20986012.164919261</v>
      </c>
      <c r="J38" s="31">
        <f t="shared" si="16"/>
        <v>10493006.08245963</v>
      </c>
      <c r="K38" s="31">
        <f t="shared" si="2"/>
        <v>8060118.4793343171</v>
      </c>
      <c r="L38" s="31">
        <f t="shared" si="17"/>
        <v>8060118.4793343171</v>
      </c>
      <c r="M38" s="31">
        <f t="shared" si="18"/>
        <v>7858615.5173509587</v>
      </c>
      <c r="N38" s="31">
        <v>7858875.9349866295</v>
      </c>
      <c r="O38" s="38">
        <v>0.32924999999999999</v>
      </c>
      <c r="P38" s="115" t="s">
        <v>578</v>
      </c>
      <c r="R38">
        <f t="shared" si="19"/>
        <v>20986012164919.262</v>
      </c>
      <c r="S38">
        <f t="shared" si="20"/>
        <v>10493006082459.631</v>
      </c>
      <c r="T38">
        <f t="shared" si="21"/>
        <v>8060118479334.3174</v>
      </c>
      <c r="U38">
        <f t="shared" si="22"/>
        <v>8060118479334.3174</v>
      </c>
      <c r="V38">
        <f t="shared" si="23"/>
        <v>7858615517350.959</v>
      </c>
      <c r="W38">
        <f t="shared" si="24"/>
        <v>7858875934986.6299</v>
      </c>
      <c r="Z38" s="30">
        <v>20.986012164919259</v>
      </c>
      <c r="AA38" s="30" t="str">
        <f t="shared" si="25"/>
        <v/>
      </c>
      <c r="AB38" s="30" t="e">
        <f t="shared" si="26"/>
        <v>#N/A</v>
      </c>
      <c r="AC38" s="30" t="e">
        <f t="shared" si="27"/>
        <v>#N/A</v>
      </c>
      <c r="AD38" s="30" t="e">
        <f t="shared" si="28"/>
        <v>#N/A</v>
      </c>
      <c r="AE38" s="30">
        <v>7.8588759349866297</v>
      </c>
    </row>
    <row r="39" spans="1:31" ht="15" x14ac:dyDescent="0.3">
      <c r="A39">
        <v>479</v>
      </c>
      <c r="B39" t="str">
        <f t="shared" si="15"/>
        <v>iBoxx EUR Corporates Net Zero 2050 Paris-Aligned ESG Index35</v>
      </c>
      <c r="C39" t="s">
        <v>130</v>
      </c>
      <c r="D39" t="s">
        <v>180</v>
      </c>
      <c r="E39" t="s">
        <v>576</v>
      </c>
      <c r="F39">
        <v>35</v>
      </c>
      <c r="G39" t="s">
        <v>577</v>
      </c>
      <c r="H39" s="25">
        <v>44561</v>
      </c>
      <c r="I39" s="31">
        <v>21013801.966441497</v>
      </c>
      <c r="J39" s="31">
        <f t="shared" si="16"/>
        <v>10506900.983220749</v>
      </c>
      <c r="K39" s="31">
        <f t="shared" si="2"/>
        <v>8011521.5419729277</v>
      </c>
      <c r="L39" s="31">
        <f t="shared" si="17"/>
        <v>8011521.5419729277</v>
      </c>
      <c r="M39" s="31">
        <f t="shared" si="18"/>
        <v>7811233.5034236042</v>
      </c>
      <c r="N39" s="31">
        <v>7810586.4222051902</v>
      </c>
      <c r="O39" s="38">
        <v>0.32774999999999999</v>
      </c>
      <c r="P39" s="115" t="s">
        <v>578</v>
      </c>
      <c r="R39">
        <f t="shared" si="19"/>
        <v>21013801966441.496</v>
      </c>
      <c r="S39">
        <f t="shared" si="20"/>
        <v>10506900983220.748</v>
      </c>
      <c r="T39">
        <f t="shared" si="21"/>
        <v>8011521541972.9277</v>
      </c>
      <c r="U39">
        <f t="shared" si="22"/>
        <v>8011521541972.9277</v>
      </c>
      <c r="V39">
        <f t="shared" si="23"/>
        <v>7811233503423.6045</v>
      </c>
      <c r="W39">
        <f t="shared" si="24"/>
        <v>7810586422205.1904</v>
      </c>
      <c r="Z39" s="30">
        <v>21.013801966441498</v>
      </c>
      <c r="AA39" s="30" t="str">
        <f t="shared" si="25"/>
        <v/>
      </c>
      <c r="AB39" s="30" t="e">
        <f t="shared" si="26"/>
        <v>#N/A</v>
      </c>
      <c r="AC39" s="30" t="e">
        <f t="shared" si="27"/>
        <v>#N/A</v>
      </c>
      <c r="AD39" s="30" t="e">
        <f t="shared" si="28"/>
        <v>#N/A</v>
      </c>
      <c r="AE39" s="30">
        <v>7.8105864222051897</v>
      </c>
    </row>
    <row r="40" spans="1:31" ht="15" x14ac:dyDescent="0.3">
      <c r="A40">
        <v>479</v>
      </c>
      <c r="B40" t="str">
        <f t="shared" si="15"/>
        <v>iBoxx EUR Corporates Net Zero 2050 Paris-Aligned ESG Index36</v>
      </c>
      <c r="C40" t="s">
        <v>130</v>
      </c>
      <c r="D40" t="s">
        <v>180</v>
      </c>
      <c r="E40" t="s">
        <v>576</v>
      </c>
      <c r="F40">
        <v>36</v>
      </c>
      <c r="G40" t="s">
        <v>577</v>
      </c>
      <c r="H40" s="25">
        <v>44592</v>
      </c>
      <c r="I40" s="31">
        <v>19812670.059045162</v>
      </c>
      <c r="J40" s="31">
        <f t="shared" si="16"/>
        <v>9906335.029522581</v>
      </c>
      <c r="K40" s="31">
        <f t="shared" si="2"/>
        <v>7963217.61051796</v>
      </c>
      <c r="L40" s="31">
        <f t="shared" si="17"/>
        <v>7963217.61051796</v>
      </c>
      <c r="M40" s="31">
        <f t="shared" si="18"/>
        <v>7764137.1702550109</v>
      </c>
      <c r="N40" s="31">
        <v>7584737.7461515004</v>
      </c>
      <c r="O40" s="38">
        <v>0.32738</v>
      </c>
      <c r="P40" s="115" t="s">
        <v>578</v>
      </c>
      <c r="R40">
        <f t="shared" si="19"/>
        <v>19812670059045.16</v>
      </c>
      <c r="S40">
        <f t="shared" si="20"/>
        <v>9906335029522.5801</v>
      </c>
      <c r="T40">
        <f t="shared" si="21"/>
        <v>7963217610517.96</v>
      </c>
      <c r="U40">
        <f t="shared" si="22"/>
        <v>7963217610517.96</v>
      </c>
      <c r="V40">
        <f t="shared" si="23"/>
        <v>7764137170255.0107</v>
      </c>
      <c r="W40">
        <f t="shared" si="24"/>
        <v>7584737746151.5</v>
      </c>
      <c r="Z40" s="30">
        <v>19.812670059045161</v>
      </c>
      <c r="AA40" s="30" t="str">
        <f t="shared" si="25"/>
        <v/>
      </c>
      <c r="AB40" s="30" t="e">
        <f t="shared" si="26"/>
        <v>#N/A</v>
      </c>
      <c r="AC40" s="30" t="e">
        <f t="shared" si="27"/>
        <v>#N/A</v>
      </c>
      <c r="AD40" s="30" t="e">
        <f t="shared" si="28"/>
        <v>#N/A</v>
      </c>
      <c r="AE40" s="30">
        <v>7.5847377461515002</v>
      </c>
    </row>
    <row r="41" spans="1:31" ht="15" x14ac:dyDescent="0.3">
      <c r="A41">
        <v>479</v>
      </c>
      <c r="B41" t="str">
        <f t="shared" si="15"/>
        <v>iBoxx EUR Corporates Net Zero 2050 Paris-Aligned ESG Index37</v>
      </c>
      <c r="C41" t="s">
        <v>130</v>
      </c>
      <c r="D41" t="s">
        <v>180</v>
      </c>
      <c r="E41" t="s">
        <v>576</v>
      </c>
      <c r="F41">
        <v>37</v>
      </c>
      <c r="G41" t="s">
        <v>577</v>
      </c>
      <c r="H41" s="25">
        <v>44620</v>
      </c>
      <c r="I41" s="31">
        <v>19845488.290491201</v>
      </c>
      <c r="J41" s="31">
        <f t="shared" si="16"/>
        <v>9922744.1452456005</v>
      </c>
      <c r="K41" s="31">
        <f t="shared" si="2"/>
        <v>7915204.9183465401</v>
      </c>
      <c r="L41" s="31">
        <f t="shared" si="17"/>
        <v>7915204.9183465401</v>
      </c>
      <c r="M41" s="31">
        <f t="shared" si="18"/>
        <v>7717324.7953878762</v>
      </c>
      <c r="N41" s="31">
        <v>7682055.8403063994</v>
      </c>
      <c r="O41" s="38">
        <v>0.33107999999999999</v>
      </c>
      <c r="P41" s="115" t="s">
        <v>578</v>
      </c>
      <c r="R41">
        <f t="shared" si="19"/>
        <v>19845488290491.199</v>
      </c>
      <c r="S41">
        <f t="shared" si="20"/>
        <v>9922744145245.5996</v>
      </c>
      <c r="T41">
        <f t="shared" si="21"/>
        <v>7915204918346.54</v>
      </c>
      <c r="U41">
        <f t="shared" si="22"/>
        <v>7915204918346.54</v>
      </c>
      <c r="V41">
        <f t="shared" si="23"/>
        <v>7717324795387.876</v>
      </c>
      <c r="W41">
        <f t="shared" si="24"/>
        <v>7682055840306.3994</v>
      </c>
      <c r="Z41" s="30">
        <v>19.8454882904912</v>
      </c>
      <c r="AA41" s="30" t="str">
        <f t="shared" si="25"/>
        <v/>
      </c>
      <c r="AB41" s="30" t="e">
        <f t="shared" si="26"/>
        <v>#N/A</v>
      </c>
      <c r="AC41" s="30" t="e">
        <f t="shared" si="27"/>
        <v>#N/A</v>
      </c>
      <c r="AD41" s="30" t="e">
        <f t="shared" si="28"/>
        <v>#N/A</v>
      </c>
      <c r="AE41" s="30">
        <v>7.6820558403063997</v>
      </c>
    </row>
    <row r="42" spans="1:31" ht="15" x14ac:dyDescent="0.3">
      <c r="A42">
        <v>479</v>
      </c>
      <c r="B42" t="str">
        <f t="shared" si="15"/>
        <v>iBoxx EUR Corporates Net Zero 2050 Paris-Aligned ESG Index38</v>
      </c>
      <c r="C42" t="s">
        <v>130</v>
      </c>
      <c r="D42" t="s">
        <v>180</v>
      </c>
      <c r="E42" t="s">
        <v>576</v>
      </c>
      <c r="F42">
        <v>38</v>
      </c>
      <c r="G42" t="s">
        <v>577</v>
      </c>
      <c r="H42" s="25">
        <v>44651</v>
      </c>
      <c r="I42" s="31">
        <v>18316257.897499859</v>
      </c>
      <c r="J42" s="31">
        <f t="shared" si="16"/>
        <v>9158128.9487499297</v>
      </c>
      <c r="K42" s="31">
        <f t="shared" si="2"/>
        <v>7867481.709487306</v>
      </c>
      <c r="L42" s="31">
        <f t="shared" si="17"/>
        <v>7867481.709487306</v>
      </c>
      <c r="M42" s="31">
        <f t="shared" si="18"/>
        <v>7670794.6667501228</v>
      </c>
      <c r="N42" s="31">
        <v>7560508.6353510702</v>
      </c>
      <c r="O42" s="38">
        <v>0.32765</v>
      </c>
      <c r="P42" s="115" t="s">
        <v>578</v>
      </c>
      <c r="R42">
        <f t="shared" si="19"/>
        <v>18316257897499.859</v>
      </c>
      <c r="S42">
        <f t="shared" si="20"/>
        <v>9158128948749.9297</v>
      </c>
      <c r="T42">
        <f t="shared" si="21"/>
        <v>7867481709487.3057</v>
      </c>
      <c r="U42">
        <f t="shared" si="22"/>
        <v>7867481709487.3057</v>
      </c>
      <c r="V42">
        <f t="shared" si="23"/>
        <v>7670794666750.123</v>
      </c>
      <c r="W42">
        <f t="shared" si="24"/>
        <v>7560508635351.0703</v>
      </c>
      <c r="Z42" s="30">
        <v>18.31625789749986</v>
      </c>
      <c r="AA42" s="30" t="str">
        <f t="shared" si="25"/>
        <v/>
      </c>
      <c r="AB42" s="30" t="e">
        <f t="shared" si="26"/>
        <v>#N/A</v>
      </c>
      <c r="AC42" s="30" t="e">
        <f t="shared" si="27"/>
        <v>#N/A</v>
      </c>
      <c r="AD42" s="30" t="e">
        <f t="shared" si="28"/>
        <v>#N/A</v>
      </c>
      <c r="AE42" s="30">
        <v>7.56050863535107</v>
      </c>
    </row>
    <row r="43" spans="1:31" ht="15" x14ac:dyDescent="0.3">
      <c r="A43">
        <v>479</v>
      </c>
      <c r="B43" t="str">
        <f t="shared" si="15"/>
        <v>iBoxx EUR Corporates Net Zero 2050 Paris-Aligned ESG Index39</v>
      </c>
      <c r="C43" t="s">
        <v>130</v>
      </c>
      <c r="D43" t="s">
        <v>180</v>
      </c>
      <c r="E43" t="s">
        <v>576</v>
      </c>
      <c r="F43">
        <v>39</v>
      </c>
      <c r="G43" t="s">
        <v>577</v>
      </c>
      <c r="H43" s="25">
        <v>44681</v>
      </c>
      <c r="I43" s="31">
        <v>18280329.937827498</v>
      </c>
      <c r="J43" s="31">
        <f t="shared" si="16"/>
        <v>9140164.9689137489</v>
      </c>
      <c r="K43" s="31">
        <f t="shared" si="2"/>
        <v>7820046.2385561885</v>
      </c>
      <c r="L43" s="31">
        <f t="shared" si="17"/>
        <v>7820046.2385561885</v>
      </c>
      <c r="M43" s="31">
        <f t="shared" si="18"/>
        <v>7624545.0825922834</v>
      </c>
      <c r="N43" s="31">
        <v>7556014.9794487096</v>
      </c>
      <c r="O43" s="38">
        <v>0.32728000000000002</v>
      </c>
      <c r="P43" s="115" t="s">
        <v>578</v>
      </c>
      <c r="R43">
        <f t="shared" si="19"/>
        <v>18280329937827.496</v>
      </c>
      <c r="S43">
        <f t="shared" si="20"/>
        <v>9140164968913.748</v>
      </c>
      <c r="T43">
        <f t="shared" si="21"/>
        <v>7820046238556.1885</v>
      </c>
      <c r="U43">
        <f t="shared" si="22"/>
        <v>7820046238556.1885</v>
      </c>
      <c r="V43">
        <f t="shared" si="23"/>
        <v>7624545082592.2832</v>
      </c>
      <c r="W43">
        <f t="shared" si="24"/>
        <v>7556014979448.71</v>
      </c>
      <c r="Z43" s="30">
        <v>18.280329937827499</v>
      </c>
      <c r="AA43" s="30" t="str">
        <f t="shared" si="25"/>
        <v/>
      </c>
      <c r="AB43" s="30" t="e">
        <f t="shared" si="26"/>
        <v>#N/A</v>
      </c>
      <c r="AC43" s="30" t="e">
        <f t="shared" si="27"/>
        <v>#N/A</v>
      </c>
      <c r="AD43" s="30" t="e">
        <f t="shared" si="28"/>
        <v>#N/A</v>
      </c>
      <c r="AE43" s="30">
        <v>7.5560149794487099</v>
      </c>
    </row>
    <row r="44" spans="1:31" ht="15" x14ac:dyDescent="0.3">
      <c r="A44">
        <v>479</v>
      </c>
      <c r="B44" t="str">
        <f t="shared" si="15"/>
        <v>iBoxx EUR Corporates Net Zero 2050 Paris-Aligned ESG Index40</v>
      </c>
      <c r="C44" t="s">
        <v>130</v>
      </c>
      <c r="D44" t="s">
        <v>180</v>
      </c>
      <c r="E44" t="s">
        <v>576</v>
      </c>
      <c r="F44">
        <v>40</v>
      </c>
      <c r="G44" t="s">
        <v>577</v>
      </c>
      <c r="H44" s="25">
        <v>44712</v>
      </c>
      <c r="I44" s="31">
        <v>17968750.9174532</v>
      </c>
      <c r="J44" s="31">
        <f t="shared" si="16"/>
        <v>8984375.4587265998</v>
      </c>
      <c r="K44" s="31">
        <f t="shared" si="2"/>
        <v>7772896.7706925767</v>
      </c>
      <c r="L44" s="31">
        <f t="shared" si="17"/>
        <v>7772896.7706925767</v>
      </c>
      <c r="M44" s="31">
        <f t="shared" si="18"/>
        <v>7578574.3514252622</v>
      </c>
      <c r="N44" s="31">
        <v>7523693.1498743799</v>
      </c>
      <c r="O44" s="38">
        <v>0.32622000000000001</v>
      </c>
      <c r="P44" s="115" t="s">
        <v>578</v>
      </c>
      <c r="R44">
        <f t="shared" si="19"/>
        <v>17968750917453.199</v>
      </c>
      <c r="S44">
        <f t="shared" si="20"/>
        <v>8984375458726.5996</v>
      </c>
      <c r="T44">
        <f t="shared" si="21"/>
        <v>7772896770692.5762</v>
      </c>
      <c r="U44">
        <f t="shared" si="22"/>
        <v>7772896770692.5762</v>
      </c>
      <c r="V44">
        <f t="shared" si="23"/>
        <v>7578574351425.2617</v>
      </c>
      <c r="W44">
        <f t="shared" si="24"/>
        <v>7523693149874.3799</v>
      </c>
      <c r="Z44" s="30">
        <v>17.9687509174532</v>
      </c>
      <c r="AA44" s="30" t="str">
        <f t="shared" si="25"/>
        <v/>
      </c>
      <c r="AB44" s="30" t="e">
        <f t="shared" si="26"/>
        <v>#N/A</v>
      </c>
      <c r="AC44" s="30" t="e">
        <f t="shared" si="27"/>
        <v>#N/A</v>
      </c>
      <c r="AD44" s="30" t="e">
        <f t="shared" si="28"/>
        <v>#N/A</v>
      </c>
      <c r="AE44" s="30">
        <v>7.5236931498743802</v>
      </c>
    </row>
    <row r="45" spans="1:31" ht="15" x14ac:dyDescent="0.3">
      <c r="A45">
        <v>479</v>
      </c>
      <c r="B45" t="str">
        <f t="shared" si="15"/>
        <v>iBoxx EUR Corporates Net Zero 2050 Paris-Aligned ESG Index41</v>
      </c>
      <c r="C45" t="s">
        <v>130</v>
      </c>
      <c r="D45" t="s">
        <v>180</v>
      </c>
      <c r="E45" t="s">
        <v>576</v>
      </c>
      <c r="F45">
        <v>41</v>
      </c>
      <c r="G45" t="s">
        <v>577</v>
      </c>
      <c r="H45" s="25">
        <v>44742</v>
      </c>
      <c r="I45" s="31">
        <v>17989085.249663498</v>
      </c>
      <c r="J45" s="31">
        <f t="shared" si="16"/>
        <v>8994542.6248317491</v>
      </c>
      <c r="K45" s="31">
        <f t="shared" si="2"/>
        <v>7726031.581495868</v>
      </c>
      <c r="L45" s="31">
        <f t="shared" si="17"/>
        <v>7726031.581495868</v>
      </c>
      <c r="M45" s="31">
        <f t="shared" si="18"/>
        <v>7532880.7919584708</v>
      </c>
      <c r="N45" s="31">
        <v>7534503.4924907302</v>
      </c>
      <c r="O45" s="38">
        <v>0.32518999999999998</v>
      </c>
      <c r="P45" s="115" t="s">
        <v>578</v>
      </c>
      <c r="R45">
        <f t="shared" si="19"/>
        <v>17989085249663.5</v>
      </c>
      <c r="S45">
        <f t="shared" si="20"/>
        <v>8994542624831.75</v>
      </c>
      <c r="T45">
        <f t="shared" si="21"/>
        <v>7726031581495.8682</v>
      </c>
      <c r="U45">
        <f t="shared" si="22"/>
        <v>7726031581495.8682</v>
      </c>
      <c r="V45">
        <f t="shared" si="23"/>
        <v>7532880791958.4707</v>
      </c>
      <c r="W45">
        <f t="shared" si="24"/>
        <v>7534503492490.7305</v>
      </c>
      <c r="Z45" s="30">
        <v>17.9890852496635</v>
      </c>
      <c r="AA45" s="30" t="str">
        <f t="shared" si="25"/>
        <v/>
      </c>
      <c r="AB45" s="30" t="e">
        <f t="shared" si="26"/>
        <v>#N/A</v>
      </c>
      <c r="AC45" s="30" t="e">
        <f t="shared" si="27"/>
        <v>#N/A</v>
      </c>
      <c r="AD45" s="30" t="e">
        <f t="shared" si="28"/>
        <v>#N/A</v>
      </c>
      <c r="AE45" s="30">
        <v>7.5345034924907299</v>
      </c>
    </row>
    <row r="46" spans="1:31" ht="15" x14ac:dyDescent="0.3">
      <c r="A46">
        <v>479</v>
      </c>
      <c r="B46" t="str">
        <f t="shared" si="15"/>
        <v>iBoxx EUR Corporates Net Zero 2050 Paris-Aligned ESG Index42</v>
      </c>
      <c r="C46" t="s">
        <v>130</v>
      </c>
      <c r="D46" t="s">
        <v>180</v>
      </c>
      <c r="E46" t="s">
        <v>576</v>
      </c>
      <c r="F46">
        <v>42</v>
      </c>
      <c r="G46" t="s">
        <v>577</v>
      </c>
      <c r="H46" s="25">
        <v>44773</v>
      </c>
      <c r="I46" s="31">
        <v>17994941.756294299</v>
      </c>
      <c r="J46" s="31">
        <f t="shared" si="16"/>
        <v>8997470.8781471495</v>
      </c>
      <c r="K46" s="31">
        <f t="shared" si="2"/>
        <v>7679448.9569624029</v>
      </c>
      <c r="L46" s="31">
        <f t="shared" si="17"/>
        <v>7679448.9569624029</v>
      </c>
      <c r="M46" s="31">
        <f t="shared" si="18"/>
        <v>7487462.7330383426</v>
      </c>
      <c r="N46" s="31">
        <v>7488207.1129941596</v>
      </c>
      <c r="O46" s="38">
        <v>0.33168999999999998</v>
      </c>
      <c r="P46" s="115" t="s">
        <v>578</v>
      </c>
      <c r="R46">
        <f t="shared" si="19"/>
        <v>17994941756294.301</v>
      </c>
      <c r="S46">
        <f t="shared" si="20"/>
        <v>8997470878147.1504</v>
      </c>
      <c r="T46">
        <f t="shared" si="21"/>
        <v>7679448956962.4033</v>
      </c>
      <c r="U46">
        <f t="shared" si="22"/>
        <v>7679448956962.4033</v>
      </c>
      <c r="V46">
        <f t="shared" si="23"/>
        <v>7487462733038.3428</v>
      </c>
      <c r="W46">
        <f t="shared" si="24"/>
        <v>7488207112994.1592</v>
      </c>
      <c r="Z46" s="30">
        <v>17.994941756294299</v>
      </c>
      <c r="AA46" s="30" t="str">
        <f t="shared" si="25"/>
        <v/>
      </c>
      <c r="AB46" s="30" t="e">
        <f t="shared" si="26"/>
        <v>#N/A</v>
      </c>
      <c r="AC46" s="30" t="e">
        <f t="shared" si="27"/>
        <v>#N/A</v>
      </c>
      <c r="AD46" s="30" t="e">
        <f t="shared" si="28"/>
        <v>#N/A</v>
      </c>
      <c r="AE46" s="30">
        <v>7.4882071129941599</v>
      </c>
    </row>
    <row r="47" spans="1:31" ht="15" x14ac:dyDescent="0.3">
      <c r="A47">
        <v>479</v>
      </c>
      <c r="B47" t="str">
        <f t="shared" si="15"/>
        <v>iBoxx EUR Corporates Net Zero 2050 Paris-Aligned ESG Index43</v>
      </c>
      <c r="C47" t="s">
        <v>130</v>
      </c>
      <c r="D47" t="s">
        <v>180</v>
      </c>
      <c r="E47" t="s">
        <v>576</v>
      </c>
      <c r="F47">
        <v>43</v>
      </c>
      <c r="G47" t="s">
        <v>577</v>
      </c>
      <c r="H47" s="25">
        <v>44804</v>
      </c>
      <c r="I47" s="31">
        <v>18041090.358400002</v>
      </c>
      <c r="J47" s="31">
        <f t="shared" si="16"/>
        <v>9020545.1792000011</v>
      </c>
      <c r="K47" s="31">
        <f t="shared" si="2"/>
        <v>7633147.1934227794</v>
      </c>
      <c r="L47" s="31">
        <f t="shared" si="17"/>
        <v>7633147.1934227794</v>
      </c>
      <c r="M47" s="31">
        <f t="shared" si="18"/>
        <v>7442318.5135872094</v>
      </c>
      <c r="N47" s="31">
        <v>7442318.5136000002</v>
      </c>
      <c r="O47" s="26">
        <v>0.19938</v>
      </c>
      <c r="P47" s="115" t="s">
        <v>578</v>
      </c>
      <c r="R47">
        <f t="shared" si="19"/>
        <v>18041090358400.004</v>
      </c>
      <c r="S47">
        <f t="shared" si="20"/>
        <v>9020545179200.002</v>
      </c>
      <c r="T47">
        <f t="shared" si="21"/>
        <v>7633147193422.7793</v>
      </c>
      <c r="U47">
        <f t="shared" si="22"/>
        <v>7633147193422.7793</v>
      </c>
      <c r="V47">
        <f t="shared" si="23"/>
        <v>7442318513587.209</v>
      </c>
      <c r="W47">
        <f t="shared" si="24"/>
        <v>7442318513600</v>
      </c>
      <c r="Z47" s="30">
        <v>18.041090358400002</v>
      </c>
      <c r="AA47" s="30" t="str">
        <f t="shared" si="25"/>
        <v/>
      </c>
      <c r="AB47" s="30" t="e">
        <f t="shared" si="26"/>
        <v>#N/A</v>
      </c>
      <c r="AC47" s="30" t="e">
        <f t="shared" si="27"/>
        <v>#N/A</v>
      </c>
      <c r="AD47" s="30" t="e">
        <f t="shared" si="28"/>
        <v>#N/A</v>
      </c>
      <c r="AE47" s="30">
        <v>7.4423185136000001</v>
      </c>
    </row>
    <row r="48" spans="1:31" ht="15" x14ac:dyDescent="0.3">
      <c r="A48">
        <v>479</v>
      </c>
      <c r="B48" t="str">
        <f t="shared" si="15"/>
        <v>iBoxx EUR Corporates Net Zero 2050 Paris-Aligned ESG Index44</v>
      </c>
      <c r="C48" t="s">
        <v>130</v>
      </c>
      <c r="D48" t="s">
        <v>180</v>
      </c>
      <c r="E48" t="s">
        <v>576</v>
      </c>
      <c r="F48">
        <v>44</v>
      </c>
      <c r="G48" t="s">
        <v>577</v>
      </c>
      <c r="H48" s="25">
        <v>44834</v>
      </c>
      <c r="I48" s="31">
        <v>18072577.070299998</v>
      </c>
      <c r="J48" s="31">
        <f t="shared" si="16"/>
        <v>9036288.535149999</v>
      </c>
      <c r="K48" s="31">
        <f t="shared" si="2"/>
        <v>7587124.5974795427</v>
      </c>
      <c r="L48" s="31">
        <f t="shared" si="17"/>
        <v>7587124.5974795427</v>
      </c>
      <c r="M48" s="31">
        <f t="shared" si="18"/>
        <v>7397446.4825425539</v>
      </c>
      <c r="N48" s="31">
        <v>7397446.4824999999</v>
      </c>
      <c r="O48" s="26">
        <v>0.21068999999999999</v>
      </c>
      <c r="P48" s="115" t="s">
        <v>578</v>
      </c>
      <c r="R48">
        <f t="shared" si="19"/>
        <v>18072577070299.996</v>
      </c>
      <c r="S48">
        <f t="shared" si="20"/>
        <v>9036288535149.998</v>
      </c>
      <c r="T48">
        <f t="shared" si="21"/>
        <v>7587124597479.543</v>
      </c>
      <c r="U48">
        <f t="shared" si="22"/>
        <v>7587124597479.543</v>
      </c>
      <c r="V48">
        <f t="shared" si="23"/>
        <v>7397446482542.5537</v>
      </c>
      <c r="W48">
        <f t="shared" si="24"/>
        <v>7397446482500</v>
      </c>
      <c r="Z48" s="30">
        <v>18.072577070299999</v>
      </c>
      <c r="AA48" s="30" t="str">
        <f t="shared" si="25"/>
        <v/>
      </c>
      <c r="AB48" s="30" t="e">
        <f t="shared" si="26"/>
        <v>#N/A</v>
      </c>
      <c r="AC48" s="30" t="e">
        <f t="shared" si="27"/>
        <v>#N/A</v>
      </c>
      <c r="AD48" s="30" t="e">
        <f t="shared" si="28"/>
        <v>#N/A</v>
      </c>
      <c r="AE48" s="30">
        <v>7.3974464825000004</v>
      </c>
    </row>
    <row r="49" spans="1:31" ht="15" x14ac:dyDescent="0.3">
      <c r="A49">
        <v>479</v>
      </c>
      <c r="B49" t="str">
        <f t="shared" si="15"/>
        <v>iBoxx EUR Corporates Net Zero 2050 Paris-Aligned ESG Index45</v>
      </c>
      <c r="C49" t="s">
        <v>130</v>
      </c>
      <c r="D49" t="s">
        <v>180</v>
      </c>
      <c r="E49" t="s">
        <v>576</v>
      </c>
      <c r="F49">
        <v>45</v>
      </c>
      <c r="G49" t="s">
        <v>577</v>
      </c>
      <c r="H49" s="25">
        <v>44865</v>
      </c>
      <c r="I49" s="31">
        <v>17936008.662999999</v>
      </c>
      <c r="J49" s="31">
        <f t="shared" si="16"/>
        <v>8968004.3314999994</v>
      </c>
      <c r="K49" s="31">
        <f t="shared" si="2"/>
        <v>7541379.485945249</v>
      </c>
      <c r="L49" s="31">
        <f t="shared" si="17"/>
        <v>7541379.485945249</v>
      </c>
      <c r="M49" s="31">
        <f t="shared" si="18"/>
        <v>7352844.9987966176</v>
      </c>
      <c r="N49" s="31">
        <v>7352844.9988000002</v>
      </c>
      <c r="O49" s="26">
        <v>0.21751999999999999</v>
      </c>
      <c r="P49" s="115" t="s">
        <v>578</v>
      </c>
      <c r="R49">
        <f t="shared" si="19"/>
        <v>17936008663000</v>
      </c>
      <c r="S49">
        <f t="shared" si="20"/>
        <v>8968004331500</v>
      </c>
      <c r="T49">
        <f t="shared" si="21"/>
        <v>7541379485945.249</v>
      </c>
      <c r="U49">
        <f t="shared" si="22"/>
        <v>7541379485945.249</v>
      </c>
      <c r="V49">
        <f t="shared" si="23"/>
        <v>7352844998796.6172</v>
      </c>
      <c r="W49">
        <f t="shared" si="24"/>
        <v>7352844998800</v>
      </c>
      <c r="Z49" s="30">
        <v>17.936008662999999</v>
      </c>
      <c r="AA49" s="30" t="str">
        <f t="shared" si="25"/>
        <v/>
      </c>
      <c r="AB49" s="30" t="e">
        <f t="shared" si="26"/>
        <v>#N/A</v>
      </c>
      <c r="AC49" s="30" t="e">
        <f t="shared" si="27"/>
        <v>#N/A</v>
      </c>
      <c r="AD49" s="30" t="e">
        <f t="shared" si="28"/>
        <v>#N/A</v>
      </c>
      <c r="AE49" s="30">
        <v>7.3528449988000002</v>
      </c>
    </row>
    <row r="50" spans="1:31" ht="15" x14ac:dyDescent="0.3">
      <c r="A50">
        <v>479</v>
      </c>
      <c r="B50" t="str">
        <f t="shared" si="15"/>
        <v>iBoxx EUR Corporates Net Zero 2050 Paris-Aligned ESG Index46</v>
      </c>
      <c r="C50" t="s">
        <v>130</v>
      </c>
      <c r="D50" t="s">
        <v>180</v>
      </c>
      <c r="E50" t="s">
        <v>576</v>
      </c>
      <c r="F50">
        <v>46</v>
      </c>
      <c r="G50" t="s">
        <v>577</v>
      </c>
      <c r="H50" s="25">
        <v>44895</v>
      </c>
      <c r="I50" s="31">
        <v>18242658.076099999</v>
      </c>
      <c r="J50" s="31">
        <f t="shared" si="16"/>
        <v>9121329.0380499996</v>
      </c>
      <c r="K50" s="31">
        <f t="shared" si="2"/>
        <v>7495910.1857809154</v>
      </c>
      <c r="L50" s="31">
        <f t="shared" si="17"/>
        <v>7495910.1857809154</v>
      </c>
      <c r="M50" s="31">
        <f t="shared" si="18"/>
        <v>7308512.4311363921</v>
      </c>
      <c r="N50" s="31">
        <v>7081172.6903999997</v>
      </c>
      <c r="O50" s="26">
        <v>0.21251</v>
      </c>
      <c r="P50" s="115" t="s">
        <v>578</v>
      </c>
      <c r="R50">
        <f t="shared" si="19"/>
        <v>18242658076100</v>
      </c>
      <c r="S50">
        <f t="shared" si="20"/>
        <v>9121329038050</v>
      </c>
      <c r="T50">
        <f t="shared" si="21"/>
        <v>7495910185780.915</v>
      </c>
      <c r="U50">
        <f t="shared" si="22"/>
        <v>7495910185780.915</v>
      </c>
      <c r="V50">
        <f t="shared" si="23"/>
        <v>7308512431136.3916</v>
      </c>
      <c r="W50">
        <f t="shared" si="24"/>
        <v>7081172690400</v>
      </c>
      <c r="Z50" s="30">
        <v>18.2426580761</v>
      </c>
      <c r="AA50" s="30" t="str">
        <f t="shared" si="25"/>
        <v/>
      </c>
      <c r="AB50" s="30" t="e">
        <f t="shared" si="26"/>
        <v>#N/A</v>
      </c>
      <c r="AC50" s="30" t="e">
        <f t="shared" si="27"/>
        <v>#N/A</v>
      </c>
      <c r="AD50" s="30" t="e">
        <f t="shared" si="28"/>
        <v>#N/A</v>
      </c>
      <c r="AE50" s="30">
        <v>7.0811726903999999</v>
      </c>
    </row>
    <row r="51" spans="1:31" ht="15" x14ac:dyDescent="0.3">
      <c r="A51">
        <v>479</v>
      </c>
      <c r="B51" t="str">
        <f t="shared" si="15"/>
        <v>iBoxx EUR Corporates Net Zero 2050 Paris-Aligned ESG Index47</v>
      </c>
      <c r="C51" t="s">
        <v>130</v>
      </c>
      <c r="D51" t="s">
        <v>180</v>
      </c>
      <c r="E51" t="s">
        <v>576</v>
      </c>
      <c r="F51">
        <v>47</v>
      </c>
      <c r="G51" t="s">
        <v>577</v>
      </c>
      <c r="H51" s="25">
        <v>44926</v>
      </c>
      <c r="I51" s="31">
        <v>18531464.7885</v>
      </c>
      <c r="J51" s="31">
        <f t="shared" si="16"/>
        <v>9265732.3942499999</v>
      </c>
      <c r="K51" s="31">
        <f t="shared" si="2"/>
        <v>7450715.0340348231</v>
      </c>
      <c r="L51" s="31">
        <f t="shared" si="17"/>
        <v>7450715.0340348231</v>
      </c>
      <c r="M51" s="31">
        <f t="shared" si="18"/>
        <v>7264447.1581839519</v>
      </c>
      <c r="N51" s="31">
        <v>7201062.7582999999</v>
      </c>
      <c r="O51" s="26">
        <v>0.21704000000000001</v>
      </c>
      <c r="P51" s="115" t="s">
        <v>578</v>
      </c>
      <c r="R51">
        <f t="shared" si="19"/>
        <v>18531464788500</v>
      </c>
      <c r="S51">
        <f t="shared" si="20"/>
        <v>9265732394250</v>
      </c>
      <c r="T51">
        <f t="shared" si="21"/>
        <v>7450715034034.8232</v>
      </c>
      <c r="U51">
        <f t="shared" si="22"/>
        <v>7450715034034.8232</v>
      </c>
      <c r="V51">
        <f t="shared" si="23"/>
        <v>7264447158183.9521</v>
      </c>
      <c r="W51">
        <f t="shared" si="24"/>
        <v>7201062758300</v>
      </c>
      <c r="Z51" s="30">
        <v>18.531464788499999</v>
      </c>
      <c r="AA51" s="30" t="str">
        <f t="shared" si="25"/>
        <v/>
      </c>
      <c r="AB51" s="30" t="e">
        <f t="shared" si="26"/>
        <v>#N/A</v>
      </c>
      <c r="AC51" s="30" t="e">
        <f t="shared" si="27"/>
        <v>#N/A</v>
      </c>
      <c r="AD51" s="30" t="e">
        <f t="shared" si="28"/>
        <v>#N/A</v>
      </c>
      <c r="AE51" s="30">
        <v>7.2010627583</v>
      </c>
    </row>
    <row r="52" spans="1:31" ht="15" x14ac:dyDescent="0.3">
      <c r="A52">
        <v>479</v>
      </c>
      <c r="B52" t="str">
        <f t="shared" si="15"/>
        <v>iBoxx EUR Corporates Net Zero 2050 Paris-Aligned ESG Index48</v>
      </c>
      <c r="C52" t="s">
        <v>130</v>
      </c>
      <c r="D52" t="s">
        <v>180</v>
      </c>
      <c r="E52" t="s">
        <v>576</v>
      </c>
      <c r="F52">
        <v>48</v>
      </c>
      <c r="G52" t="s">
        <v>577</v>
      </c>
      <c r="H52" s="25">
        <v>44957</v>
      </c>
      <c r="I52" s="31">
        <v>19109286.848099999</v>
      </c>
      <c r="J52" s="31">
        <f t="shared" si="16"/>
        <v>9554643.4240499996</v>
      </c>
      <c r="K52" s="31">
        <f t="shared" si="2"/>
        <v>7405792.3777817041</v>
      </c>
      <c r="L52" s="31">
        <f t="shared" si="17"/>
        <v>7405792.3777817041</v>
      </c>
      <c r="M52" s="31">
        <f t="shared" si="18"/>
        <v>7220647.5683371611</v>
      </c>
      <c r="N52" s="31">
        <v>7220647.5683000004</v>
      </c>
      <c r="O52" s="26">
        <v>0.22489999999999999</v>
      </c>
      <c r="P52" s="115" t="s">
        <v>578</v>
      </c>
      <c r="R52">
        <f t="shared" si="19"/>
        <v>19109286848100</v>
      </c>
      <c r="S52">
        <f t="shared" si="20"/>
        <v>9554643424050</v>
      </c>
      <c r="T52">
        <f t="shared" si="21"/>
        <v>7405792377781.7041</v>
      </c>
      <c r="U52">
        <f t="shared" si="22"/>
        <v>7405792377781.7041</v>
      </c>
      <c r="V52">
        <f t="shared" si="23"/>
        <v>7220647568337.1611</v>
      </c>
      <c r="W52">
        <f t="shared" si="24"/>
        <v>7220647568300</v>
      </c>
      <c r="Z52" s="30">
        <v>19.109286848099998</v>
      </c>
      <c r="AA52" s="30" t="str">
        <f t="shared" si="25"/>
        <v/>
      </c>
      <c r="AB52" s="30" t="e">
        <f t="shared" si="26"/>
        <v>#N/A</v>
      </c>
      <c r="AC52" s="30" t="e">
        <f t="shared" si="27"/>
        <v>#N/A</v>
      </c>
      <c r="AD52" s="30" t="e">
        <f t="shared" si="28"/>
        <v>#N/A</v>
      </c>
      <c r="AE52" s="30">
        <v>7.2206475683000004</v>
      </c>
    </row>
    <row r="53" spans="1:31" ht="15" x14ac:dyDescent="0.3">
      <c r="A53">
        <v>479</v>
      </c>
      <c r="B53" t="str">
        <f t="shared" si="15"/>
        <v>iBoxx EUR Corporates Net Zero 2050 Paris-Aligned ESG Index49</v>
      </c>
      <c r="C53" t="s">
        <v>130</v>
      </c>
      <c r="D53" t="s">
        <v>180</v>
      </c>
      <c r="E53" t="s">
        <v>576</v>
      </c>
      <c r="F53">
        <v>49</v>
      </c>
      <c r="G53" t="s">
        <v>577</v>
      </c>
      <c r="H53" s="25">
        <v>44985</v>
      </c>
      <c r="I53" s="31">
        <v>18704255.013900001</v>
      </c>
      <c r="J53" s="31">
        <f t="shared" si="16"/>
        <v>9352127.5069500003</v>
      </c>
      <c r="K53" s="31">
        <f t="shared" si="2"/>
        <v>7361140.5740622841</v>
      </c>
      <c r="L53" s="31">
        <f t="shared" si="17"/>
        <v>7361140.5740622841</v>
      </c>
      <c r="M53" s="31">
        <f t="shared" si="18"/>
        <v>7177112.0597107271</v>
      </c>
      <c r="N53" s="31">
        <v>6855331.0147000002</v>
      </c>
      <c r="O53" s="26">
        <v>0.22495999999999999</v>
      </c>
      <c r="P53" s="115" t="s">
        <v>578</v>
      </c>
      <c r="R53">
        <f t="shared" si="19"/>
        <v>18704255013900</v>
      </c>
      <c r="S53">
        <f t="shared" si="20"/>
        <v>9352127506950</v>
      </c>
      <c r="T53">
        <f t="shared" si="21"/>
        <v>7361140574062.2842</v>
      </c>
      <c r="U53">
        <f t="shared" si="22"/>
        <v>7361140574062.2842</v>
      </c>
      <c r="V53">
        <f t="shared" si="23"/>
        <v>7177112059710.7275</v>
      </c>
      <c r="W53">
        <f t="shared" si="24"/>
        <v>6855331014700</v>
      </c>
      <c r="Z53" s="30">
        <v>18.704255013899999</v>
      </c>
      <c r="AA53" s="30" t="str">
        <f t="shared" si="25"/>
        <v/>
      </c>
      <c r="AB53" s="30" t="e">
        <f t="shared" si="26"/>
        <v>#N/A</v>
      </c>
      <c r="AC53" s="30" t="e">
        <f t="shared" si="27"/>
        <v>#N/A</v>
      </c>
      <c r="AD53" s="30" t="e">
        <f t="shared" si="28"/>
        <v>#N/A</v>
      </c>
      <c r="AE53" s="30">
        <v>6.8553310146999999</v>
      </c>
    </row>
    <row r="54" spans="1:31" ht="15" x14ac:dyDescent="0.3">
      <c r="A54">
        <v>479</v>
      </c>
      <c r="B54" t="str">
        <f t="shared" si="15"/>
        <v>iBoxx EUR Corporates Net Zero 2050 Paris-Aligned ESG Index50</v>
      </c>
      <c r="C54" t="s">
        <v>130</v>
      </c>
      <c r="D54" t="s">
        <v>180</v>
      </c>
      <c r="E54" t="s">
        <v>576</v>
      </c>
      <c r="F54">
        <v>50</v>
      </c>
      <c r="G54" t="s">
        <v>577</v>
      </c>
      <c r="H54" s="25">
        <v>45016</v>
      </c>
      <c r="I54" s="31">
        <v>18444587.079800002</v>
      </c>
      <c r="J54" s="31">
        <f t="shared" si="16"/>
        <v>9222293.5399000011</v>
      </c>
      <c r="K54" s="31">
        <f t="shared" si="2"/>
        <v>7316757.9898231952</v>
      </c>
      <c r="L54" s="31">
        <f t="shared" si="17"/>
        <v>7316757.9898231952</v>
      </c>
      <c r="M54" s="31">
        <f t="shared" si="18"/>
        <v>7133839.0400776155</v>
      </c>
      <c r="N54" s="31">
        <v>6844704.1354999999</v>
      </c>
      <c r="O54" s="26">
        <v>0.22506000000000001</v>
      </c>
      <c r="P54" s="115" t="s">
        <v>578</v>
      </c>
      <c r="R54">
        <f t="shared" si="19"/>
        <v>18444587079800.004</v>
      </c>
      <c r="S54">
        <f t="shared" si="20"/>
        <v>9222293539900.002</v>
      </c>
      <c r="T54">
        <f t="shared" si="21"/>
        <v>7316757989823.1953</v>
      </c>
      <c r="U54">
        <f t="shared" si="22"/>
        <v>7316757989823.1953</v>
      </c>
      <c r="V54">
        <f t="shared" si="23"/>
        <v>7133839040077.6152</v>
      </c>
      <c r="W54">
        <f t="shared" si="24"/>
        <v>6844704135500</v>
      </c>
      <c r="Z54" s="30">
        <v>18.444587079800002</v>
      </c>
      <c r="AA54" s="30" t="str">
        <f t="shared" si="25"/>
        <v/>
      </c>
      <c r="AB54" s="30" t="e">
        <f t="shared" si="26"/>
        <v>#N/A</v>
      </c>
      <c r="AC54" s="30" t="e">
        <f t="shared" si="27"/>
        <v>#N/A</v>
      </c>
      <c r="AD54" s="30" t="e">
        <f t="shared" si="28"/>
        <v>#N/A</v>
      </c>
      <c r="AE54" s="30">
        <v>6.8447041354999998</v>
      </c>
    </row>
    <row r="55" spans="1:31" ht="15" x14ac:dyDescent="0.3">
      <c r="A55">
        <v>479</v>
      </c>
      <c r="B55" t="str">
        <f t="shared" si="15"/>
        <v>iBoxx EUR Corporates Net Zero 2050 Paris-Aligned ESG Index51</v>
      </c>
      <c r="C55" t="s">
        <v>130</v>
      </c>
      <c r="D55" t="s">
        <v>180</v>
      </c>
      <c r="E55" t="s">
        <v>576</v>
      </c>
      <c r="F55">
        <v>51</v>
      </c>
      <c r="G55" t="s">
        <v>577</v>
      </c>
      <c r="H55" s="25">
        <v>45046</v>
      </c>
      <c r="I55" s="31">
        <v>18734909.553000003</v>
      </c>
      <c r="J55" s="31">
        <f t="shared" si="16"/>
        <v>9367454.7765000015</v>
      </c>
      <c r="K55" s="31">
        <f t="shared" si="2"/>
        <v>7272643.0018572565</v>
      </c>
      <c r="L55" s="31">
        <f t="shared" si="17"/>
        <v>7272643.0018572565</v>
      </c>
      <c r="M55" s="31">
        <f t="shared" si="18"/>
        <v>7090826.9268108252</v>
      </c>
      <c r="N55" s="31">
        <v>7090826.9268000005</v>
      </c>
      <c r="O55" s="26">
        <v>0.23202</v>
      </c>
      <c r="P55" s="115" t="s">
        <v>578</v>
      </c>
      <c r="R55">
        <f t="shared" si="19"/>
        <v>18734909553000.004</v>
      </c>
      <c r="S55">
        <f t="shared" si="20"/>
        <v>9367454776500.002</v>
      </c>
      <c r="T55">
        <f t="shared" si="21"/>
        <v>7272643001857.2568</v>
      </c>
      <c r="U55">
        <f t="shared" si="22"/>
        <v>7272643001857.2568</v>
      </c>
      <c r="V55">
        <f t="shared" si="23"/>
        <v>7090826926810.8252</v>
      </c>
      <c r="W55">
        <f t="shared" si="24"/>
        <v>7090826926800</v>
      </c>
      <c r="Z55" s="30">
        <v>18.734909553000001</v>
      </c>
      <c r="AA55" s="30" t="str">
        <f t="shared" si="25"/>
        <v/>
      </c>
      <c r="AB55" s="30" t="e">
        <f t="shared" si="26"/>
        <v>#N/A</v>
      </c>
      <c r="AC55" s="30" t="e">
        <f t="shared" si="27"/>
        <v>#N/A</v>
      </c>
      <c r="AD55" s="30" t="e">
        <f t="shared" si="28"/>
        <v>#N/A</v>
      </c>
      <c r="AE55" s="30">
        <v>7.0908269268000002</v>
      </c>
    </row>
    <row r="56" spans="1:31" ht="15" x14ac:dyDescent="0.3">
      <c r="A56">
        <v>479</v>
      </c>
      <c r="B56" t="str">
        <f t="shared" si="15"/>
        <v>iBoxx EUR Corporates Net Zero 2050 Paris-Aligned ESG Index52</v>
      </c>
      <c r="C56" t="s">
        <v>130</v>
      </c>
      <c r="D56" t="s">
        <v>180</v>
      </c>
      <c r="E56" t="s">
        <v>576</v>
      </c>
      <c r="F56">
        <v>52</v>
      </c>
      <c r="G56" t="s">
        <v>577</v>
      </c>
      <c r="H56" s="25">
        <v>45077</v>
      </c>
      <c r="I56" s="31">
        <v>18936134.3594</v>
      </c>
      <c r="J56" s="31">
        <f t="shared" si="16"/>
        <v>9468067.1797000002</v>
      </c>
      <c r="K56" s="31">
        <f t="shared" si="2"/>
        <v>7228793.9967440972</v>
      </c>
      <c r="L56" s="31">
        <f t="shared" si="17"/>
        <v>7228793.9967440972</v>
      </c>
      <c r="M56" s="31">
        <f t="shared" si="18"/>
        <v>7048074.1468254942</v>
      </c>
      <c r="N56" s="31">
        <v>7048074.1468000002</v>
      </c>
      <c r="O56" s="26">
        <v>0.23771</v>
      </c>
      <c r="P56" s="115" t="s">
        <v>578</v>
      </c>
      <c r="R56">
        <f t="shared" si="19"/>
        <v>18936134359400</v>
      </c>
      <c r="S56">
        <f t="shared" si="20"/>
        <v>9468067179700</v>
      </c>
      <c r="T56">
        <f t="shared" si="21"/>
        <v>7228793996744.0977</v>
      </c>
      <c r="U56">
        <f t="shared" si="22"/>
        <v>7228793996744.0977</v>
      </c>
      <c r="V56">
        <f t="shared" si="23"/>
        <v>7048074146825.4941</v>
      </c>
      <c r="W56">
        <f t="shared" si="24"/>
        <v>7048074146800</v>
      </c>
      <c r="Z56" s="30">
        <v>18.9361343594</v>
      </c>
      <c r="AA56" s="30" t="str">
        <f t="shared" si="25"/>
        <v/>
      </c>
      <c r="AB56" s="30" t="e">
        <f t="shared" si="26"/>
        <v>#N/A</v>
      </c>
      <c r="AC56" s="30" t="e">
        <f t="shared" si="27"/>
        <v>#N/A</v>
      </c>
      <c r="AD56" s="30" t="e">
        <f t="shared" si="28"/>
        <v>#N/A</v>
      </c>
      <c r="AE56" s="30">
        <v>7.0480741468000003</v>
      </c>
    </row>
    <row r="57" spans="1:31" ht="15" x14ac:dyDescent="0.3">
      <c r="A57">
        <v>479</v>
      </c>
      <c r="B57" t="str">
        <f t="shared" si="15"/>
        <v>iBoxx EUR Corporates Net Zero 2050 Paris-Aligned ESG Index53</v>
      </c>
      <c r="C57" t="s">
        <v>130</v>
      </c>
      <c r="D57" t="s">
        <v>180</v>
      </c>
      <c r="E57" t="s">
        <v>576</v>
      </c>
      <c r="F57">
        <v>53</v>
      </c>
      <c r="G57" t="s">
        <v>577</v>
      </c>
      <c r="H57" s="25">
        <v>45107</v>
      </c>
      <c r="I57" s="31">
        <v>23855259.058699999</v>
      </c>
      <c r="J57" s="31">
        <f t="shared" si="16"/>
        <v>11927629.52935</v>
      </c>
      <c r="K57" s="31">
        <f t="shared" si="2"/>
        <v>7185209.3707911577</v>
      </c>
      <c r="L57" s="31">
        <f t="shared" si="17"/>
        <v>7185209.3707911577</v>
      </c>
      <c r="M57" s="31">
        <f t="shared" si="18"/>
        <v>7005579.1365213785</v>
      </c>
      <c r="N57" s="31">
        <v>7005579.1365</v>
      </c>
      <c r="O57" s="26">
        <v>0.26190999999999998</v>
      </c>
      <c r="P57" s="115" t="s">
        <v>578</v>
      </c>
      <c r="R57">
        <f t="shared" si="19"/>
        <v>23855259058700</v>
      </c>
      <c r="S57">
        <f t="shared" si="20"/>
        <v>11927629529350</v>
      </c>
      <c r="T57">
        <f t="shared" si="21"/>
        <v>7185209370791.1572</v>
      </c>
      <c r="U57">
        <f t="shared" si="22"/>
        <v>7185209370791.1572</v>
      </c>
      <c r="V57">
        <f t="shared" si="23"/>
        <v>7005579136521.3789</v>
      </c>
      <c r="W57">
        <f t="shared" si="24"/>
        <v>7005579136500</v>
      </c>
      <c r="Z57" s="30">
        <v>23.8552590587</v>
      </c>
      <c r="AA57" s="30" t="str">
        <f t="shared" si="25"/>
        <v/>
      </c>
      <c r="AB57" s="30" t="e">
        <f t="shared" si="26"/>
        <v>#N/A</v>
      </c>
      <c r="AC57" s="30" t="e">
        <f t="shared" si="27"/>
        <v>#N/A</v>
      </c>
      <c r="AD57" s="30" t="e">
        <f t="shared" si="28"/>
        <v>#N/A</v>
      </c>
      <c r="AE57" s="30">
        <v>7.0055791364999997</v>
      </c>
    </row>
    <row r="58" spans="1:31" ht="15" x14ac:dyDescent="0.3">
      <c r="A58">
        <v>479</v>
      </c>
      <c r="B58" t="str">
        <f t="shared" si="15"/>
        <v>iBoxx EUR Corporates Net Zero 2050 Paris-Aligned ESG Index54</v>
      </c>
      <c r="C58" t="s">
        <v>130</v>
      </c>
      <c r="D58" t="s">
        <v>180</v>
      </c>
      <c r="E58" t="s">
        <v>576</v>
      </c>
      <c r="F58">
        <v>54</v>
      </c>
      <c r="G58" t="s">
        <v>577</v>
      </c>
      <c r="H58" s="25">
        <v>45138</v>
      </c>
      <c r="I58" s="31">
        <v>22994523.327300001</v>
      </c>
      <c r="J58" s="31">
        <f t="shared" si="16"/>
        <v>11497261.66365</v>
      </c>
      <c r="K58" s="31">
        <f t="shared" si="2"/>
        <v>7141887.5299750352</v>
      </c>
      <c r="L58" s="31">
        <f t="shared" si="17"/>
        <v>7141887.5299750352</v>
      </c>
      <c r="M58" s="31">
        <f t="shared" si="18"/>
        <v>6963340.3417256596</v>
      </c>
      <c r="N58" s="31">
        <v>6588575.5219000001</v>
      </c>
      <c r="O58" s="26">
        <v>0.25890999999999997</v>
      </c>
      <c r="P58" s="115" t="s">
        <v>578</v>
      </c>
      <c r="R58">
        <f t="shared" si="19"/>
        <v>22994523327300</v>
      </c>
      <c r="S58">
        <f t="shared" si="20"/>
        <v>11497261663650</v>
      </c>
      <c r="T58">
        <f t="shared" si="21"/>
        <v>7141887529975.0352</v>
      </c>
      <c r="U58">
        <f t="shared" si="22"/>
        <v>7141887529975.0352</v>
      </c>
      <c r="V58">
        <f t="shared" si="23"/>
        <v>6963340341725.6592</v>
      </c>
      <c r="W58">
        <f t="shared" si="24"/>
        <v>6588575521900</v>
      </c>
      <c r="Z58" s="30">
        <v>22.994523327300001</v>
      </c>
      <c r="AA58" s="30" t="str">
        <f t="shared" si="25"/>
        <v/>
      </c>
      <c r="AB58" s="30" t="e">
        <f t="shared" si="26"/>
        <v>#N/A</v>
      </c>
      <c r="AC58" s="30" t="e">
        <f t="shared" si="27"/>
        <v>#N/A</v>
      </c>
      <c r="AD58" s="30" t="e">
        <f t="shared" si="28"/>
        <v>#N/A</v>
      </c>
      <c r="AE58" s="30">
        <v>6.5885755219000002</v>
      </c>
    </row>
    <row r="59" spans="1:31" ht="15" x14ac:dyDescent="0.3">
      <c r="A59">
        <v>479</v>
      </c>
      <c r="B59" t="str">
        <f t="shared" si="15"/>
        <v>iBoxx EUR Corporates Net Zero 2050 Paris-Aligned ESG Index55</v>
      </c>
      <c r="C59" t="s">
        <v>130</v>
      </c>
      <c r="D59" t="s">
        <v>180</v>
      </c>
      <c r="E59" t="s">
        <v>576</v>
      </c>
      <c r="F59">
        <v>55</v>
      </c>
      <c r="G59" t="s">
        <v>577</v>
      </c>
      <c r="H59" s="25">
        <v>45169</v>
      </c>
      <c r="I59" s="31">
        <v>23338469.6325</v>
      </c>
      <c r="J59" s="31">
        <f t="shared" si="16"/>
        <v>11669234.81625</v>
      </c>
      <c r="K59" s="31">
        <f t="shared" si="2"/>
        <v>7098826.8898831857</v>
      </c>
      <c r="L59" s="31">
        <f t="shared" si="17"/>
        <v>7098826.8898831857</v>
      </c>
      <c r="M59" s="31">
        <f t="shared" si="18"/>
        <v>6921356.2176361056</v>
      </c>
      <c r="N59" s="31">
        <v>6921356.2176000001</v>
      </c>
      <c r="O59" s="26">
        <v>0.26177</v>
      </c>
      <c r="P59" s="115" t="s">
        <v>578</v>
      </c>
      <c r="R59">
        <f t="shared" si="19"/>
        <v>23338469632500</v>
      </c>
      <c r="S59">
        <f t="shared" si="20"/>
        <v>11669234816250</v>
      </c>
      <c r="T59">
        <f t="shared" si="21"/>
        <v>7098826889883.1855</v>
      </c>
      <c r="U59">
        <f t="shared" si="22"/>
        <v>7098826889883.1855</v>
      </c>
      <c r="V59">
        <f t="shared" si="23"/>
        <v>6921356217636.1055</v>
      </c>
      <c r="W59">
        <f t="shared" si="24"/>
        <v>6921356217600</v>
      </c>
      <c r="Z59" s="30">
        <v>23.338469632500001</v>
      </c>
      <c r="AA59" s="30" t="str">
        <f t="shared" si="25"/>
        <v/>
      </c>
      <c r="AB59" s="30" t="e">
        <f t="shared" si="26"/>
        <v>#N/A</v>
      </c>
      <c r="AC59" s="30" t="e">
        <f t="shared" si="27"/>
        <v>#N/A</v>
      </c>
      <c r="AD59" s="30" t="e">
        <f t="shared" si="28"/>
        <v>#N/A</v>
      </c>
      <c r="AE59" s="30">
        <v>6.9213562175999996</v>
      </c>
    </row>
    <row r="60" spans="1:31" ht="15" x14ac:dyDescent="0.3">
      <c r="A60">
        <v>479</v>
      </c>
      <c r="B60" t="str">
        <f t="shared" si="15"/>
        <v>iBoxx EUR Corporates Net Zero 2050 Paris-Aligned ESG Index56</v>
      </c>
      <c r="C60" t="s">
        <v>130</v>
      </c>
      <c r="D60" t="s">
        <v>180</v>
      </c>
      <c r="E60" t="s">
        <v>576</v>
      </c>
      <c r="F60">
        <v>56</v>
      </c>
      <c r="G60" t="s">
        <v>577</v>
      </c>
      <c r="H60" s="25">
        <v>45199</v>
      </c>
      <c r="I60" s="31">
        <v>23002945.207600001</v>
      </c>
      <c r="J60" s="31">
        <f t="shared" si="16"/>
        <v>11501472.603800001</v>
      </c>
      <c r="K60" s="31">
        <f t="shared" si="2"/>
        <v>7056025.8756559743</v>
      </c>
      <c r="L60" s="31">
        <f t="shared" si="17"/>
        <v>7056025.8756559743</v>
      </c>
      <c r="M60" s="31">
        <f t="shared" si="18"/>
        <v>6879625.228764575</v>
      </c>
      <c r="N60" s="31">
        <v>6645034.8106000004</v>
      </c>
      <c r="O60" s="26">
        <v>0.25916</v>
      </c>
      <c r="P60" s="115" t="s">
        <v>578</v>
      </c>
      <c r="R60">
        <f t="shared" si="19"/>
        <v>23002945207600</v>
      </c>
      <c r="S60">
        <f t="shared" si="20"/>
        <v>11501472603800</v>
      </c>
      <c r="T60">
        <f t="shared" si="21"/>
        <v>7056025875655.9746</v>
      </c>
      <c r="U60">
        <f t="shared" si="22"/>
        <v>7056025875655.9746</v>
      </c>
      <c r="V60">
        <f t="shared" si="23"/>
        <v>6879625228764.5752</v>
      </c>
      <c r="W60">
        <f t="shared" si="24"/>
        <v>6645034810600</v>
      </c>
      <c r="Z60" s="30">
        <v>23.0029452076</v>
      </c>
      <c r="AA60" s="30" t="str">
        <f t="shared" si="25"/>
        <v/>
      </c>
      <c r="AB60" s="30" t="e">
        <f t="shared" si="26"/>
        <v>#N/A</v>
      </c>
      <c r="AC60" s="30" t="e">
        <f t="shared" si="27"/>
        <v>#N/A</v>
      </c>
      <c r="AD60" s="30" t="e">
        <f t="shared" si="28"/>
        <v>#N/A</v>
      </c>
      <c r="AE60" s="30">
        <v>6.6450348106000003</v>
      </c>
    </row>
    <row r="61" spans="1:31" ht="15" x14ac:dyDescent="0.3">
      <c r="A61">
        <v>479</v>
      </c>
      <c r="B61" t="str">
        <f t="shared" si="15"/>
        <v>iBoxx EUR Corporates Net Zero 2050 Paris-Aligned ESG Index57</v>
      </c>
      <c r="C61" t="s">
        <v>130</v>
      </c>
      <c r="D61" t="s">
        <v>180</v>
      </c>
      <c r="E61" t="s">
        <v>576</v>
      </c>
      <c r="F61">
        <v>57</v>
      </c>
      <c r="G61" t="s">
        <v>577</v>
      </c>
      <c r="H61" s="25">
        <v>45230</v>
      </c>
      <c r="I61" s="31">
        <v>22896438.562800001</v>
      </c>
      <c r="J61" s="31">
        <f t="shared" si="16"/>
        <v>11448219.281400001</v>
      </c>
      <c r="K61" s="31">
        <f t="shared" si="2"/>
        <v>7013482.9219290819</v>
      </c>
      <c r="L61" s="31">
        <f t="shared" si="17"/>
        <v>7013482.9219290819</v>
      </c>
      <c r="M61" s="31">
        <f t="shared" si="18"/>
        <v>6838145.8488808544</v>
      </c>
      <c r="N61" s="31">
        <v>6708932.3909999998</v>
      </c>
      <c r="O61" s="26">
        <v>0.25735000000000002</v>
      </c>
      <c r="P61" s="115" t="s">
        <v>578</v>
      </c>
      <c r="R61">
        <f t="shared" si="19"/>
        <v>22896438562800</v>
      </c>
      <c r="S61">
        <f t="shared" si="20"/>
        <v>11448219281400</v>
      </c>
      <c r="T61">
        <f t="shared" si="21"/>
        <v>7013482921929.082</v>
      </c>
      <c r="U61">
        <f t="shared" si="22"/>
        <v>7013482921929.082</v>
      </c>
      <c r="V61">
        <f t="shared" si="23"/>
        <v>6838145848880.8545</v>
      </c>
      <c r="W61">
        <f t="shared" si="24"/>
        <v>6708932391000</v>
      </c>
      <c r="Z61" s="30">
        <v>22.8964385628</v>
      </c>
      <c r="AA61" s="30" t="str">
        <f t="shared" si="25"/>
        <v/>
      </c>
      <c r="AB61" s="30" t="e">
        <f t="shared" si="26"/>
        <v>#N/A</v>
      </c>
      <c r="AC61" s="30" t="e">
        <f t="shared" si="27"/>
        <v>#N/A</v>
      </c>
      <c r="AD61" s="30" t="e">
        <f t="shared" si="28"/>
        <v>#N/A</v>
      </c>
      <c r="AE61" s="30">
        <v>6.7089323910000003</v>
      </c>
    </row>
    <row r="62" spans="1:31" ht="15" x14ac:dyDescent="0.3">
      <c r="A62">
        <v>479</v>
      </c>
      <c r="B62" t="str">
        <f t="shared" si="15"/>
        <v>iBoxx EUR Corporates Net Zero 2050 Paris-Aligned ESG Index58</v>
      </c>
      <c r="C62" t="s">
        <v>130</v>
      </c>
      <c r="D62" t="s">
        <v>180</v>
      </c>
      <c r="E62" t="s">
        <v>576</v>
      </c>
      <c r="F62">
        <v>58</v>
      </c>
      <c r="G62" t="s">
        <v>577</v>
      </c>
      <c r="H62" s="25">
        <v>45260</v>
      </c>
      <c r="I62" s="31">
        <v>24232330.934799999</v>
      </c>
      <c r="J62" s="31">
        <f t="shared" si="16"/>
        <v>12116165.467399999</v>
      </c>
      <c r="K62" s="31">
        <f t="shared" si="2"/>
        <v>6971196.4727762509</v>
      </c>
      <c r="L62" s="31">
        <f t="shared" si="17"/>
        <v>6971196.4727762509</v>
      </c>
      <c r="M62" s="31">
        <f t="shared" si="18"/>
        <v>6796916.5609568441</v>
      </c>
      <c r="N62" s="31">
        <v>6796916.5609999998</v>
      </c>
      <c r="O62" s="26">
        <v>0.29233999999999999</v>
      </c>
      <c r="P62" s="115" t="s">
        <v>578</v>
      </c>
      <c r="R62">
        <f t="shared" si="19"/>
        <v>24232330934800</v>
      </c>
      <c r="S62">
        <f t="shared" si="20"/>
        <v>12116165467400</v>
      </c>
      <c r="T62">
        <f t="shared" si="21"/>
        <v>6971196472776.251</v>
      </c>
      <c r="U62">
        <f t="shared" si="22"/>
        <v>6971196472776.251</v>
      </c>
      <c r="V62">
        <f t="shared" si="23"/>
        <v>6796916560956.8438</v>
      </c>
      <c r="W62">
        <f t="shared" si="24"/>
        <v>6796916561000</v>
      </c>
      <c r="Z62" s="30">
        <v>24.2323309348</v>
      </c>
      <c r="AA62" s="30" t="str">
        <f t="shared" si="25"/>
        <v/>
      </c>
      <c r="AB62" s="30" t="e">
        <f t="shared" si="26"/>
        <v>#N/A</v>
      </c>
      <c r="AC62" s="30" t="e">
        <f t="shared" si="27"/>
        <v>#N/A</v>
      </c>
      <c r="AD62" s="30" t="e">
        <f t="shared" si="28"/>
        <v>#N/A</v>
      </c>
      <c r="AE62" s="30">
        <v>6.7969165609999997</v>
      </c>
    </row>
    <row r="63" spans="1:31" ht="15" x14ac:dyDescent="0.3">
      <c r="A63">
        <v>479</v>
      </c>
      <c r="B63" t="str">
        <f t="shared" si="15"/>
        <v>iBoxx EUR Corporates Net Zero 2050 Paris-Aligned ESG Index59</v>
      </c>
      <c r="C63" t="s">
        <v>130</v>
      </c>
      <c r="D63" t="s">
        <v>180</v>
      </c>
      <c r="E63" t="s">
        <v>576</v>
      </c>
      <c r="F63">
        <v>59</v>
      </c>
      <c r="G63" t="s">
        <v>577</v>
      </c>
      <c r="H63" s="25">
        <v>45291</v>
      </c>
      <c r="I63" s="31">
        <v>22803419.1686</v>
      </c>
      <c r="J63" s="31">
        <f t="shared" si="16"/>
        <v>11401709.5843</v>
      </c>
      <c r="K63" s="31">
        <f t="shared" si="2"/>
        <v>6929164.9816523856</v>
      </c>
      <c r="L63" s="31">
        <f t="shared" si="17"/>
        <v>6929164.9816523856</v>
      </c>
      <c r="M63" s="31">
        <f t="shared" si="18"/>
        <v>6755935.8571110759</v>
      </c>
      <c r="N63" s="31">
        <v>5666516.4335000003</v>
      </c>
      <c r="O63" s="26">
        <v>0.29713000000000001</v>
      </c>
      <c r="P63" s="115" t="s">
        <v>578</v>
      </c>
      <c r="R63">
        <f t="shared" si="19"/>
        <v>22803419168600</v>
      </c>
      <c r="S63">
        <f t="shared" si="20"/>
        <v>11401709584300</v>
      </c>
      <c r="T63">
        <f t="shared" si="21"/>
        <v>6929164981652.3857</v>
      </c>
      <c r="U63">
        <f t="shared" si="22"/>
        <v>6929164981652.3857</v>
      </c>
      <c r="V63">
        <f t="shared" si="23"/>
        <v>6755935857111.0762</v>
      </c>
      <c r="W63">
        <f t="shared" si="24"/>
        <v>5666516433500</v>
      </c>
      <c r="Z63" s="30">
        <v>22.803419168600001</v>
      </c>
      <c r="AA63" s="30" t="str">
        <f t="shared" si="25"/>
        <v/>
      </c>
      <c r="AB63" s="30" t="e">
        <f t="shared" si="26"/>
        <v>#N/A</v>
      </c>
      <c r="AC63" s="30" t="e">
        <f t="shared" si="27"/>
        <v>#N/A</v>
      </c>
      <c r="AD63" s="30" t="e">
        <f t="shared" si="28"/>
        <v>#N/A</v>
      </c>
      <c r="AE63" s="30">
        <v>5.6665164335</v>
      </c>
    </row>
    <row r="64" spans="1:31" ht="15" x14ac:dyDescent="0.3">
      <c r="A64">
        <v>479</v>
      </c>
      <c r="B64" t="str">
        <f t="shared" si="15"/>
        <v>iBoxx EUR Corporates Net Zero 2050 Paris-Aligned ESG Index60</v>
      </c>
      <c r="C64" t="s">
        <v>130</v>
      </c>
      <c r="D64" t="s">
        <v>180</v>
      </c>
      <c r="E64" t="s">
        <v>576</v>
      </c>
      <c r="F64">
        <v>60</v>
      </c>
      <c r="G64" t="s">
        <v>577</v>
      </c>
      <c r="H64" s="25">
        <v>45322</v>
      </c>
      <c r="I64" s="31">
        <v>22907717.520500001</v>
      </c>
      <c r="J64" s="31">
        <f t="shared" si="16"/>
        <v>11453858.76025</v>
      </c>
      <c r="K64" s="31">
        <f t="shared" si="2"/>
        <v>6887386.9113369854</v>
      </c>
      <c r="L64" s="31">
        <f t="shared" si="17"/>
        <v>6887386.9113369854</v>
      </c>
      <c r="M64" s="31">
        <f t="shared" si="18"/>
        <v>6715202.2385535603</v>
      </c>
      <c r="N64" s="31">
        <v>6000123.5354000004</v>
      </c>
      <c r="O64" s="26">
        <v>0.29644999999999999</v>
      </c>
      <c r="P64" s="115" t="s">
        <v>578</v>
      </c>
      <c r="R64">
        <f t="shared" si="19"/>
        <v>22907717520500</v>
      </c>
      <c r="S64">
        <f t="shared" si="20"/>
        <v>11453858760250</v>
      </c>
      <c r="T64">
        <f t="shared" si="21"/>
        <v>6887386911336.9854</v>
      </c>
      <c r="U64">
        <f t="shared" si="22"/>
        <v>6887386911336.9854</v>
      </c>
      <c r="V64">
        <f t="shared" si="23"/>
        <v>6715202238553.5605</v>
      </c>
      <c r="W64">
        <f t="shared" si="24"/>
        <v>6000123535400</v>
      </c>
      <c r="Z64" s="30">
        <v>22.9077175205</v>
      </c>
      <c r="AA64" s="30" t="str">
        <f t="shared" si="25"/>
        <v/>
      </c>
      <c r="AB64" s="30" t="e">
        <f t="shared" si="26"/>
        <v>#N/A</v>
      </c>
      <c r="AC64" s="30" t="e">
        <f t="shared" si="27"/>
        <v>#N/A</v>
      </c>
      <c r="AD64" s="30" t="e">
        <f t="shared" si="28"/>
        <v>#N/A</v>
      </c>
      <c r="AE64" s="30">
        <v>6.0001235354000002</v>
      </c>
    </row>
    <row r="65" spans="1:31" ht="15" x14ac:dyDescent="0.3">
      <c r="A65">
        <v>479</v>
      </c>
      <c r="B65" t="str">
        <f t="shared" si="15"/>
        <v>iBoxx EUR Corporates Net Zero 2050 Paris-Aligned ESG Index61</v>
      </c>
      <c r="C65" t="s">
        <v>130</v>
      </c>
      <c r="D65" t="s">
        <v>180</v>
      </c>
      <c r="E65" t="s">
        <v>576</v>
      </c>
      <c r="F65">
        <v>61</v>
      </c>
      <c r="G65" t="s">
        <v>577</v>
      </c>
      <c r="H65" s="25">
        <v>45350</v>
      </c>
      <c r="I65" s="31">
        <v>22269826.870700002</v>
      </c>
      <c r="J65" s="31">
        <f t="shared" si="16"/>
        <v>11134913.435350001</v>
      </c>
      <c r="K65" s="31">
        <f t="shared" si="2"/>
        <v>6845860.7338779243</v>
      </c>
      <c r="L65" s="31">
        <f t="shared" si="17"/>
        <v>6845860.7338779243</v>
      </c>
      <c r="M65" s="31">
        <f t="shared" si="18"/>
        <v>6674714.2155309757</v>
      </c>
      <c r="N65" s="31">
        <v>5853399.3784999996</v>
      </c>
      <c r="O65" s="26">
        <v>0.29538999999999999</v>
      </c>
      <c r="P65" s="115" t="s">
        <v>578</v>
      </c>
      <c r="R65">
        <f t="shared" si="19"/>
        <v>22269826870700</v>
      </c>
      <c r="S65">
        <f t="shared" si="20"/>
        <v>11134913435350</v>
      </c>
      <c r="T65">
        <f t="shared" si="21"/>
        <v>6845860733877.9238</v>
      </c>
      <c r="U65">
        <f t="shared" si="22"/>
        <v>6845860733877.9238</v>
      </c>
      <c r="V65">
        <f t="shared" si="23"/>
        <v>6674714215530.9756</v>
      </c>
      <c r="W65">
        <f t="shared" si="24"/>
        <v>5853399378500</v>
      </c>
      <c r="Z65" s="30">
        <v>22.269826870700001</v>
      </c>
      <c r="AA65" s="30" t="str">
        <f t="shared" si="25"/>
        <v/>
      </c>
      <c r="AB65" s="30" t="e">
        <f t="shared" si="26"/>
        <v>#N/A</v>
      </c>
      <c r="AC65" s="30" t="e">
        <f t="shared" si="27"/>
        <v>#N/A</v>
      </c>
      <c r="AD65" s="30" t="e">
        <f t="shared" si="28"/>
        <v>#N/A</v>
      </c>
      <c r="AE65" s="30">
        <v>5.8533993784999998</v>
      </c>
    </row>
    <row r="66" spans="1:31" ht="15" x14ac:dyDescent="0.3">
      <c r="A66">
        <v>479</v>
      </c>
      <c r="B66" t="str">
        <f t="shared" si="15"/>
        <v>iBoxx EUR Corporates Net Zero 2050 Paris-Aligned ESG Index62</v>
      </c>
      <c r="C66" t="s">
        <v>130</v>
      </c>
      <c r="D66" t="s">
        <v>180</v>
      </c>
      <c r="E66" t="s">
        <v>576</v>
      </c>
      <c r="F66">
        <v>62</v>
      </c>
      <c r="G66" t="s">
        <v>577</v>
      </c>
      <c r="H66" s="25">
        <v>45382</v>
      </c>
      <c r="I66" s="31">
        <v>23353807.047200002</v>
      </c>
      <c r="J66" s="31">
        <f t="shared" si="16"/>
        <v>11676903.523600001</v>
      </c>
      <c r="K66" s="31">
        <f t="shared" si="2"/>
        <v>6804584.9305355716</v>
      </c>
      <c r="L66" s="31">
        <f t="shared" si="17"/>
        <v>6804584.9305355716</v>
      </c>
      <c r="M66" s="31">
        <f t="shared" si="18"/>
        <v>6634470.3072721818</v>
      </c>
      <c r="N66" s="31">
        <v>6634470.3072999995</v>
      </c>
      <c r="O66" s="26">
        <v>0.29874000000000001</v>
      </c>
      <c r="P66" s="115" t="s">
        <v>578</v>
      </c>
      <c r="R66">
        <f t="shared" si="19"/>
        <v>23353807047200</v>
      </c>
      <c r="S66">
        <f t="shared" si="20"/>
        <v>11676903523600</v>
      </c>
      <c r="T66">
        <f t="shared" si="21"/>
        <v>6804584930535.5713</v>
      </c>
      <c r="U66">
        <f t="shared" si="22"/>
        <v>6804584930535.5713</v>
      </c>
      <c r="V66">
        <f t="shared" si="23"/>
        <v>6634470307272.1816</v>
      </c>
      <c r="W66">
        <f t="shared" si="24"/>
        <v>6634470307300</v>
      </c>
      <c r="Z66" s="30">
        <v>23.3538070472</v>
      </c>
      <c r="AA66" s="30" t="str">
        <f t="shared" si="25"/>
        <v/>
      </c>
      <c r="AB66" s="30" t="e">
        <f t="shared" si="26"/>
        <v>#N/A</v>
      </c>
      <c r="AC66" s="30" t="e">
        <f t="shared" si="27"/>
        <v>#N/A</v>
      </c>
      <c r="AD66" s="30" t="e">
        <f t="shared" si="28"/>
        <v>#N/A</v>
      </c>
      <c r="AE66" s="30">
        <v>6.6344703073</v>
      </c>
    </row>
    <row r="67" spans="1:31" ht="15" x14ac:dyDescent="0.3">
      <c r="A67">
        <v>479</v>
      </c>
      <c r="B67" t="str">
        <f t="shared" ref="B67:B98" si="29">_xlfn.CONCAT(C67,F67)</f>
        <v>iBoxx EUR Corporates Net Zero 2050 Paris-Aligned ESG Index63</v>
      </c>
      <c r="C67" t="s">
        <v>130</v>
      </c>
      <c r="D67" t="s">
        <v>180</v>
      </c>
      <c r="E67" t="s">
        <v>576</v>
      </c>
      <c r="F67">
        <v>63</v>
      </c>
      <c r="G67" t="s">
        <v>577</v>
      </c>
      <c r="H67" s="25">
        <v>45412</v>
      </c>
      <c r="I67" s="31">
        <v>24201819.048699997</v>
      </c>
      <c r="J67" s="31">
        <f t="shared" si="16"/>
        <v>12100909.524349999</v>
      </c>
      <c r="K67" s="31">
        <f t="shared" si="2"/>
        <v>6763557.9917272478</v>
      </c>
      <c r="L67" s="31">
        <f t="shared" si="17"/>
        <v>6763557.9917272478</v>
      </c>
      <c r="M67" s="31">
        <f t="shared" si="18"/>
        <v>6594469.0419340665</v>
      </c>
      <c r="N67" s="31">
        <v>6594469.0418999996</v>
      </c>
      <c r="O67" s="38">
        <v>0.30569000000000002</v>
      </c>
      <c r="P67" s="115" t="s">
        <v>578</v>
      </c>
      <c r="R67">
        <f t="shared" si="19"/>
        <v>24201819048699.996</v>
      </c>
      <c r="S67">
        <f t="shared" si="20"/>
        <v>12100909524349.998</v>
      </c>
      <c r="T67">
        <f t="shared" si="21"/>
        <v>6763557991727.248</v>
      </c>
      <c r="U67">
        <f t="shared" si="22"/>
        <v>6763557991727.248</v>
      </c>
      <c r="V67">
        <f t="shared" si="23"/>
        <v>6594469041934.0664</v>
      </c>
      <c r="W67">
        <f t="shared" si="24"/>
        <v>6594469041900</v>
      </c>
      <c r="Z67" s="30">
        <v>24.201819048699999</v>
      </c>
      <c r="AA67" s="30" t="str">
        <f t="shared" si="25"/>
        <v/>
      </c>
      <c r="AB67" s="30" t="e">
        <f t="shared" si="26"/>
        <v>#N/A</v>
      </c>
      <c r="AC67" s="30" t="e">
        <f t="shared" si="27"/>
        <v>#N/A</v>
      </c>
      <c r="AD67" s="30" t="e">
        <f t="shared" si="28"/>
        <v>#N/A</v>
      </c>
      <c r="AE67" s="30">
        <v>6.5944690419000001</v>
      </c>
    </row>
    <row r="68" spans="1:31" ht="15" x14ac:dyDescent="0.3">
      <c r="A68">
        <v>479</v>
      </c>
      <c r="B68" t="str">
        <f t="shared" si="29"/>
        <v>iBoxx EUR Corporates Net Zero 2050 Paris-Aligned ESG Index64</v>
      </c>
      <c r="C68" t="s">
        <v>130</v>
      </c>
      <c r="D68" t="s">
        <v>180</v>
      </c>
      <c r="E68" t="s">
        <v>576</v>
      </c>
      <c r="F68">
        <v>64</v>
      </c>
      <c r="G68" t="s">
        <v>577</v>
      </c>
      <c r="H68" s="25">
        <v>45443</v>
      </c>
      <c r="I68" s="31">
        <v>23491614.215599999</v>
      </c>
      <c r="J68" s="31">
        <f t="shared" ref="J68:J99" si="30">IF(G68="PA",I68*0.5,IF(G68="CT",I68*0.7,""))</f>
        <v>11745807.107799999</v>
      </c>
      <c r="K68" s="31">
        <f t="shared" ref="K68:K131" si="31">VLOOKUP(C68,$C:$K,8,FALSE)*0.93^(F68/12)</f>
        <v>6722778.4169720104</v>
      </c>
      <c r="L68" s="31">
        <f t="shared" ref="L68:L99" si="32">MIN(J68,K68)</f>
        <v>6722778.4169720104</v>
      </c>
      <c r="M68" s="31">
        <f t="shared" ref="M68:M99" si="33">L68*0.975</f>
        <v>6554708.9565477101</v>
      </c>
      <c r="N68" s="31">
        <v>6465293.0825999994</v>
      </c>
      <c r="O68" s="38">
        <v>0.30491000000000001</v>
      </c>
      <c r="P68" s="115" t="s">
        <v>578</v>
      </c>
      <c r="R68">
        <f t="shared" ref="R68:R99" si="34">I68*1000000</f>
        <v>23491614215600</v>
      </c>
      <c r="S68">
        <f t="shared" ref="S68:S99" si="35">J68*1000000</f>
        <v>11745807107800</v>
      </c>
      <c r="T68">
        <f t="shared" ref="T68:T99" si="36">K68*1000000</f>
        <v>6722778416972.0107</v>
      </c>
      <c r="U68">
        <f t="shared" ref="U68:U99" si="37">L68*1000000</f>
        <v>6722778416972.0107</v>
      </c>
      <c r="V68">
        <f t="shared" ref="V68:V99" si="38">M68*1000000</f>
        <v>6554708956547.71</v>
      </c>
      <c r="W68">
        <f t="shared" ref="W68:W99" si="39">N68*1000000</f>
        <v>6465293082599.999</v>
      </c>
      <c r="Z68" s="30">
        <v>23.491614215599999</v>
      </c>
      <c r="AA68" s="30" t="str">
        <f t="shared" ref="AA68:AA99" si="40">IF(X68="PA",Z68*0.5,IF(X68="CT",Z68*0.7,""))</f>
        <v/>
      </c>
      <c r="AB68" s="30" t="e">
        <f t="shared" ref="AB68:AB99" si="41">VLOOKUP(T68,$C:$K,8,FALSE)*0.93^(W68/12)</f>
        <v>#N/A</v>
      </c>
      <c r="AC68" s="30" t="e">
        <f t="shared" ref="AC68:AC99" si="42">MIN(AA68,AB68)</f>
        <v>#N/A</v>
      </c>
      <c r="AD68" s="30" t="e">
        <f t="shared" ref="AD68:AD99" si="43">AC68*0.975</f>
        <v>#N/A</v>
      </c>
      <c r="AE68" s="30">
        <v>6.4652930825999997</v>
      </c>
    </row>
    <row r="69" spans="1:31" ht="15" x14ac:dyDescent="0.3">
      <c r="A69">
        <v>479</v>
      </c>
      <c r="B69" t="str">
        <f t="shared" si="29"/>
        <v>iBoxx EUR Corporates Net Zero 2050 Paris-Aligned ESG Index65</v>
      </c>
      <c r="C69" t="s">
        <v>130</v>
      </c>
      <c r="D69" t="s">
        <v>180</v>
      </c>
      <c r="E69" t="s">
        <v>576</v>
      </c>
      <c r="F69">
        <v>65</v>
      </c>
      <c r="G69" t="s">
        <v>577</v>
      </c>
      <c r="H69" s="25">
        <v>45473</v>
      </c>
      <c r="I69" s="31">
        <v>23949415.208800003</v>
      </c>
      <c r="J69" s="31">
        <f t="shared" si="30"/>
        <v>11974707.604400001</v>
      </c>
      <c r="K69" s="31">
        <f t="shared" si="31"/>
        <v>6682244.7148357769</v>
      </c>
      <c r="L69" s="31">
        <f t="shared" si="32"/>
        <v>6682244.7148357769</v>
      </c>
      <c r="M69" s="31">
        <f t="shared" si="33"/>
        <v>6515188.5969648827</v>
      </c>
      <c r="N69" s="31">
        <v>6515188.5970000001</v>
      </c>
      <c r="O69" s="38">
        <v>0.30341000000000001</v>
      </c>
      <c r="P69" s="115" t="s">
        <v>578</v>
      </c>
      <c r="R69">
        <f t="shared" si="34"/>
        <v>23949415208800.004</v>
      </c>
      <c r="S69">
        <f t="shared" si="35"/>
        <v>11974707604400.002</v>
      </c>
      <c r="T69">
        <f t="shared" si="36"/>
        <v>6682244714835.7773</v>
      </c>
      <c r="U69">
        <f t="shared" si="37"/>
        <v>6682244714835.7773</v>
      </c>
      <c r="V69">
        <f t="shared" si="38"/>
        <v>6515188596964.8828</v>
      </c>
      <c r="W69">
        <f t="shared" si="39"/>
        <v>6515188597000</v>
      </c>
      <c r="Z69" s="30">
        <v>23.949415208800001</v>
      </c>
      <c r="AA69" s="30" t="str">
        <f t="shared" si="40"/>
        <v/>
      </c>
      <c r="AB69" s="30" t="e">
        <f t="shared" si="41"/>
        <v>#N/A</v>
      </c>
      <c r="AC69" s="30" t="e">
        <f t="shared" si="42"/>
        <v>#N/A</v>
      </c>
      <c r="AD69" s="30" t="e">
        <f t="shared" si="43"/>
        <v>#N/A</v>
      </c>
      <c r="AE69" s="30">
        <v>6.5151885969999999</v>
      </c>
    </row>
    <row r="70" spans="1:31" ht="15" x14ac:dyDescent="0.3">
      <c r="A70">
        <v>479</v>
      </c>
      <c r="B70" t="str">
        <f t="shared" si="29"/>
        <v>iBoxx EUR Corporates Net Zero 2050 Paris-Aligned ESG Index66</v>
      </c>
      <c r="C70" t="s">
        <v>130</v>
      </c>
      <c r="D70" t="s">
        <v>180</v>
      </c>
      <c r="E70" t="s">
        <v>576</v>
      </c>
      <c r="F70">
        <v>66</v>
      </c>
      <c r="G70" t="s">
        <v>577</v>
      </c>
      <c r="H70" s="25">
        <v>45504</v>
      </c>
      <c r="I70" s="31">
        <v>24564501.156599998</v>
      </c>
      <c r="J70" s="31">
        <f t="shared" si="30"/>
        <v>12282250.578299999</v>
      </c>
      <c r="K70" s="31">
        <f t="shared" si="31"/>
        <v>6641955.4028767832</v>
      </c>
      <c r="L70" s="31">
        <f t="shared" si="32"/>
        <v>6641955.4028767832</v>
      </c>
      <c r="M70" s="31">
        <f t="shared" si="33"/>
        <v>6475906.5178048639</v>
      </c>
      <c r="N70" s="31">
        <v>6475906.5178000005</v>
      </c>
      <c r="O70" s="38">
        <v>0.32511000000000001</v>
      </c>
      <c r="P70" s="115" t="s">
        <v>578</v>
      </c>
      <c r="R70">
        <f t="shared" si="34"/>
        <v>24564501156600</v>
      </c>
      <c r="S70">
        <f t="shared" si="35"/>
        <v>12282250578300</v>
      </c>
      <c r="T70">
        <f t="shared" si="36"/>
        <v>6641955402876.7832</v>
      </c>
      <c r="U70">
        <f t="shared" si="37"/>
        <v>6641955402876.7832</v>
      </c>
      <c r="V70">
        <f t="shared" si="38"/>
        <v>6475906517804.8643</v>
      </c>
      <c r="W70">
        <f t="shared" si="39"/>
        <v>6475906517800.001</v>
      </c>
      <c r="Z70" s="30">
        <v>24.564501156599999</v>
      </c>
      <c r="AA70" s="30" t="str">
        <f t="shared" si="40"/>
        <v/>
      </c>
      <c r="AB70" s="30" t="e">
        <f t="shared" si="41"/>
        <v>#N/A</v>
      </c>
      <c r="AC70" s="30" t="e">
        <f t="shared" si="42"/>
        <v>#N/A</v>
      </c>
      <c r="AD70" s="30" t="e">
        <f t="shared" si="43"/>
        <v>#N/A</v>
      </c>
      <c r="AE70" s="30">
        <v>6.4759065178000004</v>
      </c>
    </row>
    <row r="71" spans="1:31" ht="15" x14ac:dyDescent="0.3">
      <c r="A71">
        <v>479</v>
      </c>
      <c r="B71" t="str">
        <f t="shared" si="29"/>
        <v>iBoxx EUR Corporates Net Zero 2050 Paris-Aligned ESG Index67</v>
      </c>
      <c r="C71" t="s">
        <v>130</v>
      </c>
      <c r="D71" t="s">
        <v>180</v>
      </c>
      <c r="E71" t="s">
        <v>576</v>
      </c>
      <c r="F71">
        <v>67</v>
      </c>
      <c r="G71" t="s">
        <v>577</v>
      </c>
      <c r="H71" s="25">
        <v>45535</v>
      </c>
      <c r="I71" s="31">
        <v>23888874.2192</v>
      </c>
      <c r="J71" s="31">
        <f t="shared" si="30"/>
        <v>11944437.1096</v>
      </c>
      <c r="K71" s="31">
        <f t="shared" si="31"/>
        <v>6601909.007591363</v>
      </c>
      <c r="L71" s="31">
        <f t="shared" si="32"/>
        <v>6601909.007591363</v>
      </c>
      <c r="M71" s="31">
        <f t="shared" si="33"/>
        <v>6436861.2824015785</v>
      </c>
      <c r="N71" s="31">
        <v>6133099.443</v>
      </c>
      <c r="O71" s="38">
        <v>0.32600000000000001</v>
      </c>
      <c r="P71" s="115" t="s">
        <v>578</v>
      </c>
      <c r="R71">
        <f t="shared" si="34"/>
        <v>23888874219200</v>
      </c>
      <c r="S71">
        <f t="shared" si="35"/>
        <v>11944437109600</v>
      </c>
      <c r="T71">
        <f t="shared" si="36"/>
        <v>6601909007591.3633</v>
      </c>
      <c r="U71">
        <f t="shared" si="37"/>
        <v>6601909007591.3633</v>
      </c>
      <c r="V71">
        <f t="shared" si="38"/>
        <v>6436861282401.5781</v>
      </c>
      <c r="W71">
        <f t="shared" si="39"/>
        <v>6133099443000</v>
      </c>
      <c r="Z71" s="30">
        <v>23.888874219200002</v>
      </c>
      <c r="AA71" s="30" t="str">
        <f t="shared" si="40"/>
        <v/>
      </c>
      <c r="AB71" s="30" t="e">
        <f t="shared" si="41"/>
        <v>#N/A</v>
      </c>
      <c r="AC71" s="30" t="e">
        <f t="shared" si="42"/>
        <v>#N/A</v>
      </c>
      <c r="AD71" s="30" t="e">
        <f t="shared" si="43"/>
        <v>#N/A</v>
      </c>
      <c r="AE71" s="30">
        <v>6.1330994429999999</v>
      </c>
    </row>
    <row r="72" spans="1:31" ht="15" x14ac:dyDescent="0.3">
      <c r="A72">
        <v>479</v>
      </c>
      <c r="B72" t="str">
        <f t="shared" si="29"/>
        <v>iBoxx EUR Corporates Net Zero 2050 Paris-Aligned ESG Index68</v>
      </c>
      <c r="C72" t="s">
        <v>130</v>
      </c>
      <c r="D72" t="s">
        <v>180</v>
      </c>
      <c r="E72" t="s">
        <v>576</v>
      </c>
      <c r="F72">
        <v>68</v>
      </c>
      <c r="G72" t="s">
        <v>577</v>
      </c>
      <c r="H72" s="25">
        <v>45565</v>
      </c>
      <c r="I72" s="31">
        <v>23145208.9252</v>
      </c>
      <c r="J72" s="31">
        <f t="shared" si="30"/>
        <v>11572604.4626</v>
      </c>
      <c r="K72" s="31">
        <f t="shared" si="31"/>
        <v>6562104.064360057</v>
      </c>
      <c r="L72" s="31">
        <f t="shared" si="32"/>
        <v>6562104.064360057</v>
      </c>
      <c r="M72" s="31">
        <f t="shared" si="33"/>
        <v>6398051.4627510551</v>
      </c>
      <c r="N72" s="31">
        <v>6398051.4627999999</v>
      </c>
      <c r="O72" s="38">
        <v>0.32305</v>
      </c>
      <c r="P72" s="115" t="s">
        <v>578</v>
      </c>
      <c r="R72">
        <f t="shared" si="34"/>
        <v>23145208925200</v>
      </c>
      <c r="S72">
        <f t="shared" si="35"/>
        <v>11572604462600</v>
      </c>
      <c r="T72">
        <f t="shared" si="36"/>
        <v>6562104064360.0566</v>
      </c>
      <c r="U72">
        <f t="shared" si="37"/>
        <v>6562104064360.0566</v>
      </c>
      <c r="V72">
        <f t="shared" si="38"/>
        <v>6398051462751.0547</v>
      </c>
      <c r="W72">
        <f t="shared" si="39"/>
        <v>6398051462800</v>
      </c>
      <c r="Z72" s="30">
        <v>23.145208925199999</v>
      </c>
      <c r="AA72" s="30" t="str">
        <f t="shared" si="40"/>
        <v/>
      </c>
      <c r="AB72" s="30" t="e">
        <f t="shared" si="41"/>
        <v>#N/A</v>
      </c>
      <c r="AC72" s="30" t="e">
        <f t="shared" si="42"/>
        <v>#N/A</v>
      </c>
      <c r="AD72" s="30" t="e">
        <f t="shared" si="43"/>
        <v>#N/A</v>
      </c>
      <c r="AE72" s="30">
        <v>6.3980514627999998</v>
      </c>
    </row>
    <row r="73" spans="1:31" ht="15" x14ac:dyDescent="0.3">
      <c r="A73">
        <v>479</v>
      </c>
      <c r="B73" t="str">
        <f t="shared" si="29"/>
        <v>iBoxx EUR Corporates Net Zero 2050 Paris-Aligned ESG Index69</v>
      </c>
      <c r="C73" t="s">
        <v>130</v>
      </c>
      <c r="D73" t="s">
        <v>180</v>
      </c>
      <c r="E73" t="s">
        <v>576</v>
      </c>
      <c r="F73">
        <v>69</v>
      </c>
      <c r="G73" t="s">
        <v>577</v>
      </c>
      <c r="H73" s="25">
        <v>45596</v>
      </c>
      <c r="I73" s="31">
        <v>23467452.087699998</v>
      </c>
      <c r="J73" s="31">
        <f t="shared" si="30"/>
        <v>11733726.043849999</v>
      </c>
      <c r="K73" s="31">
        <f t="shared" si="31"/>
        <v>6522539.1173940469</v>
      </c>
      <c r="L73" s="31">
        <f t="shared" si="32"/>
        <v>6522539.1173940469</v>
      </c>
      <c r="M73" s="31">
        <f t="shared" si="33"/>
        <v>6359475.6394591955</v>
      </c>
      <c r="N73" s="31">
        <v>6359475.6395000005</v>
      </c>
      <c r="O73" s="38">
        <v>0.32171</v>
      </c>
      <c r="P73" s="115" t="s">
        <v>578</v>
      </c>
      <c r="R73">
        <f t="shared" si="34"/>
        <v>23467452087700</v>
      </c>
      <c r="S73">
        <f t="shared" si="35"/>
        <v>11733726043850</v>
      </c>
      <c r="T73">
        <f t="shared" si="36"/>
        <v>6522539117394.0469</v>
      </c>
      <c r="U73">
        <f t="shared" si="37"/>
        <v>6522539117394.0469</v>
      </c>
      <c r="V73">
        <f t="shared" si="38"/>
        <v>6359475639459.1953</v>
      </c>
      <c r="W73">
        <f t="shared" si="39"/>
        <v>6359475639500.001</v>
      </c>
      <c r="Z73" s="30">
        <v>23.4674520877</v>
      </c>
      <c r="AA73" s="30" t="str">
        <f t="shared" si="40"/>
        <v/>
      </c>
      <c r="AB73" s="30" t="e">
        <f t="shared" si="41"/>
        <v>#N/A</v>
      </c>
      <c r="AC73" s="30" t="e">
        <f t="shared" si="42"/>
        <v>#N/A</v>
      </c>
      <c r="AD73" s="30" t="e">
        <f t="shared" si="43"/>
        <v>#N/A</v>
      </c>
      <c r="AE73" s="30">
        <v>6.3594756395000003</v>
      </c>
    </row>
    <row r="74" spans="1:31" ht="15" x14ac:dyDescent="0.3">
      <c r="A74">
        <v>479</v>
      </c>
      <c r="B74" t="str">
        <f t="shared" si="29"/>
        <v>iBoxx EUR Corporates Net Zero 2050 Paris-Aligned ESG Index70</v>
      </c>
      <c r="C74" t="s">
        <v>130</v>
      </c>
      <c r="D74" t="s">
        <v>180</v>
      </c>
      <c r="E74" t="s">
        <v>576</v>
      </c>
      <c r="F74">
        <v>70</v>
      </c>
      <c r="G74" t="s">
        <v>577</v>
      </c>
      <c r="H74" s="25">
        <v>45626</v>
      </c>
      <c r="I74" s="31">
        <v>23816846.287799999</v>
      </c>
      <c r="J74" s="31">
        <f t="shared" si="30"/>
        <v>11908423.1439</v>
      </c>
      <c r="K74" s="31">
        <f t="shared" si="31"/>
        <v>6483212.7196819149</v>
      </c>
      <c r="L74" s="31">
        <f t="shared" si="32"/>
        <v>6483212.7196819149</v>
      </c>
      <c r="M74" s="31">
        <f t="shared" si="33"/>
        <v>6321132.4016898666</v>
      </c>
      <c r="N74" s="31">
        <v>6321132.4017000003</v>
      </c>
      <c r="O74" s="116">
        <v>0.32181892200000001</v>
      </c>
      <c r="P74" s="115" t="s">
        <v>578</v>
      </c>
      <c r="R74">
        <f t="shared" si="34"/>
        <v>23816846287800</v>
      </c>
      <c r="S74">
        <f t="shared" si="35"/>
        <v>11908423143900</v>
      </c>
      <c r="T74">
        <f t="shared" si="36"/>
        <v>6483212719681.915</v>
      </c>
      <c r="U74">
        <f t="shared" si="37"/>
        <v>6483212719681.915</v>
      </c>
      <c r="V74">
        <f t="shared" si="38"/>
        <v>6321132401689.8662</v>
      </c>
      <c r="W74">
        <f t="shared" si="39"/>
        <v>6321132401700</v>
      </c>
      <c r="Z74" s="30"/>
      <c r="AA74" s="30" t="str">
        <f t="shared" si="40"/>
        <v/>
      </c>
      <c r="AB74" s="30" t="e">
        <f t="shared" si="41"/>
        <v>#N/A</v>
      </c>
      <c r="AC74" s="30" t="e">
        <f t="shared" si="42"/>
        <v>#N/A</v>
      </c>
      <c r="AD74" s="30" t="e">
        <f t="shared" si="43"/>
        <v>#N/A</v>
      </c>
      <c r="AE74" s="30"/>
    </row>
    <row r="75" spans="1:31" ht="15" x14ac:dyDescent="0.3">
      <c r="A75">
        <v>479</v>
      </c>
      <c r="B75" t="str">
        <f t="shared" si="29"/>
        <v>iBoxx EUR Corporates Net Zero 2050 Paris-Aligned ESG Index71</v>
      </c>
      <c r="C75" t="s">
        <v>130</v>
      </c>
      <c r="D75" t="s">
        <v>180</v>
      </c>
      <c r="E75" t="s">
        <v>576</v>
      </c>
      <c r="F75">
        <v>71</v>
      </c>
      <c r="G75" t="s">
        <v>577</v>
      </c>
      <c r="H75" s="25">
        <v>45657</v>
      </c>
      <c r="I75" s="31">
        <v>23820234.280999999</v>
      </c>
      <c r="J75" s="31">
        <f t="shared" si="30"/>
        <v>11910117.1405</v>
      </c>
      <c r="K75" s="31">
        <f t="shared" si="31"/>
        <v>6444123.4329367196</v>
      </c>
      <c r="L75" s="31">
        <f t="shared" si="32"/>
        <v>6444123.4329367196</v>
      </c>
      <c r="M75" s="31">
        <f t="shared" si="33"/>
        <v>6283020.347113301</v>
      </c>
      <c r="N75" s="31">
        <v>6283020.3470999999</v>
      </c>
      <c r="O75" s="195">
        <v>0.32446617300000002</v>
      </c>
      <c r="P75" s="115" t="s">
        <v>578</v>
      </c>
      <c r="R75">
        <f t="shared" si="34"/>
        <v>23820234281000</v>
      </c>
      <c r="S75">
        <f t="shared" si="35"/>
        <v>11910117140500</v>
      </c>
      <c r="T75">
        <f t="shared" si="36"/>
        <v>6444123432936.7197</v>
      </c>
      <c r="U75">
        <f t="shared" si="37"/>
        <v>6444123432936.7197</v>
      </c>
      <c r="V75">
        <f t="shared" si="38"/>
        <v>6283020347113.3008</v>
      </c>
      <c r="W75">
        <f t="shared" si="39"/>
        <v>6283020347100</v>
      </c>
      <c r="Z75" s="30"/>
      <c r="AA75" s="30" t="str">
        <f t="shared" si="40"/>
        <v/>
      </c>
      <c r="AB75" s="30" t="e">
        <f t="shared" si="41"/>
        <v>#N/A</v>
      </c>
      <c r="AC75" s="30" t="e">
        <f t="shared" si="42"/>
        <v>#N/A</v>
      </c>
      <c r="AD75" s="30" t="e">
        <f t="shared" si="43"/>
        <v>#N/A</v>
      </c>
      <c r="AE75" s="30"/>
    </row>
    <row r="76" spans="1:31" ht="15" x14ac:dyDescent="0.3">
      <c r="A76">
        <v>479</v>
      </c>
      <c r="B76" t="str">
        <f t="shared" si="29"/>
        <v>iBoxx EUR Corporates Net Zero 2050 Paris-Aligned ESG Index72</v>
      </c>
      <c r="C76" t="s">
        <v>130</v>
      </c>
      <c r="D76" t="s">
        <v>180</v>
      </c>
      <c r="E76" t="s">
        <v>576</v>
      </c>
      <c r="F76">
        <v>72</v>
      </c>
      <c r="G76" t="s">
        <v>577</v>
      </c>
      <c r="H76" s="25">
        <v>45688</v>
      </c>
      <c r="I76" s="31">
        <v>23915982.036399998</v>
      </c>
      <c r="J76" s="31">
        <f t="shared" si="30"/>
        <v>11957991.018199999</v>
      </c>
      <c r="K76" s="31">
        <f t="shared" si="31"/>
        <v>6405269.8275433974</v>
      </c>
      <c r="L76" s="31">
        <f t="shared" si="32"/>
        <v>6405269.8275433974</v>
      </c>
      <c r="M76" s="31">
        <f t="shared" si="33"/>
        <v>6245138.0818548128</v>
      </c>
      <c r="N76" s="31">
        <v>6245138.0819000006</v>
      </c>
      <c r="O76" s="38">
        <v>0.32565</v>
      </c>
      <c r="P76" s="115" t="s">
        <v>578</v>
      </c>
      <c r="R76">
        <f t="shared" si="34"/>
        <v>23915982036399.996</v>
      </c>
      <c r="S76">
        <f t="shared" si="35"/>
        <v>11957991018199.998</v>
      </c>
      <c r="T76">
        <f t="shared" si="36"/>
        <v>6405269827543.3975</v>
      </c>
      <c r="U76">
        <f t="shared" si="37"/>
        <v>6405269827543.3975</v>
      </c>
      <c r="V76">
        <f t="shared" si="38"/>
        <v>6245138081854.8125</v>
      </c>
      <c r="W76">
        <f t="shared" si="39"/>
        <v>6245138081900.001</v>
      </c>
      <c r="Z76" s="30"/>
      <c r="AA76" s="30" t="str">
        <f t="shared" si="40"/>
        <v/>
      </c>
      <c r="AB76" s="30" t="e">
        <f t="shared" si="41"/>
        <v>#N/A</v>
      </c>
      <c r="AC76" s="30" t="e">
        <f t="shared" si="42"/>
        <v>#N/A</v>
      </c>
      <c r="AD76" s="30" t="e">
        <f t="shared" si="43"/>
        <v>#N/A</v>
      </c>
      <c r="AE76" s="30"/>
    </row>
    <row r="77" spans="1:31" ht="15" x14ac:dyDescent="0.3">
      <c r="A77">
        <v>479</v>
      </c>
      <c r="B77" t="str">
        <f t="shared" si="29"/>
        <v>iBoxx EUR Corporates Net Zero 2050 Paris-Aligned ESG Index73</v>
      </c>
      <c r="C77" t="s">
        <v>130</v>
      </c>
      <c r="D77" t="s">
        <v>180</v>
      </c>
      <c r="E77" t="s">
        <v>576</v>
      </c>
      <c r="F77">
        <v>73</v>
      </c>
      <c r="G77" t="s">
        <v>577</v>
      </c>
      <c r="H77" s="25">
        <v>45716</v>
      </c>
      <c r="I77" s="31"/>
      <c r="J77" s="31">
        <f t="shared" si="30"/>
        <v>0</v>
      </c>
      <c r="K77" s="31">
        <f t="shared" si="31"/>
        <v>6366650.4825064698</v>
      </c>
      <c r="L77" s="31">
        <f t="shared" si="32"/>
        <v>0</v>
      </c>
      <c r="M77" s="31">
        <f t="shared" si="33"/>
        <v>0</v>
      </c>
      <c r="N77" s="31"/>
      <c r="O77" s="38"/>
      <c r="P77" s="115" t="s">
        <v>578</v>
      </c>
      <c r="R77">
        <f t="shared" si="34"/>
        <v>0</v>
      </c>
      <c r="S77">
        <f t="shared" si="35"/>
        <v>0</v>
      </c>
      <c r="T77">
        <f t="shared" si="36"/>
        <v>6366650482506.4697</v>
      </c>
      <c r="U77">
        <f t="shared" si="37"/>
        <v>0</v>
      </c>
      <c r="V77">
        <f t="shared" si="38"/>
        <v>0</v>
      </c>
      <c r="W77">
        <f t="shared" si="39"/>
        <v>0</v>
      </c>
      <c r="Z77" s="30"/>
      <c r="AA77" s="30" t="str">
        <f t="shared" si="40"/>
        <v/>
      </c>
      <c r="AB77" s="30" t="e">
        <f t="shared" si="41"/>
        <v>#N/A</v>
      </c>
      <c r="AC77" s="30" t="e">
        <f t="shared" si="42"/>
        <v>#N/A</v>
      </c>
      <c r="AD77" s="30" t="e">
        <f t="shared" si="43"/>
        <v>#N/A</v>
      </c>
      <c r="AE77" s="30"/>
    </row>
    <row r="78" spans="1:31" ht="15" x14ac:dyDescent="0.3">
      <c r="A78">
        <v>479</v>
      </c>
      <c r="B78" t="str">
        <f t="shared" si="29"/>
        <v>iBoxx EUR Corporates Net Zero 2050 Paris-Aligned ESG Index74</v>
      </c>
      <c r="C78" t="s">
        <v>130</v>
      </c>
      <c r="D78" t="s">
        <v>180</v>
      </c>
      <c r="E78" t="s">
        <v>576</v>
      </c>
      <c r="F78">
        <v>74</v>
      </c>
      <c r="G78" t="s">
        <v>577</v>
      </c>
      <c r="H78" s="25">
        <v>45747</v>
      </c>
      <c r="I78" s="31"/>
      <c r="J78" s="31">
        <f t="shared" si="30"/>
        <v>0</v>
      </c>
      <c r="K78" s="31">
        <f t="shared" si="31"/>
        <v>6328263.985398083</v>
      </c>
      <c r="L78" s="31">
        <f t="shared" si="32"/>
        <v>0</v>
      </c>
      <c r="M78" s="31">
        <f t="shared" si="33"/>
        <v>0</v>
      </c>
      <c r="N78" s="31"/>
      <c r="O78" s="38"/>
      <c r="P78" s="115" t="s">
        <v>578</v>
      </c>
      <c r="R78">
        <f t="shared" si="34"/>
        <v>0</v>
      </c>
      <c r="S78">
        <f t="shared" si="35"/>
        <v>0</v>
      </c>
      <c r="T78">
        <f t="shared" si="36"/>
        <v>6328263985398.083</v>
      </c>
      <c r="U78">
        <f t="shared" si="37"/>
        <v>0</v>
      </c>
      <c r="V78">
        <f t="shared" si="38"/>
        <v>0</v>
      </c>
      <c r="W78">
        <f t="shared" si="39"/>
        <v>0</v>
      </c>
      <c r="Z78" s="30"/>
      <c r="AA78" s="30" t="str">
        <f t="shared" si="40"/>
        <v/>
      </c>
      <c r="AB78" s="30" t="e">
        <f t="shared" si="41"/>
        <v>#N/A</v>
      </c>
      <c r="AC78" s="30" t="e">
        <f t="shared" si="42"/>
        <v>#N/A</v>
      </c>
      <c r="AD78" s="30" t="e">
        <f t="shared" si="43"/>
        <v>#N/A</v>
      </c>
      <c r="AE78" s="30"/>
    </row>
    <row r="79" spans="1:31" ht="15" x14ac:dyDescent="0.3">
      <c r="A79">
        <v>479</v>
      </c>
      <c r="B79" t="str">
        <f t="shared" si="29"/>
        <v>iBoxx EUR Corporates Net Zero 2050 Paris-Aligned ESG Index75</v>
      </c>
      <c r="C79" t="s">
        <v>130</v>
      </c>
      <c r="D79" t="s">
        <v>180</v>
      </c>
      <c r="E79" t="s">
        <v>576</v>
      </c>
      <c r="F79">
        <v>75</v>
      </c>
      <c r="G79" t="s">
        <v>577</v>
      </c>
      <c r="H79" s="25">
        <v>45777</v>
      </c>
      <c r="I79" s="31"/>
      <c r="J79" s="31">
        <f t="shared" si="30"/>
        <v>0</v>
      </c>
      <c r="K79" s="31">
        <f t="shared" si="31"/>
        <v>6290108.9323063409</v>
      </c>
      <c r="L79" s="31">
        <f t="shared" si="32"/>
        <v>0</v>
      </c>
      <c r="M79" s="31">
        <f t="shared" si="33"/>
        <v>0</v>
      </c>
      <c r="N79" s="31"/>
      <c r="O79" s="38"/>
      <c r="P79" s="115" t="s">
        <v>578</v>
      </c>
      <c r="R79">
        <f t="shared" si="34"/>
        <v>0</v>
      </c>
      <c r="S79">
        <f t="shared" si="35"/>
        <v>0</v>
      </c>
      <c r="T79">
        <f t="shared" si="36"/>
        <v>6290108932306.3408</v>
      </c>
      <c r="U79">
        <f t="shared" si="37"/>
        <v>0</v>
      </c>
      <c r="V79">
        <f t="shared" si="38"/>
        <v>0</v>
      </c>
      <c r="W79">
        <f t="shared" si="39"/>
        <v>0</v>
      </c>
      <c r="Z79" s="30"/>
      <c r="AA79" s="30" t="str">
        <f t="shared" si="40"/>
        <v/>
      </c>
      <c r="AB79" s="30" t="e">
        <f t="shared" si="41"/>
        <v>#N/A</v>
      </c>
      <c r="AC79" s="30" t="e">
        <f t="shared" si="42"/>
        <v>#N/A</v>
      </c>
      <c r="AD79" s="30" t="e">
        <f t="shared" si="43"/>
        <v>#N/A</v>
      </c>
      <c r="AE79" s="30"/>
    </row>
    <row r="80" spans="1:31" ht="15" x14ac:dyDescent="0.3">
      <c r="A80">
        <v>479</v>
      </c>
      <c r="B80" t="str">
        <f t="shared" si="29"/>
        <v>iBoxx EUR Corporates Net Zero 2050 Paris-Aligned ESG Index76</v>
      </c>
      <c r="C80" t="s">
        <v>130</v>
      </c>
      <c r="D80" t="s">
        <v>180</v>
      </c>
      <c r="E80" t="s">
        <v>576</v>
      </c>
      <c r="F80">
        <v>76</v>
      </c>
      <c r="G80" t="s">
        <v>577</v>
      </c>
      <c r="H80" s="25">
        <v>45808</v>
      </c>
      <c r="I80" s="31"/>
      <c r="J80" s="31">
        <f t="shared" si="30"/>
        <v>0</v>
      </c>
      <c r="K80" s="31">
        <f t="shared" si="31"/>
        <v>6252183.9277839707</v>
      </c>
      <c r="L80" s="31">
        <f t="shared" si="32"/>
        <v>0</v>
      </c>
      <c r="M80" s="31">
        <f t="shared" si="33"/>
        <v>0</v>
      </c>
      <c r="N80" s="31"/>
      <c r="O80" s="38"/>
      <c r="P80" s="115" t="s">
        <v>578</v>
      </c>
      <c r="R80">
        <f t="shared" si="34"/>
        <v>0</v>
      </c>
      <c r="S80">
        <f t="shared" si="35"/>
        <v>0</v>
      </c>
      <c r="T80">
        <f t="shared" si="36"/>
        <v>6252183927783.9707</v>
      </c>
      <c r="U80">
        <f t="shared" si="37"/>
        <v>0</v>
      </c>
      <c r="V80">
        <f t="shared" si="38"/>
        <v>0</v>
      </c>
      <c r="W80">
        <f t="shared" si="39"/>
        <v>0</v>
      </c>
      <c r="Z80" s="30"/>
      <c r="AA80" s="30" t="str">
        <f t="shared" si="40"/>
        <v/>
      </c>
      <c r="AB80" s="30" t="e">
        <f t="shared" si="41"/>
        <v>#N/A</v>
      </c>
      <c r="AC80" s="30" t="e">
        <f t="shared" si="42"/>
        <v>#N/A</v>
      </c>
      <c r="AD80" s="30" t="e">
        <f t="shared" si="43"/>
        <v>#N/A</v>
      </c>
      <c r="AE80" s="30"/>
    </row>
    <row r="81" spans="1:31" ht="15" x14ac:dyDescent="0.3">
      <c r="A81">
        <v>479</v>
      </c>
      <c r="B81" t="str">
        <f t="shared" si="29"/>
        <v>iBoxx EUR Corporates Net Zero 2050 Paris-Aligned ESG Index77</v>
      </c>
      <c r="C81" t="s">
        <v>130</v>
      </c>
      <c r="D81" t="s">
        <v>180</v>
      </c>
      <c r="E81" t="s">
        <v>576</v>
      </c>
      <c r="F81">
        <v>77</v>
      </c>
      <c r="G81" t="s">
        <v>577</v>
      </c>
      <c r="H81" s="25">
        <v>45838</v>
      </c>
      <c r="I81" s="31"/>
      <c r="J81" s="31">
        <f t="shared" si="30"/>
        <v>0</v>
      </c>
      <c r="K81" s="31">
        <f t="shared" si="31"/>
        <v>6214487.5847972734</v>
      </c>
      <c r="L81" s="31">
        <f t="shared" si="32"/>
        <v>0</v>
      </c>
      <c r="M81" s="31">
        <f t="shared" si="33"/>
        <v>0</v>
      </c>
      <c r="N81" s="31"/>
      <c r="O81" s="38"/>
      <c r="P81" s="115" t="s">
        <v>578</v>
      </c>
      <c r="R81">
        <f t="shared" si="34"/>
        <v>0</v>
      </c>
      <c r="S81">
        <f t="shared" si="35"/>
        <v>0</v>
      </c>
      <c r="T81">
        <f t="shared" si="36"/>
        <v>6214487584797.2734</v>
      </c>
      <c r="U81">
        <f t="shared" si="37"/>
        <v>0</v>
      </c>
      <c r="V81">
        <f t="shared" si="38"/>
        <v>0</v>
      </c>
      <c r="W81">
        <f t="shared" si="39"/>
        <v>0</v>
      </c>
      <c r="Z81" s="30"/>
      <c r="AA81" s="30" t="str">
        <f t="shared" si="40"/>
        <v/>
      </c>
      <c r="AB81" s="30" t="e">
        <f t="shared" si="41"/>
        <v>#N/A</v>
      </c>
      <c r="AC81" s="30" t="e">
        <f t="shared" si="42"/>
        <v>#N/A</v>
      </c>
      <c r="AD81" s="30" t="e">
        <f t="shared" si="43"/>
        <v>#N/A</v>
      </c>
      <c r="AE81" s="30"/>
    </row>
    <row r="82" spans="1:31" ht="15" x14ac:dyDescent="0.3">
      <c r="A82">
        <v>479</v>
      </c>
      <c r="B82" t="str">
        <f t="shared" si="29"/>
        <v>iBoxx EUR Corporates Net Zero 2050 Paris-Aligned ESG Index78</v>
      </c>
      <c r="C82" t="s">
        <v>130</v>
      </c>
      <c r="D82" t="s">
        <v>180</v>
      </c>
      <c r="E82" t="s">
        <v>576</v>
      </c>
      <c r="F82">
        <v>78</v>
      </c>
      <c r="G82" t="s">
        <v>577</v>
      </c>
      <c r="H82" s="25">
        <v>45869</v>
      </c>
      <c r="I82" s="31"/>
      <c r="J82" s="31">
        <f t="shared" si="30"/>
        <v>0</v>
      </c>
      <c r="K82" s="31">
        <f t="shared" si="31"/>
        <v>6177018.5246754084</v>
      </c>
      <c r="L82" s="31">
        <f t="shared" si="32"/>
        <v>0</v>
      </c>
      <c r="M82" s="31">
        <f t="shared" si="33"/>
        <v>0</v>
      </c>
      <c r="N82" s="31"/>
      <c r="O82" s="38"/>
      <c r="P82" s="115" t="s">
        <v>578</v>
      </c>
      <c r="R82">
        <f t="shared" si="34"/>
        <v>0</v>
      </c>
      <c r="S82">
        <f t="shared" si="35"/>
        <v>0</v>
      </c>
      <c r="T82">
        <f t="shared" si="36"/>
        <v>6177018524675.4082</v>
      </c>
      <c r="U82">
        <f t="shared" si="37"/>
        <v>0</v>
      </c>
      <c r="V82">
        <f t="shared" si="38"/>
        <v>0</v>
      </c>
      <c r="W82">
        <f t="shared" si="39"/>
        <v>0</v>
      </c>
      <c r="Z82" s="30"/>
      <c r="AA82" s="30" t="str">
        <f t="shared" si="40"/>
        <v/>
      </c>
      <c r="AB82" s="30" t="e">
        <f t="shared" si="41"/>
        <v>#N/A</v>
      </c>
      <c r="AC82" s="30" t="e">
        <f t="shared" si="42"/>
        <v>#N/A</v>
      </c>
      <c r="AD82" s="30" t="e">
        <f t="shared" si="43"/>
        <v>#N/A</v>
      </c>
      <c r="AE82" s="30"/>
    </row>
    <row r="83" spans="1:31" ht="15" x14ac:dyDescent="0.3">
      <c r="A83">
        <v>479</v>
      </c>
      <c r="B83" t="str">
        <f t="shared" si="29"/>
        <v>iBoxx EUR Corporates Net Zero 2050 Paris-Aligned ESG Index79</v>
      </c>
      <c r="C83" t="s">
        <v>130</v>
      </c>
      <c r="D83" t="s">
        <v>180</v>
      </c>
      <c r="E83" t="s">
        <v>576</v>
      </c>
      <c r="F83">
        <v>79</v>
      </c>
      <c r="G83" t="s">
        <v>577</v>
      </c>
      <c r="H83" s="25">
        <v>45900</v>
      </c>
      <c r="I83" s="31"/>
      <c r="J83" s="31">
        <f t="shared" si="30"/>
        <v>0</v>
      </c>
      <c r="K83" s="31">
        <f t="shared" si="31"/>
        <v>6139775.3770599682</v>
      </c>
      <c r="L83" s="31">
        <f t="shared" si="32"/>
        <v>0</v>
      </c>
      <c r="M83" s="31">
        <f t="shared" si="33"/>
        <v>0</v>
      </c>
      <c r="N83" s="31"/>
      <c r="O83" s="38"/>
      <c r="P83" s="115" t="s">
        <v>578</v>
      </c>
      <c r="R83">
        <f t="shared" si="34"/>
        <v>0</v>
      </c>
      <c r="S83">
        <f t="shared" si="35"/>
        <v>0</v>
      </c>
      <c r="T83">
        <f t="shared" si="36"/>
        <v>6139775377059.9678</v>
      </c>
      <c r="U83">
        <f t="shared" si="37"/>
        <v>0</v>
      </c>
      <c r="V83">
        <f t="shared" si="38"/>
        <v>0</v>
      </c>
      <c r="W83">
        <f t="shared" si="39"/>
        <v>0</v>
      </c>
      <c r="Z83" s="30"/>
      <c r="AA83" s="30" t="str">
        <f t="shared" si="40"/>
        <v/>
      </c>
      <c r="AB83" s="30" t="e">
        <f t="shared" si="41"/>
        <v>#N/A</v>
      </c>
      <c r="AC83" s="30" t="e">
        <f t="shared" si="42"/>
        <v>#N/A</v>
      </c>
      <c r="AD83" s="30" t="e">
        <f t="shared" si="43"/>
        <v>#N/A</v>
      </c>
      <c r="AE83" s="30"/>
    </row>
    <row r="84" spans="1:31" ht="15" x14ac:dyDescent="0.3">
      <c r="A84">
        <v>479</v>
      </c>
      <c r="B84" t="str">
        <f t="shared" si="29"/>
        <v>iBoxx EUR Corporates Net Zero 2050 Paris-Aligned ESG Index80</v>
      </c>
      <c r="C84" t="s">
        <v>130</v>
      </c>
      <c r="D84" t="s">
        <v>180</v>
      </c>
      <c r="E84" t="s">
        <v>576</v>
      </c>
      <c r="F84">
        <v>80</v>
      </c>
      <c r="G84" t="s">
        <v>577</v>
      </c>
      <c r="H84" s="25">
        <v>45930</v>
      </c>
      <c r="I84" s="31"/>
      <c r="J84" s="31">
        <f t="shared" si="30"/>
        <v>0</v>
      </c>
      <c r="K84" s="31">
        <f t="shared" si="31"/>
        <v>6102756.7798548527</v>
      </c>
      <c r="L84" s="31">
        <f t="shared" si="32"/>
        <v>0</v>
      </c>
      <c r="M84" s="31">
        <f t="shared" si="33"/>
        <v>0</v>
      </c>
      <c r="N84" s="31"/>
      <c r="O84" s="38"/>
      <c r="P84" s="115" t="s">
        <v>578</v>
      </c>
      <c r="R84">
        <f t="shared" si="34"/>
        <v>0</v>
      </c>
      <c r="S84">
        <f t="shared" si="35"/>
        <v>0</v>
      </c>
      <c r="T84">
        <f t="shared" si="36"/>
        <v>6102756779854.8525</v>
      </c>
      <c r="U84">
        <f t="shared" si="37"/>
        <v>0</v>
      </c>
      <c r="V84">
        <f t="shared" si="38"/>
        <v>0</v>
      </c>
      <c r="W84">
        <f t="shared" si="39"/>
        <v>0</v>
      </c>
      <c r="Z84" s="30"/>
      <c r="AA84" s="30" t="str">
        <f t="shared" si="40"/>
        <v/>
      </c>
      <c r="AB84" s="30" t="e">
        <f t="shared" si="41"/>
        <v>#N/A</v>
      </c>
      <c r="AC84" s="30" t="e">
        <f t="shared" si="42"/>
        <v>#N/A</v>
      </c>
      <c r="AD84" s="30" t="e">
        <f t="shared" si="43"/>
        <v>#N/A</v>
      </c>
      <c r="AE84" s="30"/>
    </row>
    <row r="85" spans="1:31" ht="15" x14ac:dyDescent="0.3">
      <c r="A85">
        <v>479</v>
      </c>
      <c r="B85" t="str">
        <f t="shared" si="29"/>
        <v>iBoxx EUR Corporates Net Zero 2050 Paris-Aligned ESG Index81</v>
      </c>
      <c r="C85" t="s">
        <v>130</v>
      </c>
      <c r="D85" t="s">
        <v>180</v>
      </c>
      <c r="E85" t="s">
        <v>576</v>
      </c>
      <c r="F85">
        <v>81</v>
      </c>
      <c r="G85" t="s">
        <v>577</v>
      </c>
      <c r="H85" s="25">
        <v>45961</v>
      </c>
      <c r="I85" s="31"/>
      <c r="J85" s="31">
        <f t="shared" si="30"/>
        <v>0</v>
      </c>
      <c r="K85" s="31">
        <f t="shared" si="31"/>
        <v>6065961.3791764639</v>
      </c>
      <c r="L85" s="31">
        <f t="shared" si="32"/>
        <v>0</v>
      </c>
      <c r="M85" s="31">
        <f t="shared" si="33"/>
        <v>0</v>
      </c>
      <c r="N85" s="31"/>
      <c r="O85" s="38"/>
      <c r="P85" s="115" t="s">
        <v>578</v>
      </c>
      <c r="R85">
        <f t="shared" si="34"/>
        <v>0</v>
      </c>
      <c r="S85">
        <f t="shared" si="35"/>
        <v>0</v>
      </c>
      <c r="T85">
        <f t="shared" si="36"/>
        <v>6065961379176.4639</v>
      </c>
      <c r="U85">
        <f t="shared" si="37"/>
        <v>0</v>
      </c>
      <c r="V85">
        <f t="shared" si="38"/>
        <v>0</v>
      </c>
      <c r="W85">
        <f t="shared" si="39"/>
        <v>0</v>
      </c>
      <c r="Z85" s="30"/>
      <c r="AA85" s="30" t="str">
        <f t="shared" si="40"/>
        <v/>
      </c>
      <c r="AB85" s="30" t="e">
        <f t="shared" si="41"/>
        <v>#N/A</v>
      </c>
      <c r="AC85" s="30" t="e">
        <f t="shared" si="42"/>
        <v>#N/A</v>
      </c>
      <c r="AD85" s="30" t="e">
        <f t="shared" si="43"/>
        <v>#N/A</v>
      </c>
      <c r="AE85" s="30"/>
    </row>
    <row r="86" spans="1:31" ht="15" x14ac:dyDescent="0.3">
      <c r="A86">
        <v>479</v>
      </c>
      <c r="B86" t="str">
        <f t="shared" si="29"/>
        <v>iBoxx EUR Corporates Net Zero 2050 Paris-Aligned ESG Index82</v>
      </c>
      <c r="C86" t="s">
        <v>130</v>
      </c>
      <c r="D86" t="s">
        <v>180</v>
      </c>
      <c r="E86" t="s">
        <v>576</v>
      </c>
      <c r="F86">
        <v>82</v>
      </c>
      <c r="G86" t="s">
        <v>577</v>
      </c>
      <c r="H86" s="25">
        <v>45991</v>
      </c>
      <c r="I86" s="31"/>
      <c r="J86" s="31">
        <f t="shared" si="30"/>
        <v>0</v>
      </c>
      <c r="K86" s="31">
        <f t="shared" si="31"/>
        <v>6029387.8293041801</v>
      </c>
      <c r="L86" s="31">
        <f t="shared" si="32"/>
        <v>0</v>
      </c>
      <c r="M86" s="31">
        <f t="shared" si="33"/>
        <v>0</v>
      </c>
      <c r="N86" s="31"/>
      <c r="O86" s="38"/>
      <c r="P86" s="115" t="s">
        <v>578</v>
      </c>
      <c r="R86">
        <f t="shared" si="34"/>
        <v>0</v>
      </c>
      <c r="S86">
        <f t="shared" si="35"/>
        <v>0</v>
      </c>
      <c r="T86">
        <f t="shared" si="36"/>
        <v>6029387829304.1797</v>
      </c>
      <c r="U86">
        <f t="shared" si="37"/>
        <v>0</v>
      </c>
      <c r="V86">
        <f t="shared" si="38"/>
        <v>0</v>
      </c>
      <c r="W86">
        <f t="shared" si="39"/>
        <v>0</v>
      </c>
      <c r="Z86" s="30"/>
      <c r="AA86" s="30" t="str">
        <f t="shared" si="40"/>
        <v/>
      </c>
      <c r="AB86" s="30" t="e">
        <f t="shared" si="41"/>
        <v>#N/A</v>
      </c>
      <c r="AC86" s="30" t="e">
        <f t="shared" si="42"/>
        <v>#N/A</v>
      </c>
      <c r="AD86" s="30" t="e">
        <f t="shared" si="43"/>
        <v>#N/A</v>
      </c>
      <c r="AE86" s="30"/>
    </row>
    <row r="87" spans="1:31" ht="15" x14ac:dyDescent="0.3">
      <c r="A87">
        <v>479</v>
      </c>
      <c r="B87" t="str">
        <f t="shared" si="29"/>
        <v>iBoxx EUR Corporates Net Zero 2050 Paris-Aligned ESG Index83</v>
      </c>
      <c r="C87" t="s">
        <v>130</v>
      </c>
      <c r="D87" t="s">
        <v>180</v>
      </c>
      <c r="E87" t="s">
        <v>576</v>
      </c>
      <c r="F87">
        <v>83</v>
      </c>
      <c r="G87" t="s">
        <v>577</v>
      </c>
      <c r="H87" s="25">
        <v>46022</v>
      </c>
      <c r="I87" s="31"/>
      <c r="J87" s="31">
        <f t="shared" si="30"/>
        <v>0</v>
      </c>
      <c r="K87" s="31">
        <f t="shared" si="31"/>
        <v>5993034.7926311493</v>
      </c>
      <c r="L87" s="31">
        <f t="shared" si="32"/>
        <v>0</v>
      </c>
      <c r="M87" s="31">
        <f t="shared" si="33"/>
        <v>0</v>
      </c>
      <c r="N87" s="31"/>
      <c r="O87" s="38"/>
      <c r="P87" s="115" t="s">
        <v>578</v>
      </c>
      <c r="R87">
        <f t="shared" si="34"/>
        <v>0</v>
      </c>
      <c r="S87">
        <f t="shared" si="35"/>
        <v>0</v>
      </c>
      <c r="T87">
        <f t="shared" si="36"/>
        <v>5993034792631.1494</v>
      </c>
      <c r="U87">
        <f t="shared" si="37"/>
        <v>0</v>
      </c>
      <c r="V87">
        <f t="shared" si="38"/>
        <v>0</v>
      </c>
      <c r="W87">
        <f t="shared" si="39"/>
        <v>0</v>
      </c>
      <c r="Z87" s="30"/>
      <c r="AA87" s="30" t="str">
        <f t="shared" si="40"/>
        <v/>
      </c>
      <c r="AB87" s="30" t="e">
        <f t="shared" si="41"/>
        <v>#N/A</v>
      </c>
      <c r="AC87" s="30" t="e">
        <f t="shared" si="42"/>
        <v>#N/A</v>
      </c>
      <c r="AD87" s="30" t="e">
        <f t="shared" si="43"/>
        <v>#N/A</v>
      </c>
      <c r="AE87" s="30"/>
    </row>
    <row r="88" spans="1:31" ht="15" x14ac:dyDescent="0.3">
      <c r="A88">
        <v>479</v>
      </c>
      <c r="B88" t="str">
        <f t="shared" si="29"/>
        <v>iBoxx EUR Corporates Net Zero 2050 Paris-Aligned ESG Index84</v>
      </c>
      <c r="C88" t="s">
        <v>130</v>
      </c>
      <c r="D88" t="s">
        <v>180</v>
      </c>
      <c r="E88" t="s">
        <v>576</v>
      </c>
      <c r="F88">
        <v>84</v>
      </c>
      <c r="G88" t="s">
        <v>577</v>
      </c>
      <c r="H88" s="25">
        <v>46053</v>
      </c>
      <c r="I88" s="31"/>
      <c r="J88" s="31">
        <f t="shared" si="30"/>
        <v>0</v>
      </c>
      <c r="K88" s="31">
        <f t="shared" si="31"/>
        <v>5956900.9396153595</v>
      </c>
      <c r="L88" s="31">
        <f t="shared" si="32"/>
        <v>0</v>
      </c>
      <c r="M88" s="31">
        <f t="shared" si="33"/>
        <v>0</v>
      </c>
      <c r="N88" s="31"/>
      <c r="O88" s="38"/>
      <c r="P88" s="115" t="s">
        <v>578</v>
      </c>
      <c r="R88">
        <f t="shared" si="34"/>
        <v>0</v>
      </c>
      <c r="S88">
        <f t="shared" si="35"/>
        <v>0</v>
      </c>
      <c r="T88">
        <f t="shared" si="36"/>
        <v>5956900939615.3594</v>
      </c>
      <c r="U88">
        <f t="shared" si="37"/>
        <v>0</v>
      </c>
      <c r="V88">
        <f t="shared" si="38"/>
        <v>0</v>
      </c>
      <c r="W88">
        <f t="shared" si="39"/>
        <v>0</v>
      </c>
      <c r="Z88" s="30"/>
      <c r="AA88" s="30" t="str">
        <f t="shared" si="40"/>
        <v/>
      </c>
      <c r="AB88" s="30" t="e">
        <f t="shared" si="41"/>
        <v>#N/A</v>
      </c>
      <c r="AC88" s="30" t="e">
        <f t="shared" si="42"/>
        <v>#N/A</v>
      </c>
      <c r="AD88" s="30" t="e">
        <f t="shared" si="43"/>
        <v>#N/A</v>
      </c>
      <c r="AE88" s="30"/>
    </row>
    <row r="89" spans="1:31" ht="15" x14ac:dyDescent="0.3">
      <c r="A89">
        <v>479</v>
      </c>
      <c r="B89" t="str">
        <f t="shared" si="29"/>
        <v>iBoxx EUR Corporates Net Zero 2050 Paris-Aligned ESG Index85</v>
      </c>
      <c r="C89" t="s">
        <v>130</v>
      </c>
      <c r="D89" t="s">
        <v>180</v>
      </c>
      <c r="E89" t="s">
        <v>576</v>
      </c>
      <c r="F89">
        <v>85</v>
      </c>
      <c r="G89" t="s">
        <v>577</v>
      </c>
      <c r="H89" s="25">
        <v>46081</v>
      </c>
      <c r="I89" s="31"/>
      <c r="J89" s="31">
        <f t="shared" si="30"/>
        <v>0</v>
      </c>
      <c r="K89" s="31">
        <f t="shared" si="31"/>
        <v>5920984.9487310164</v>
      </c>
      <c r="L89" s="31">
        <f t="shared" si="32"/>
        <v>0</v>
      </c>
      <c r="M89" s="31">
        <f t="shared" si="33"/>
        <v>0</v>
      </c>
      <c r="N89" s="31"/>
      <c r="O89" s="38"/>
      <c r="P89" s="115" t="s">
        <v>578</v>
      </c>
      <c r="R89">
        <f t="shared" si="34"/>
        <v>0</v>
      </c>
      <c r="S89">
        <f t="shared" si="35"/>
        <v>0</v>
      </c>
      <c r="T89">
        <f t="shared" si="36"/>
        <v>5920984948731.0166</v>
      </c>
      <c r="U89">
        <f t="shared" si="37"/>
        <v>0</v>
      </c>
      <c r="V89">
        <f t="shared" si="38"/>
        <v>0</v>
      </c>
      <c r="W89">
        <f t="shared" si="39"/>
        <v>0</v>
      </c>
      <c r="Z89" s="30"/>
      <c r="AA89" s="30" t="str">
        <f t="shared" si="40"/>
        <v/>
      </c>
      <c r="AB89" s="30" t="e">
        <f t="shared" si="41"/>
        <v>#N/A</v>
      </c>
      <c r="AC89" s="30" t="e">
        <f t="shared" si="42"/>
        <v>#N/A</v>
      </c>
      <c r="AD89" s="30" t="e">
        <f t="shared" si="43"/>
        <v>#N/A</v>
      </c>
      <c r="AE89" s="30"/>
    </row>
    <row r="90" spans="1:31" ht="15" x14ac:dyDescent="0.3">
      <c r="A90">
        <v>479</v>
      </c>
      <c r="B90" t="str">
        <f t="shared" si="29"/>
        <v>iBoxx EUR Corporates Net Zero 2050 Paris-Aligned ESG Index86</v>
      </c>
      <c r="C90" t="s">
        <v>130</v>
      </c>
      <c r="D90" t="s">
        <v>180</v>
      </c>
      <c r="E90" t="s">
        <v>576</v>
      </c>
      <c r="F90">
        <v>86</v>
      </c>
      <c r="G90" t="s">
        <v>577</v>
      </c>
      <c r="H90" s="25">
        <v>46112</v>
      </c>
      <c r="I90" s="31"/>
      <c r="J90" s="31">
        <f t="shared" si="30"/>
        <v>0</v>
      </c>
      <c r="K90" s="31">
        <f t="shared" si="31"/>
        <v>5885285.5064202175</v>
      </c>
      <c r="L90" s="31">
        <f t="shared" si="32"/>
        <v>0</v>
      </c>
      <c r="M90" s="31">
        <f t="shared" si="33"/>
        <v>0</v>
      </c>
      <c r="N90" s="31"/>
      <c r="O90" s="38"/>
      <c r="P90" s="115" t="s">
        <v>578</v>
      </c>
      <c r="R90">
        <f t="shared" si="34"/>
        <v>0</v>
      </c>
      <c r="S90">
        <f t="shared" si="35"/>
        <v>0</v>
      </c>
      <c r="T90">
        <f t="shared" si="36"/>
        <v>5885285506420.2178</v>
      </c>
      <c r="U90">
        <f t="shared" si="37"/>
        <v>0</v>
      </c>
      <c r="V90">
        <f t="shared" si="38"/>
        <v>0</v>
      </c>
      <c r="W90">
        <f t="shared" si="39"/>
        <v>0</v>
      </c>
      <c r="Z90" s="30"/>
      <c r="AA90" s="30" t="str">
        <f t="shared" si="40"/>
        <v/>
      </c>
      <c r="AB90" s="30" t="e">
        <f t="shared" si="41"/>
        <v>#N/A</v>
      </c>
      <c r="AC90" s="30" t="e">
        <f t="shared" si="42"/>
        <v>#N/A</v>
      </c>
      <c r="AD90" s="30" t="e">
        <f t="shared" si="43"/>
        <v>#N/A</v>
      </c>
      <c r="AE90" s="30"/>
    </row>
    <row r="91" spans="1:31" ht="15" x14ac:dyDescent="0.3">
      <c r="A91">
        <v>479</v>
      </c>
      <c r="B91" t="str">
        <f t="shared" si="29"/>
        <v>iBoxx EUR Corporates Net Zero 2050 Paris-Aligned ESG Index87</v>
      </c>
      <c r="C91" t="s">
        <v>130</v>
      </c>
      <c r="D91" t="s">
        <v>180</v>
      </c>
      <c r="E91" t="s">
        <v>576</v>
      </c>
      <c r="F91">
        <v>87</v>
      </c>
      <c r="G91" t="s">
        <v>577</v>
      </c>
      <c r="H91" s="25">
        <v>46142</v>
      </c>
      <c r="I91" s="31"/>
      <c r="J91" s="31">
        <f t="shared" si="30"/>
        <v>0</v>
      </c>
      <c r="K91" s="31">
        <f t="shared" si="31"/>
        <v>5849801.3070448982</v>
      </c>
      <c r="L91" s="31">
        <f t="shared" si="32"/>
        <v>0</v>
      </c>
      <c r="M91" s="31">
        <f t="shared" si="33"/>
        <v>0</v>
      </c>
      <c r="N91" s="31"/>
      <c r="O91" s="38"/>
      <c r="P91" s="115" t="s">
        <v>578</v>
      </c>
      <c r="R91">
        <f t="shared" si="34"/>
        <v>0</v>
      </c>
      <c r="S91">
        <f t="shared" si="35"/>
        <v>0</v>
      </c>
      <c r="T91">
        <f t="shared" si="36"/>
        <v>5849801307044.8984</v>
      </c>
      <c r="U91">
        <f t="shared" si="37"/>
        <v>0</v>
      </c>
      <c r="V91">
        <f t="shared" si="38"/>
        <v>0</v>
      </c>
      <c r="W91">
        <f t="shared" si="39"/>
        <v>0</v>
      </c>
      <c r="Z91" s="30"/>
      <c r="AA91" s="30" t="str">
        <f t="shared" si="40"/>
        <v/>
      </c>
      <c r="AB91" s="30" t="e">
        <f t="shared" si="41"/>
        <v>#N/A</v>
      </c>
      <c r="AC91" s="30" t="e">
        <f t="shared" si="42"/>
        <v>#N/A</v>
      </c>
      <c r="AD91" s="30" t="e">
        <f t="shared" si="43"/>
        <v>#N/A</v>
      </c>
      <c r="AE91" s="30"/>
    </row>
    <row r="92" spans="1:31" ht="15" x14ac:dyDescent="0.3">
      <c r="A92">
        <v>479</v>
      </c>
      <c r="B92" t="str">
        <f t="shared" si="29"/>
        <v>iBoxx EUR Corporates Net Zero 2050 Paris-Aligned ESG Index88</v>
      </c>
      <c r="C92" t="s">
        <v>130</v>
      </c>
      <c r="D92" t="s">
        <v>180</v>
      </c>
      <c r="E92" t="s">
        <v>576</v>
      </c>
      <c r="F92">
        <v>88</v>
      </c>
      <c r="G92" t="s">
        <v>577</v>
      </c>
      <c r="H92" s="25">
        <v>46173</v>
      </c>
      <c r="I92" s="31"/>
      <c r="J92" s="31">
        <f t="shared" si="30"/>
        <v>0</v>
      </c>
      <c r="K92" s="31">
        <f t="shared" si="31"/>
        <v>5814531.0528390929</v>
      </c>
      <c r="L92" s="31">
        <f t="shared" si="32"/>
        <v>0</v>
      </c>
      <c r="M92" s="31">
        <f t="shared" si="33"/>
        <v>0</v>
      </c>
      <c r="N92" s="31"/>
      <c r="O92" s="38"/>
      <c r="P92" s="115" t="s">
        <v>578</v>
      </c>
      <c r="R92">
        <f t="shared" si="34"/>
        <v>0</v>
      </c>
      <c r="S92">
        <f t="shared" si="35"/>
        <v>0</v>
      </c>
      <c r="T92">
        <f t="shared" si="36"/>
        <v>5814531052839.0928</v>
      </c>
      <c r="U92">
        <f t="shared" si="37"/>
        <v>0</v>
      </c>
      <c r="V92">
        <f t="shared" si="38"/>
        <v>0</v>
      </c>
      <c r="W92">
        <f t="shared" si="39"/>
        <v>0</v>
      </c>
      <c r="Z92" s="30"/>
      <c r="AA92" s="30" t="str">
        <f t="shared" si="40"/>
        <v/>
      </c>
      <c r="AB92" s="30" t="e">
        <f t="shared" si="41"/>
        <v>#N/A</v>
      </c>
      <c r="AC92" s="30" t="e">
        <f t="shared" si="42"/>
        <v>#N/A</v>
      </c>
      <c r="AD92" s="30" t="e">
        <f t="shared" si="43"/>
        <v>#N/A</v>
      </c>
      <c r="AE92" s="30"/>
    </row>
    <row r="93" spans="1:31" ht="15" x14ac:dyDescent="0.3">
      <c r="A93">
        <v>479</v>
      </c>
      <c r="B93" t="str">
        <f t="shared" si="29"/>
        <v>iBoxx EUR Corporates Net Zero 2050 Paris-Aligned ESG Index89</v>
      </c>
      <c r="C93" t="s">
        <v>130</v>
      </c>
      <c r="D93" t="s">
        <v>180</v>
      </c>
      <c r="E93" t="s">
        <v>576</v>
      </c>
      <c r="F93">
        <v>89</v>
      </c>
      <c r="G93" t="s">
        <v>577</v>
      </c>
      <c r="H93" s="25">
        <v>46203</v>
      </c>
      <c r="I93" s="31"/>
      <c r="J93" s="31">
        <f t="shared" si="30"/>
        <v>0</v>
      </c>
      <c r="K93" s="31">
        <f t="shared" si="31"/>
        <v>5779473.4538614647</v>
      </c>
      <c r="L93" s="31">
        <f t="shared" si="32"/>
        <v>0</v>
      </c>
      <c r="M93" s="31">
        <f t="shared" si="33"/>
        <v>0</v>
      </c>
      <c r="N93" s="31"/>
      <c r="O93" s="38"/>
      <c r="P93" s="115" t="s">
        <v>578</v>
      </c>
      <c r="R93">
        <f t="shared" si="34"/>
        <v>0</v>
      </c>
      <c r="S93">
        <f t="shared" si="35"/>
        <v>0</v>
      </c>
      <c r="T93">
        <f t="shared" si="36"/>
        <v>5779473453861.4648</v>
      </c>
      <c r="U93">
        <f t="shared" si="37"/>
        <v>0</v>
      </c>
      <c r="V93">
        <f t="shared" si="38"/>
        <v>0</v>
      </c>
      <c r="W93">
        <f t="shared" si="39"/>
        <v>0</v>
      </c>
      <c r="Z93" s="30"/>
      <c r="AA93" s="30" t="str">
        <f t="shared" si="40"/>
        <v/>
      </c>
      <c r="AB93" s="30" t="e">
        <f t="shared" si="41"/>
        <v>#N/A</v>
      </c>
      <c r="AC93" s="30" t="e">
        <f t="shared" si="42"/>
        <v>#N/A</v>
      </c>
      <c r="AD93" s="30" t="e">
        <f t="shared" si="43"/>
        <v>#N/A</v>
      </c>
      <c r="AE93" s="30"/>
    </row>
    <row r="94" spans="1:31" ht="15" x14ac:dyDescent="0.3">
      <c r="A94">
        <v>479</v>
      </c>
      <c r="B94" t="str">
        <f t="shared" si="29"/>
        <v>iBoxx EUR Corporates Net Zero 2050 Paris-Aligned ESG Index90</v>
      </c>
      <c r="C94" t="s">
        <v>130</v>
      </c>
      <c r="D94" t="s">
        <v>180</v>
      </c>
      <c r="E94" t="s">
        <v>576</v>
      </c>
      <c r="F94">
        <v>90</v>
      </c>
      <c r="G94" t="s">
        <v>577</v>
      </c>
      <c r="H94" s="25">
        <v>46234</v>
      </c>
      <c r="I94" s="31"/>
      <c r="J94" s="31">
        <f t="shared" si="30"/>
        <v>0</v>
      </c>
      <c r="K94" s="31">
        <f t="shared" si="31"/>
        <v>5744627.227948131</v>
      </c>
      <c r="L94" s="31">
        <f t="shared" si="32"/>
        <v>0</v>
      </c>
      <c r="M94" s="31">
        <f t="shared" si="33"/>
        <v>0</v>
      </c>
      <c r="N94" s="31"/>
      <c r="O94" s="38"/>
      <c r="P94" s="115" t="s">
        <v>578</v>
      </c>
      <c r="R94">
        <f t="shared" si="34"/>
        <v>0</v>
      </c>
      <c r="S94">
        <f t="shared" si="35"/>
        <v>0</v>
      </c>
      <c r="T94">
        <f t="shared" si="36"/>
        <v>5744627227948.1309</v>
      </c>
      <c r="U94">
        <f t="shared" si="37"/>
        <v>0</v>
      </c>
      <c r="V94">
        <f t="shared" si="38"/>
        <v>0</v>
      </c>
      <c r="W94">
        <f t="shared" si="39"/>
        <v>0</v>
      </c>
      <c r="Z94" s="30"/>
      <c r="AA94" s="30" t="str">
        <f t="shared" si="40"/>
        <v/>
      </c>
      <c r="AB94" s="30" t="e">
        <f t="shared" si="41"/>
        <v>#N/A</v>
      </c>
      <c r="AC94" s="30" t="e">
        <f t="shared" si="42"/>
        <v>#N/A</v>
      </c>
      <c r="AD94" s="30" t="e">
        <f t="shared" si="43"/>
        <v>#N/A</v>
      </c>
      <c r="AE94" s="30"/>
    </row>
    <row r="95" spans="1:31" ht="15" x14ac:dyDescent="0.3">
      <c r="A95">
        <v>479</v>
      </c>
      <c r="B95" t="str">
        <f t="shared" si="29"/>
        <v>iBoxx EUR Corporates Net Zero 2050 Paris-Aligned ESG Index91</v>
      </c>
      <c r="C95" t="s">
        <v>130</v>
      </c>
      <c r="D95" t="s">
        <v>180</v>
      </c>
      <c r="E95" t="s">
        <v>576</v>
      </c>
      <c r="F95">
        <v>91</v>
      </c>
      <c r="G95" t="s">
        <v>577</v>
      </c>
      <c r="H95" s="25">
        <v>46265</v>
      </c>
      <c r="I95" s="31"/>
      <c r="J95" s="31">
        <f t="shared" si="30"/>
        <v>0</v>
      </c>
      <c r="K95" s="31">
        <f t="shared" si="31"/>
        <v>5709991.1006657705</v>
      </c>
      <c r="L95" s="31">
        <f t="shared" si="32"/>
        <v>0</v>
      </c>
      <c r="M95" s="31">
        <f t="shared" si="33"/>
        <v>0</v>
      </c>
      <c r="N95" s="31"/>
      <c r="O95" s="38"/>
      <c r="P95" s="115" t="s">
        <v>578</v>
      </c>
      <c r="R95">
        <f t="shared" si="34"/>
        <v>0</v>
      </c>
      <c r="S95">
        <f t="shared" si="35"/>
        <v>0</v>
      </c>
      <c r="T95">
        <f t="shared" si="36"/>
        <v>5709991100665.7705</v>
      </c>
      <c r="U95">
        <f t="shared" si="37"/>
        <v>0</v>
      </c>
      <c r="V95">
        <f t="shared" si="38"/>
        <v>0</v>
      </c>
      <c r="W95">
        <f t="shared" si="39"/>
        <v>0</v>
      </c>
      <c r="Z95" s="30"/>
      <c r="AA95" s="30" t="str">
        <f t="shared" si="40"/>
        <v/>
      </c>
      <c r="AB95" s="30" t="e">
        <f t="shared" si="41"/>
        <v>#N/A</v>
      </c>
      <c r="AC95" s="30" t="e">
        <f t="shared" si="42"/>
        <v>#N/A</v>
      </c>
      <c r="AD95" s="30" t="e">
        <f t="shared" si="43"/>
        <v>#N/A</v>
      </c>
      <c r="AE95" s="30"/>
    </row>
    <row r="96" spans="1:31" ht="15" x14ac:dyDescent="0.3">
      <c r="A96">
        <v>479</v>
      </c>
      <c r="B96" t="str">
        <f t="shared" si="29"/>
        <v>iBoxx EUR Corporates Net Zero 2050 Paris-Aligned ESG Index92</v>
      </c>
      <c r="C96" t="s">
        <v>130</v>
      </c>
      <c r="D96" t="s">
        <v>180</v>
      </c>
      <c r="E96" t="s">
        <v>576</v>
      </c>
      <c r="F96">
        <v>92</v>
      </c>
      <c r="G96" t="s">
        <v>577</v>
      </c>
      <c r="H96" s="25">
        <v>46295</v>
      </c>
      <c r="I96" s="31"/>
      <c r="J96" s="31">
        <f t="shared" si="30"/>
        <v>0</v>
      </c>
      <c r="K96" s="31">
        <f t="shared" si="31"/>
        <v>5675563.8052650141</v>
      </c>
      <c r="L96" s="31">
        <f t="shared" si="32"/>
        <v>0</v>
      </c>
      <c r="M96" s="31">
        <f t="shared" si="33"/>
        <v>0</v>
      </c>
      <c r="N96" s="31"/>
      <c r="O96" s="38"/>
      <c r="P96" s="115" t="s">
        <v>578</v>
      </c>
      <c r="R96">
        <f t="shared" si="34"/>
        <v>0</v>
      </c>
      <c r="S96">
        <f t="shared" si="35"/>
        <v>0</v>
      </c>
      <c r="T96">
        <f t="shared" si="36"/>
        <v>5675563805265.0137</v>
      </c>
      <c r="U96">
        <f t="shared" si="37"/>
        <v>0</v>
      </c>
      <c r="V96">
        <f t="shared" si="38"/>
        <v>0</v>
      </c>
      <c r="W96">
        <f t="shared" si="39"/>
        <v>0</v>
      </c>
      <c r="Z96" s="30"/>
      <c r="AA96" s="30" t="str">
        <f t="shared" si="40"/>
        <v/>
      </c>
      <c r="AB96" s="30" t="e">
        <f t="shared" si="41"/>
        <v>#N/A</v>
      </c>
      <c r="AC96" s="30" t="e">
        <f t="shared" si="42"/>
        <v>#N/A</v>
      </c>
      <c r="AD96" s="30" t="e">
        <f t="shared" si="43"/>
        <v>#N/A</v>
      </c>
      <c r="AE96" s="30"/>
    </row>
    <row r="97" spans="1:31" ht="15" x14ac:dyDescent="0.3">
      <c r="A97">
        <v>479</v>
      </c>
      <c r="B97" t="str">
        <f t="shared" si="29"/>
        <v>iBoxx EUR Corporates Net Zero 2050 Paris-Aligned ESG Index93</v>
      </c>
      <c r="C97" t="s">
        <v>130</v>
      </c>
      <c r="D97" t="s">
        <v>180</v>
      </c>
      <c r="E97" t="s">
        <v>576</v>
      </c>
      <c r="F97">
        <v>93</v>
      </c>
      <c r="G97" t="s">
        <v>577</v>
      </c>
      <c r="H97" s="25">
        <v>46326</v>
      </c>
      <c r="I97" s="31"/>
      <c r="J97" s="31">
        <f t="shared" si="30"/>
        <v>0</v>
      </c>
      <c r="K97" s="31">
        <f t="shared" si="31"/>
        <v>5641344.0826341119</v>
      </c>
      <c r="L97" s="31">
        <f t="shared" si="32"/>
        <v>0</v>
      </c>
      <c r="M97" s="31">
        <f t="shared" si="33"/>
        <v>0</v>
      </c>
      <c r="N97" s="31"/>
      <c r="O97" s="38"/>
      <c r="P97" s="115" t="s">
        <v>578</v>
      </c>
      <c r="R97">
        <f t="shared" si="34"/>
        <v>0</v>
      </c>
      <c r="S97">
        <f t="shared" si="35"/>
        <v>0</v>
      </c>
      <c r="T97">
        <f t="shared" si="36"/>
        <v>5641344082634.1123</v>
      </c>
      <c r="U97">
        <f t="shared" si="37"/>
        <v>0</v>
      </c>
      <c r="V97">
        <f t="shared" si="38"/>
        <v>0</v>
      </c>
      <c r="W97">
        <f t="shared" si="39"/>
        <v>0</v>
      </c>
      <c r="Z97" s="30"/>
      <c r="AA97" s="30" t="str">
        <f t="shared" si="40"/>
        <v/>
      </c>
      <c r="AB97" s="30" t="e">
        <f t="shared" si="41"/>
        <v>#N/A</v>
      </c>
      <c r="AC97" s="30" t="e">
        <f t="shared" si="42"/>
        <v>#N/A</v>
      </c>
      <c r="AD97" s="30" t="e">
        <f t="shared" si="43"/>
        <v>#N/A</v>
      </c>
      <c r="AE97" s="30"/>
    </row>
    <row r="98" spans="1:31" ht="15" x14ac:dyDescent="0.3">
      <c r="A98">
        <v>479</v>
      </c>
      <c r="B98" t="str">
        <f t="shared" si="29"/>
        <v>iBoxx EUR Corporates Net Zero 2050 Paris-Aligned ESG Index94</v>
      </c>
      <c r="C98" t="s">
        <v>130</v>
      </c>
      <c r="D98" t="s">
        <v>180</v>
      </c>
      <c r="E98" t="s">
        <v>576</v>
      </c>
      <c r="F98">
        <v>94</v>
      </c>
      <c r="G98" t="s">
        <v>577</v>
      </c>
      <c r="H98" s="25">
        <v>46356</v>
      </c>
      <c r="I98" s="31"/>
      <c r="J98" s="31">
        <f t="shared" si="30"/>
        <v>0</v>
      </c>
      <c r="K98" s="31">
        <f t="shared" si="31"/>
        <v>5607330.6812528875</v>
      </c>
      <c r="L98" s="31">
        <f t="shared" si="32"/>
        <v>0</v>
      </c>
      <c r="M98" s="31">
        <f t="shared" si="33"/>
        <v>0</v>
      </c>
      <c r="N98" s="31"/>
      <c r="O98" s="38"/>
      <c r="P98" s="115" t="s">
        <v>578</v>
      </c>
      <c r="R98">
        <f t="shared" si="34"/>
        <v>0</v>
      </c>
      <c r="S98">
        <f t="shared" si="35"/>
        <v>0</v>
      </c>
      <c r="T98">
        <f t="shared" si="36"/>
        <v>5607330681252.8877</v>
      </c>
      <c r="U98">
        <f t="shared" si="37"/>
        <v>0</v>
      </c>
      <c r="V98">
        <f t="shared" si="38"/>
        <v>0</v>
      </c>
      <c r="W98">
        <f t="shared" si="39"/>
        <v>0</v>
      </c>
      <c r="Z98" s="30"/>
      <c r="AA98" s="30" t="str">
        <f t="shared" si="40"/>
        <v/>
      </c>
      <c r="AB98" s="30" t="e">
        <f t="shared" si="41"/>
        <v>#N/A</v>
      </c>
      <c r="AC98" s="30" t="e">
        <f t="shared" si="42"/>
        <v>#N/A</v>
      </c>
      <c r="AD98" s="30" t="e">
        <f t="shared" si="43"/>
        <v>#N/A</v>
      </c>
      <c r="AE98" s="30"/>
    </row>
    <row r="99" spans="1:31" ht="15" x14ac:dyDescent="0.3">
      <c r="A99">
        <v>479</v>
      </c>
      <c r="B99" t="str">
        <f t="shared" ref="B99:B124" si="44">_xlfn.CONCAT(C99,F99)</f>
        <v>iBoxx EUR Corporates Net Zero 2050 Paris-Aligned ESG Index95</v>
      </c>
      <c r="C99" t="s">
        <v>130</v>
      </c>
      <c r="D99" t="s">
        <v>180</v>
      </c>
      <c r="E99" t="s">
        <v>576</v>
      </c>
      <c r="F99">
        <v>95</v>
      </c>
      <c r="G99" t="s">
        <v>577</v>
      </c>
      <c r="H99" s="25">
        <v>46387</v>
      </c>
      <c r="I99" s="31"/>
      <c r="J99" s="31">
        <f t="shared" si="30"/>
        <v>0</v>
      </c>
      <c r="K99" s="31">
        <f t="shared" si="31"/>
        <v>5573522.3571469691</v>
      </c>
      <c r="L99" s="31">
        <f t="shared" si="32"/>
        <v>0</v>
      </c>
      <c r="M99" s="31">
        <f t="shared" si="33"/>
        <v>0</v>
      </c>
      <c r="N99" s="31"/>
      <c r="O99" s="38"/>
      <c r="P99" s="115" t="s">
        <v>578</v>
      </c>
      <c r="R99">
        <f t="shared" si="34"/>
        <v>0</v>
      </c>
      <c r="S99">
        <f t="shared" si="35"/>
        <v>0</v>
      </c>
      <c r="T99">
        <f t="shared" si="36"/>
        <v>5573522357146.9688</v>
      </c>
      <c r="U99">
        <f t="shared" si="37"/>
        <v>0</v>
      </c>
      <c r="V99">
        <f t="shared" si="38"/>
        <v>0</v>
      </c>
      <c r="W99">
        <f t="shared" si="39"/>
        <v>0</v>
      </c>
      <c r="Z99" s="30"/>
      <c r="AA99" s="30" t="str">
        <f t="shared" si="40"/>
        <v/>
      </c>
      <c r="AB99" s="30" t="e">
        <f t="shared" si="41"/>
        <v>#N/A</v>
      </c>
      <c r="AC99" s="30" t="e">
        <f t="shared" si="42"/>
        <v>#N/A</v>
      </c>
      <c r="AD99" s="30" t="e">
        <f t="shared" si="43"/>
        <v>#N/A</v>
      </c>
      <c r="AE99" s="30"/>
    </row>
    <row r="100" spans="1:31" ht="15" x14ac:dyDescent="0.3">
      <c r="A100">
        <v>479</v>
      </c>
      <c r="B100" t="str">
        <f t="shared" si="44"/>
        <v>iBoxx EUR Corporates Net Zero 2050 Paris-Aligned ESG Index96</v>
      </c>
      <c r="C100" t="s">
        <v>130</v>
      </c>
      <c r="D100" t="s">
        <v>180</v>
      </c>
      <c r="E100" t="s">
        <v>576</v>
      </c>
      <c r="F100">
        <v>96</v>
      </c>
      <c r="G100" t="s">
        <v>577</v>
      </c>
      <c r="H100" s="25">
        <v>46418</v>
      </c>
      <c r="I100" s="31"/>
      <c r="J100" s="31">
        <f t="shared" ref="J100:J124" si="45">IF(G100="PA",I100*0.5,IF(G100="CT",I100*0.7,""))</f>
        <v>0</v>
      </c>
      <c r="K100" s="31">
        <f t="shared" si="31"/>
        <v>5539917.873842285</v>
      </c>
      <c r="L100" s="31">
        <f t="shared" ref="L100:L123" si="46">MIN(J100,K100)</f>
        <v>0</v>
      </c>
      <c r="M100" s="31">
        <f t="shared" ref="M100:M123" si="47">L100*0.975</f>
        <v>0</v>
      </c>
      <c r="N100" s="31"/>
      <c r="O100" s="38"/>
      <c r="P100" s="115" t="s">
        <v>578</v>
      </c>
      <c r="R100">
        <f t="shared" ref="R100:R123" si="48">I100*1000000</f>
        <v>0</v>
      </c>
      <c r="S100">
        <f t="shared" ref="S100:S123" si="49">J100*1000000</f>
        <v>0</v>
      </c>
      <c r="T100">
        <f t="shared" ref="T100:T123" si="50">K100*1000000</f>
        <v>5539917873842.2852</v>
      </c>
      <c r="U100">
        <f t="shared" ref="U100:U123" si="51">L100*1000000</f>
        <v>0</v>
      </c>
      <c r="V100">
        <f t="shared" ref="V100:V123" si="52">M100*1000000</f>
        <v>0</v>
      </c>
      <c r="W100">
        <f t="shared" ref="W100:W123" si="53">N100*1000000</f>
        <v>0</v>
      </c>
      <c r="Z100" s="30"/>
      <c r="AA100" s="30" t="str">
        <f t="shared" ref="AA100:AA123" si="54">IF(X100="PA",Z100*0.5,IF(X100="CT",Z100*0.7,""))</f>
        <v/>
      </c>
      <c r="AB100" s="30" t="e">
        <f t="shared" ref="AB100:AB123" si="55">VLOOKUP(T100,$C:$K,8,FALSE)*0.93^(W100/12)</f>
        <v>#N/A</v>
      </c>
      <c r="AC100" s="30" t="e">
        <f t="shared" ref="AC100:AC123" si="56">MIN(AA100,AB100)</f>
        <v>#N/A</v>
      </c>
      <c r="AD100" s="30" t="e">
        <f t="shared" ref="AD100:AD123" si="57">AC100*0.975</f>
        <v>#N/A</v>
      </c>
      <c r="AE100" s="30"/>
    </row>
    <row r="101" spans="1:31" ht="15" x14ac:dyDescent="0.3">
      <c r="A101">
        <v>479</v>
      </c>
      <c r="B101" t="str">
        <f t="shared" si="44"/>
        <v>iBoxx EUR Corporates Net Zero 2050 Paris-Aligned ESG Index97</v>
      </c>
      <c r="C101" t="s">
        <v>130</v>
      </c>
      <c r="D101" t="s">
        <v>180</v>
      </c>
      <c r="E101" t="s">
        <v>576</v>
      </c>
      <c r="F101">
        <v>97</v>
      </c>
      <c r="G101" t="s">
        <v>577</v>
      </c>
      <c r="H101" s="25">
        <v>46446</v>
      </c>
      <c r="I101" s="31"/>
      <c r="J101" s="31">
        <f t="shared" si="45"/>
        <v>0</v>
      </c>
      <c r="K101" s="31">
        <f t="shared" si="31"/>
        <v>5506516.0023198454</v>
      </c>
      <c r="L101" s="31">
        <f t="shared" si="46"/>
        <v>0</v>
      </c>
      <c r="M101" s="31">
        <f t="shared" si="47"/>
        <v>0</v>
      </c>
      <c r="N101" s="31"/>
      <c r="O101" s="38"/>
      <c r="P101" s="115" t="s">
        <v>578</v>
      </c>
      <c r="R101">
        <f t="shared" si="48"/>
        <v>0</v>
      </c>
      <c r="S101">
        <f t="shared" si="49"/>
        <v>0</v>
      </c>
      <c r="T101">
        <f t="shared" si="50"/>
        <v>5506516002319.8457</v>
      </c>
      <c r="U101">
        <f t="shared" si="51"/>
        <v>0</v>
      </c>
      <c r="V101">
        <f t="shared" si="52"/>
        <v>0</v>
      </c>
      <c r="W101">
        <f t="shared" si="53"/>
        <v>0</v>
      </c>
      <c r="Z101" s="30"/>
      <c r="AA101" s="30" t="str">
        <f t="shared" si="54"/>
        <v/>
      </c>
      <c r="AB101" s="30" t="e">
        <f t="shared" si="55"/>
        <v>#N/A</v>
      </c>
      <c r="AC101" s="30" t="e">
        <f t="shared" si="56"/>
        <v>#N/A</v>
      </c>
      <c r="AD101" s="30" t="e">
        <f t="shared" si="57"/>
        <v>#N/A</v>
      </c>
      <c r="AE101" s="30"/>
    </row>
    <row r="102" spans="1:31" ht="15" x14ac:dyDescent="0.3">
      <c r="A102">
        <v>479</v>
      </c>
      <c r="B102" t="str">
        <f t="shared" si="44"/>
        <v>iBoxx EUR Corporates Net Zero 2050 Paris-Aligned ESG Index98</v>
      </c>
      <c r="C102" t="s">
        <v>130</v>
      </c>
      <c r="D102" t="s">
        <v>180</v>
      </c>
      <c r="E102" t="s">
        <v>576</v>
      </c>
      <c r="F102">
        <v>98</v>
      </c>
      <c r="G102" t="s">
        <v>577</v>
      </c>
      <c r="H102" s="25">
        <v>46477</v>
      </c>
      <c r="I102" s="31"/>
      <c r="J102" s="31">
        <f t="shared" si="45"/>
        <v>0</v>
      </c>
      <c r="K102" s="31">
        <f t="shared" si="31"/>
        <v>5473315.5209708018</v>
      </c>
      <c r="L102" s="31">
        <f t="shared" si="46"/>
        <v>0</v>
      </c>
      <c r="M102" s="31">
        <f t="shared" si="47"/>
        <v>0</v>
      </c>
      <c r="N102" s="31"/>
      <c r="O102" s="38"/>
      <c r="P102" s="115" t="s">
        <v>578</v>
      </c>
      <c r="R102">
        <f t="shared" si="48"/>
        <v>0</v>
      </c>
      <c r="S102">
        <f t="shared" si="49"/>
        <v>0</v>
      </c>
      <c r="T102">
        <f t="shared" si="50"/>
        <v>5473315520970.8018</v>
      </c>
      <c r="U102">
        <f t="shared" si="51"/>
        <v>0</v>
      </c>
      <c r="V102">
        <f t="shared" si="52"/>
        <v>0</v>
      </c>
      <c r="W102">
        <f t="shared" si="53"/>
        <v>0</v>
      </c>
      <c r="Z102" s="30"/>
      <c r="AA102" s="30" t="str">
        <f t="shared" si="54"/>
        <v/>
      </c>
      <c r="AB102" s="30" t="e">
        <f t="shared" si="55"/>
        <v>#N/A</v>
      </c>
      <c r="AC102" s="30" t="e">
        <f t="shared" si="56"/>
        <v>#N/A</v>
      </c>
      <c r="AD102" s="30" t="e">
        <f t="shared" si="57"/>
        <v>#N/A</v>
      </c>
      <c r="AE102" s="30"/>
    </row>
    <row r="103" spans="1:31" ht="15" x14ac:dyDescent="0.3">
      <c r="A103">
        <v>479</v>
      </c>
      <c r="B103" t="str">
        <f t="shared" si="44"/>
        <v>iBoxx EUR Corporates Net Zero 2050 Paris-Aligned ESG Index99</v>
      </c>
      <c r="C103" t="s">
        <v>130</v>
      </c>
      <c r="D103" t="s">
        <v>180</v>
      </c>
      <c r="E103" t="s">
        <v>576</v>
      </c>
      <c r="F103">
        <v>99</v>
      </c>
      <c r="G103" t="s">
        <v>577</v>
      </c>
      <c r="H103" s="25">
        <v>46507</v>
      </c>
      <c r="I103" s="31"/>
      <c r="J103" s="31">
        <f t="shared" si="45"/>
        <v>0</v>
      </c>
      <c r="K103" s="31">
        <f t="shared" si="31"/>
        <v>5440315.2155517554</v>
      </c>
      <c r="L103" s="31">
        <f t="shared" si="46"/>
        <v>0</v>
      </c>
      <c r="M103" s="31">
        <f t="shared" si="47"/>
        <v>0</v>
      </c>
      <c r="N103" s="31"/>
      <c r="O103" s="38"/>
      <c r="P103" s="115" t="s">
        <v>578</v>
      </c>
      <c r="R103">
        <f t="shared" si="48"/>
        <v>0</v>
      </c>
      <c r="S103">
        <f t="shared" si="49"/>
        <v>0</v>
      </c>
      <c r="T103">
        <f t="shared" si="50"/>
        <v>5440315215551.7559</v>
      </c>
      <c r="U103">
        <f t="shared" si="51"/>
        <v>0</v>
      </c>
      <c r="V103">
        <f t="shared" si="52"/>
        <v>0</v>
      </c>
      <c r="W103">
        <f t="shared" si="53"/>
        <v>0</v>
      </c>
      <c r="Z103" s="30"/>
      <c r="AA103" s="30" t="str">
        <f t="shared" si="54"/>
        <v/>
      </c>
      <c r="AB103" s="30" t="e">
        <f t="shared" si="55"/>
        <v>#N/A</v>
      </c>
      <c r="AC103" s="30" t="e">
        <f t="shared" si="56"/>
        <v>#N/A</v>
      </c>
      <c r="AD103" s="30" t="e">
        <f t="shared" si="57"/>
        <v>#N/A</v>
      </c>
      <c r="AE103" s="30"/>
    </row>
    <row r="104" spans="1:31" ht="15" x14ac:dyDescent="0.3">
      <c r="A104">
        <v>479</v>
      </c>
      <c r="B104" t="str">
        <f t="shared" si="44"/>
        <v>iBoxx EUR Corporates Net Zero 2050 Paris-Aligned ESG Index100</v>
      </c>
      <c r="C104" t="s">
        <v>130</v>
      </c>
      <c r="D104" t="s">
        <v>180</v>
      </c>
      <c r="E104" t="s">
        <v>576</v>
      </c>
      <c r="F104">
        <v>100</v>
      </c>
      <c r="G104" t="s">
        <v>577</v>
      </c>
      <c r="H104" s="25">
        <v>46538</v>
      </c>
      <c r="I104" s="31"/>
      <c r="J104" s="31">
        <f t="shared" si="45"/>
        <v>0</v>
      </c>
      <c r="K104" s="31">
        <f t="shared" si="31"/>
        <v>5407513.8791403556</v>
      </c>
      <c r="L104" s="31">
        <f t="shared" si="46"/>
        <v>0</v>
      </c>
      <c r="M104" s="31">
        <f t="shared" si="47"/>
        <v>0</v>
      </c>
      <c r="N104" s="31"/>
      <c r="O104" s="38"/>
      <c r="P104" s="115" t="s">
        <v>578</v>
      </c>
      <c r="R104">
        <f t="shared" si="48"/>
        <v>0</v>
      </c>
      <c r="S104">
        <f t="shared" si="49"/>
        <v>0</v>
      </c>
      <c r="T104">
        <f t="shared" si="50"/>
        <v>5407513879140.3555</v>
      </c>
      <c r="U104">
        <f t="shared" si="51"/>
        <v>0</v>
      </c>
      <c r="V104">
        <f t="shared" si="52"/>
        <v>0</v>
      </c>
      <c r="W104">
        <f t="shared" si="53"/>
        <v>0</v>
      </c>
      <c r="Z104" s="30"/>
      <c r="AA104" s="30" t="str">
        <f t="shared" si="54"/>
        <v/>
      </c>
      <c r="AB104" s="30" t="e">
        <f t="shared" si="55"/>
        <v>#N/A</v>
      </c>
      <c r="AC104" s="30" t="e">
        <f t="shared" si="56"/>
        <v>#N/A</v>
      </c>
      <c r="AD104" s="30" t="e">
        <f t="shared" si="57"/>
        <v>#N/A</v>
      </c>
      <c r="AE104" s="30"/>
    </row>
    <row r="105" spans="1:31" ht="15" x14ac:dyDescent="0.3">
      <c r="A105">
        <v>479</v>
      </c>
      <c r="B105" t="str">
        <f t="shared" si="44"/>
        <v>iBoxx EUR Corporates Net Zero 2050 Paris-Aligned ESG Index101</v>
      </c>
      <c r="C105" t="s">
        <v>130</v>
      </c>
      <c r="D105" t="s">
        <v>180</v>
      </c>
      <c r="E105" t="s">
        <v>576</v>
      </c>
      <c r="F105">
        <v>101</v>
      </c>
      <c r="G105" t="s">
        <v>577</v>
      </c>
      <c r="H105" s="25">
        <v>46568</v>
      </c>
      <c r="I105" s="31"/>
      <c r="J105" s="31">
        <f t="shared" si="45"/>
        <v>0</v>
      </c>
      <c r="K105" s="31">
        <f t="shared" si="31"/>
        <v>5374910.3120911624</v>
      </c>
      <c r="L105" s="31">
        <f t="shared" si="46"/>
        <v>0</v>
      </c>
      <c r="M105" s="31">
        <f t="shared" si="47"/>
        <v>0</v>
      </c>
      <c r="N105" s="31"/>
      <c r="O105" s="38"/>
      <c r="P105" s="115" t="s">
        <v>578</v>
      </c>
      <c r="R105">
        <f t="shared" si="48"/>
        <v>0</v>
      </c>
      <c r="S105">
        <f t="shared" si="49"/>
        <v>0</v>
      </c>
      <c r="T105">
        <f t="shared" si="50"/>
        <v>5374910312091.1621</v>
      </c>
      <c r="U105">
        <f t="shared" si="51"/>
        <v>0</v>
      </c>
      <c r="V105">
        <f t="shared" si="52"/>
        <v>0</v>
      </c>
      <c r="W105">
        <f t="shared" si="53"/>
        <v>0</v>
      </c>
      <c r="Z105" s="30"/>
      <c r="AA105" s="30" t="str">
        <f t="shared" si="54"/>
        <v/>
      </c>
      <c r="AB105" s="30" t="e">
        <f t="shared" si="55"/>
        <v>#N/A</v>
      </c>
      <c r="AC105" s="30" t="e">
        <f t="shared" si="56"/>
        <v>#N/A</v>
      </c>
      <c r="AD105" s="30" t="e">
        <f t="shared" si="57"/>
        <v>#N/A</v>
      </c>
      <c r="AE105" s="30"/>
    </row>
    <row r="106" spans="1:31" ht="15" x14ac:dyDescent="0.3">
      <c r="A106">
        <v>479</v>
      </c>
      <c r="B106" t="str">
        <f t="shared" si="44"/>
        <v>iBoxx EUR Corporates Net Zero 2050 Paris-Aligned ESG Index102</v>
      </c>
      <c r="C106" t="s">
        <v>130</v>
      </c>
      <c r="D106" t="s">
        <v>180</v>
      </c>
      <c r="E106" t="s">
        <v>576</v>
      </c>
      <c r="F106">
        <v>102</v>
      </c>
      <c r="G106" t="s">
        <v>577</v>
      </c>
      <c r="H106" s="25">
        <v>46599</v>
      </c>
      <c r="I106" s="31"/>
      <c r="J106" s="31">
        <f t="shared" si="45"/>
        <v>0</v>
      </c>
      <c r="K106" s="31">
        <f t="shared" si="31"/>
        <v>5342503.3219917621</v>
      </c>
      <c r="L106" s="31">
        <f t="shared" si="46"/>
        <v>0</v>
      </c>
      <c r="M106" s="31">
        <f t="shared" si="47"/>
        <v>0</v>
      </c>
      <c r="N106" s="31"/>
      <c r="O106" s="38"/>
      <c r="P106" s="115" t="s">
        <v>578</v>
      </c>
      <c r="R106">
        <f t="shared" si="48"/>
        <v>0</v>
      </c>
      <c r="S106">
        <f t="shared" si="49"/>
        <v>0</v>
      </c>
      <c r="T106">
        <f t="shared" si="50"/>
        <v>5342503321991.7617</v>
      </c>
      <c r="U106">
        <f t="shared" si="51"/>
        <v>0</v>
      </c>
      <c r="V106">
        <f t="shared" si="52"/>
        <v>0</v>
      </c>
      <c r="W106">
        <f t="shared" si="53"/>
        <v>0</v>
      </c>
      <c r="Z106" s="30"/>
      <c r="AA106" s="30" t="str">
        <f t="shared" si="54"/>
        <v/>
      </c>
      <c r="AB106" s="30" t="e">
        <f t="shared" si="55"/>
        <v>#N/A</v>
      </c>
      <c r="AC106" s="30" t="e">
        <f t="shared" si="56"/>
        <v>#N/A</v>
      </c>
      <c r="AD106" s="30" t="e">
        <f t="shared" si="57"/>
        <v>#N/A</v>
      </c>
      <c r="AE106" s="30"/>
    </row>
    <row r="107" spans="1:31" ht="15" x14ac:dyDescent="0.3">
      <c r="A107">
        <v>479</v>
      </c>
      <c r="B107" t="str">
        <f t="shared" si="44"/>
        <v>iBoxx EUR Corporates Net Zero 2050 Paris-Aligned ESG Index103</v>
      </c>
      <c r="C107" t="s">
        <v>130</v>
      </c>
      <c r="D107" t="s">
        <v>180</v>
      </c>
      <c r="E107" t="s">
        <v>576</v>
      </c>
      <c r="F107">
        <v>103</v>
      </c>
      <c r="G107" t="s">
        <v>577</v>
      </c>
      <c r="H107" s="25">
        <v>46630</v>
      </c>
      <c r="I107" s="31"/>
      <c r="J107" s="31">
        <f t="shared" si="45"/>
        <v>0</v>
      </c>
      <c r="K107" s="31">
        <f t="shared" si="31"/>
        <v>5310291.7236191677</v>
      </c>
      <c r="L107" s="31">
        <f t="shared" si="46"/>
        <v>0</v>
      </c>
      <c r="M107" s="31">
        <f t="shared" si="47"/>
        <v>0</v>
      </c>
      <c r="N107" s="31"/>
      <c r="O107" s="38"/>
      <c r="P107" s="115" t="s">
        <v>578</v>
      </c>
      <c r="R107">
        <f t="shared" si="48"/>
        <v>0</v>
      </c>
      <c r="S107">
        <f t="shared" si="49"/>
        <v>0</v>
      </c>
      <c r="T107">
        <f t="shared" si="50"/>
        <v>5310291723619.168</v>
      </c>
      <c r="U107">
        <f t="shared" si="51"/>
        <v>0</v>
      </c>
      <c r="V107">
        <f t="shared" si="52"/>
        <v>0</v>
      </c>
      <c r="W107">
        <f t="shared" si="53"/>
        <v>0</v>
      </c>
      <c r="Z107" s="30"/>
      <c r="AA107" s="30" t="str">
        <f t="shared" si="54"/>
        <v/>
      </c>
      <c r="AB107" s="30" t="e">
        <f t="shared" si="55"/>
        <v>#N/A</v>
      </c>
      <c r="AC107" s="30" t="e">
        <f t="shared" si="56"/>
        <v>#N/A</v>
      </c>
      <c r="AD107" s="30" t="e">
        <f t="shared" si="57"/>
        <v>#N/A</v>
      </c>
      <c r="AE107" s="30"/>
    </row>
    <row r="108" spans="1:31" ht="15" x14ac:dyDescent="0.3">
      <c r="A108">
        <v>479</v>
      </c>
      <c r="B108" t="str">
        <f t="shared" si="44"/>
        <v>iBoxx EUR Corporates Net Zero 2050 Paris-Aligned ESG Index104</v>
      </c>
      <c r="C108" t="s">
        <v>130</v>
      </c>
      <c r="D108" t="s">
        <v>180</v>
      </c>
      <c r="E108" t="s">
        <v>576</v>
      </c>
      <c r="F108">
        <v>104</v>
      </c>
      <c r="G108" t="s">
        <v>577</v>
      </c>
      <c r="H108" s="25">
        <v>46660</v>
      </c>
      <c r="I108" s="31"/>
      <c r="J108" s="31">
        <f t="shared" si="45"/>
        <v>0</v>
      </c>
      <c r="K108" s="31">
        <f t="shared" si="31"/>
        <v>5278274.3388964636</v>
      </c>
      <c r="L108" s="31">
        <f t="shared" si="46"/>
        <v>0</v>
      </c>
      <c r="M108" s="31">
        <f t="shared" si="47"/>
        <v>0</v>
      </c>
      <c r="N108" s="31"/>
      <c r="O108" s="38"/>
      <c r="P108" s="115" t="s">
        <v>578</v>
      </c>
      <c r="R108">
        <f t="shared" si="48"/>
        <v>0</v>
      </c>
      <c r="S108">
        <f t="shared" si="49"/>
        <v>0</v>
      </c>
      <c r="T108">
        <f t="shared" si="50"/>
        <v>5278274338896.4639</v>
      </c>
      <c r="U108">
        <f t="shared" si="51"/>
        <v>0</v>
      </c>
      <c r="V108">
        <f t="shared" si="52"/>
        <v>0</v>
      </c>
      <c r="W108">
        <f t="shared" si="53"/>
        <v>0</v>
      </c>
      <c r="Z108" s="30"/>
      <c r="AA108" s="30" t="str">
        <f t="shared" si="54"/>
        <v/>
      </c>
      <c r="AB108" s="30" t="e">
        <f t="shared" si="55"/>
        <v>#N/A</v>
      </c>
      <c r="AC108" s="30" t="e">
        <f t="shared" si="56"/>
        <v>#N/A</v>
      </c>
      <c r="AD108" s="30" t="e">
        <f t="shared" si="57"/>
        <v>#N/A</v>
      </c>
      <c r="AE108" s="30"/>
    </row>
    <row r="109" spans="1:31" ht="15" x14ac:dyDescent="0.3">
      <c r="A109">
        <v>479</v>
      </c>
      <c r="B109" t="str">
        <f t="shared" si="44"/>
        <v>iBoxx EUR Corporates Net Zero 2050 Paris-Aligned ESG Index105</v>
      </c>
      <c r="C109" t="s">
        <v>130</v>
      </c>
      <c r="D109" t="s">
        <v>180</v>
      </c>
      <c r="E109" t="s">
        <v>576</v>
      </c>
      <c r="F109">
        <v>105</v>
      </c>
      <c r="G109" t="s">
        <v>577</v>
      </c>
      <c r="H109" s="25">
        <v>46691</v>
      </c>
      <c r="I109" s="31"/>
      <c r="J109" s="31">
        <f t="shared" si="45"/>
        <v>0</v>
      </c>
      <c r="K109" s="31">
        <f t="shared" si="31"/>
        <v>5246449.9968497232</v>
      </c>
      <c r="L109" s="31">
        <f t="shared" si="46"/>
        <v>0</v>
      </c>
      <c r="M109" s="31">
        <f t="shared" si="47"/>
        <v>0</v>
      </c>
      <c r="N109" s="31"/>
      <c r="O109" s="38"/>
      <c r="P109" s="115" t="s">
        <v>578</v>
      </c>
      <c r="R109">
        <f t="shared" si="48"/>
        <v>0</v>
      </c>
      <c r="S109">
        <f t="shared" si="49"/>
        <v>0</v>
      </c>
      <c r="T109">
        <f t="shared" si="50"/>
        <v>5246449996849.7236</v>
      </c>
      <c r="U109">
        <f t="shared" si="51"/>
        <v>0</v>
      </c>
      <c r="V109">
        <f t="shared" si="52"/>
        <v>0</v>
      </c>
      <c r="W109">
        <f t="shared" si="53"/>
        <v>0</v>
      </c>
      <c r="Z109" s="30"/>
      <c r="AA109" s="30" t="str">
        <f t="shared" si="54"/>
        <v/>
      </c>
      <c r="AB109" s="30" t="e">
        <f t="shared" si="55"/>
        <v>#N/A</v>
      </c>
      <c r="AC109" s="30" t="e">
        <f t="shared" si="56"/>
        <v>#N/A</v>
      </c>
      <c r="AD109" s="30" t="e">
        <f t="shared" si="57"/>
        <v>#N/A</v>
      </c>
      <c r="AE109" s="30"/>
    </row>
    <row r="110" spans="1:31" ht="15" x14ac:dyDescent="0.3">
      <c r="A110">
        <v>479</v>
      </c>
      <c r="B110" t="str">
        <f t="shared" si="44"/>
        <v>iBoxx EUR Corporates Net Zero 2050 Paris-Aligned ESG Index106</v>
      </c>
      <c r="C110" t="s">
        <v>130</v>
      </c>
      <c r="D110" t="s">
        <v>180</v>
      </c>
      <c r="E110" t="s">
        <v>576</v>
      </c>
      <c r="F110">
        <v>106</v>
      </c>
      <c r="G110" t="s">
        <v>577</v>
      </c>
      <c r="H110" s="25">
        <v>46721</v>
      </c>
      <c r="I110" s="31"/>
      <c r="J110" s="31">
        <f t="shared" si="45"/>
        <v>0</v>
      </c>
      <c r="K110" s="31">
        <f t="shared" si="31"/>
        <v>5214817.533565186</v>
      </c>
      <c r="L110" s="31">
        <f t="shared" si="46"/>
        <v>0</v>
      </c>
      <c r="M110" s="31">
        <f t="shared" si="47"/>
        <v>0</v>
      </c>
      <c r="N110" s="31"/>
      <c r="O110" s="38"/>
      <c r="P110" s="115" t="s">
        <v>578</v>
      </c>
      <c r="R110">
        <f t="shared" si="48"/>
        <v>0</v>
      </c>
      <c r="S110">
        <f t="shared" si="49"/>
        <v>0</v>
      </c>
      <c r="T110">
        <f t="shared" si="50"/>
        <v>5214817533565.1855</v>
      </c>
      <c r="U110">
        <f t="shared" si="51"/>
        <v>0</v>
      </c>
      <c r="V110">
        <f t="shared" si="52"/>
        <v>0</v>
      </c>
      <c r="W110">
        <f t="shared" si="53"/>
        <v>0</v>
      </c>
      <c r="Z110" s="30"/>
      <c r="AA110" s="30" t="str">
        <f t="shared" si="54"/>
        <v/>
      </c>
      <c r="AB110" s="30" t="e">
        <f t="shared" si="55"/>
        <v>#N/A</v>
      </c>
      <c r="AC110" s="30" t="e">
        <f t="shared" si="56"/>
        <v>#N/A</v>
      </c>
      <c r="AD110" s="30" t="e">
        <f t="shared" si="57"/>
        <v>#N/A</v>
      </c>
      <c r="AE110" s="30"/>
    </row>
    <row r="111" spans="1:31" ht="15" x14ac:dyDescent="0.3">
      <c r="A111">
        <v>479</v>
      </c>
      <c r="B111" t="str">
        <f t="shared" si="44"/>
        <v>iBoxx EUR Corporates Net Zero 2050 Paris-Aligned ESG Index107</v>
      </c>
      <c r="C111" t="s">
        <v>130</v>
      </c>
      <c r="D111" t="s">
        <v>180</v>
      </c>
      <c r="E111" t="s">
        <v>576</v>
      </c>
      <c r="F111">
        <v>107</v>
      </c>
      <c r="G111" t="s">
        <v>577</v>
      </c>
      <c r="H111" s="25">
        <v>46752</v>
      </c>
      <c r="I111" s="31"/>
      <c r="J111" s="31">
        <f t="shared" si="45"/>
        <v>0</v>
      </c>
      <c r="K111" s="31">
        <f t="shared" si="31"/>
        <v>5183375.7921466818</v>
      </c>
      <c r="L111" s="31">
        <f t="shared" si="46"/>
        <v>0</v>
      </c>
      <c r="M111" s="31">
        <f t="shared" si="47"/>
        <v>0</v>
      </c>
      <c r="N111" s="31"/>
      <c r="O111" s="38"/>
      <c r="P111" s="115" t="s">
        <v>578</v>
      </c>
      <c r="R111">
        <f t="shared" si="48"/>
        <v>0</v>
      </c>
      <c r="S111">
        <f t="shared" si="49"/>
        <v>0</v>
      </c>
      <c r="T111">
        <f t="shared" si="50"/>
        <v>5183375792146.6816</v>
      </c>
      <c r="U111">
        <f t="shared" si="51"/>
        <v>0</v>
      </c>
      <c r="V111">
        <f t="shared" si="52"/>
        <v>0</v>
      </c>
      <c r="W111">
        <f t="shared" si="53"/>
        <v>0</v>
      </c>
      <c r="Z111" s="30"/>
      <c r="AA111" s="30" t="str">
        <f t="shared" si="54"/>
        <v/>
      </c>
      <c r="AB111" s="30" t="e">
        <f t="shared" si="55"/>
        <v>#N/A</v>
      </c>
      <c r="AC111" s="30" t="e">
        <f t="shared" si="56"/>
        <v>#N/A</v>
      </c>
      <c r="AD111" s="30" t="e">
        <f t="shared" si="57"/>
        <v>#N/A</v>
      </c>
      <c r="AE111" s="30"/>
    </row>
    <row r="112" spans="1:31" ht="15" x14ac:dyDescent="0.3">
      <c r="A112">
        <v>479</v>
      </c>
      <c r="B112" t="str">
        <f t="shared" si="44"/>
        <v>iBoxx EUR Corporates Net Zero 2050 Paris-Aligned ESG Index108</v>
      </c>
      <c r="C112" t="s">
        <v>130</v>
      </c>
      <c r="D112" t="s">
        <v>180</v>
      </c>
      <c r="E112" t="s">
        <v>576</v>
      </c>
      <c r="F112">
        <v>108</v>
      </c>
      <c r="G112" t="s">
        <v>577</v>
      </c>
      <c r="H112" s="25">
        <v>46783</v>
      </c>
      <c r="I112" s="31"/>
      <c r="J112" s="31">
        <f t="shared" si="45"/>
        <v>0</v>
      </c>
      <c r="K112" s="31">
        <f t="shared" si="31"/>
        <v>5152123.6226733252</v>
      </c>
      <c r="L112" s="31">
        <f t="shared" si="46"/>
        <v>0</v>
      </c>
      <c r="M112" s="31">
        <f t="shared" si="47"/>
        <v>0</v>
      </c>
      <c r="N112" s="31"/>
      <c r="O112" s="38"/>
      <c r="P112" s="115" t="s">
        <v>578</v>
      </c>
      <c r="R112">
        <f t="shared" si="48"/>
        <v>0</v>
      </c>
      <c r="S112">
        <f t="shared" si="49"/>
        <v>0</v>
      </c>
      <c r="T112">
        <f t="shared" si="50"/>
        <v>5152123622673.3252</v>
      </c>
      <c r="U112">
        <f t="shared" si="51"/>
        <v>0</v>
      </c>
      <c r="V112">
        <f t="shared" si="52"/>
        <v>0</v>
      </c>
      <c r="W112">
        <f t="shared" si="53"/>
        <v>0</v>
      </c>
      <c r="Z112" s="30"/>
      <c r="AA112" s="30" t="str">
        <f t="shared" si="54"/>
        <v/>
      </c>
      <c r="AB112" s="30" t="e">
        <f t="shared" si="55"/>
        <v>#N/A</v>
      </c>
      <c r="AC112" s="30" t="e">
        <f t="shared" si="56"/>
        <v>#N/A</v>
      </c>
      <c r="AD112" s="30" t="e">
        <f t="shared" si="57"/>
        <v>#N/A</v>
      </c>
      <c r="AE112" s="30"/>
    </row>
    <row r="113" spans="1:31" ht="15" x14ac:dyDescent="0.3">
      <c r="A113">
        <v>479</v>
      </c>
      <c r="B113" t="str">
        <f t="shared" si="44"/>
        <v>iBoxx EUR Corporates Net Zero 2050 Paris-Aligned ESG Index109</v>
      </c>
      <c r="C113" t="s">
        <v>130</v>
      </c>
      <c r="D113" t="s">
        <v>180</v>
      </c>
      <c r="E113" t="s">
        <v>576</v>
      </c>
      <c r="F113">
        <v>109</v>
      </c>
      <c r="G113" t="s">
        <v>577</v>
      </c>
      <c r="H113" s="25">
        <v>46811</v>
      </c>
      <c r="I113" s="31"/>
      <c r="J113" s="31">
        <f t="shared" si="45"/>
        <v>0</v>
      </c>
      <c r="K113" s="31">
        <f t="shared" si="31"/>
        <v>5121059.8821574571</v>
      </c>
      <c r="L113" s="31">
        <f t="shared" si="46"/>
        <v>0</v>
      </c>
      <c r="M113" s="31">
        <f t="shared" si="47"/>
        <v>0</v>
      </c>
      <c r="N113" s="31"/>
      <c r="O113" s="38"/>
      <c r="P113" s="115" t="s">
        <v>578</v>
      </c>
      <c r="R113">
        <f t="shared" si="48"/>
        <v>0</v>
      </c>
      <c r="S113">
        <f t="shared" si="49"/>
        <v>0</v>
      </c>
      <c r="T113">
        <f t="shared" si="50"/>
        <v>5121059882157.457</v>
      </c>
      <c r="U113">
        <f t="shared" si="51"/>
        <v>0</v>
      </c>
      <c r="V113">
        <f t="shared" si="52"/>
        <v>0</v>
      </c>
      <c r="W113">
        <f t="shared" si="53"/>
        <v>0</v>
      </c>
      <c r="Z113" s="30"/>
      <c r="AA113" s="30" t="str">
        <f t="shared" si="54"/>
        <v/>
      </c>
      <c r="AB113" s="30" t="e">
        <f t="shared" si="55"/>
        <v>#N/A</v>
      </c>
      <c r="AC113" s="30" t="e">
        <f t="shared" si="56"/>
        <v>#N/A</v>
      </c>
      <c r="AD113" s="30" t="e">
        <f t="shared" si="57"/>
        <v>#N/A</v>
      </c>
      <c r="AE113" s="30"/>
    </row>
    <row r="114" spans="1:31" ht="15" x14ac:dyDescent="0.3">
      <c r="A114">
        <v>479</v>
      </c>
      <c r="B114" t="str">
        <f t="shared" si="44"/>
        <v>iBoxx EUR Corporates Net Zero 2050 Paris-Aligned ESG Index110</v>
      </c>
      <c r="C114" t="s">
        <v>130</v>
      </c>
      <c r="D114" t="s">
        <v>180</v>
      </c>
      <c r="E114" t="s">
        <v>576</v>
      </c>
      <c r="F114">
        <v>110</v>
      </c>
      <c r="G114" t="s">
        <v>577</v>
      </c>
      <c r="H114" s="25">
        <v>46843</v>
      </c>
      <c r="I114" s="31"/>
      <c r="J114" s="31">
        <f t="shared" si="45"/>
        <v>0</v>
      </c>
      <c r="K114" s="31">
        <f t="shared" si="31"/>
        <v>5090183.4345028475</v>
      </c>
      <c r="L114" s="31">
        <f t="shared" si="46"/>
        <v>0</v>
      </c>
      <c r="M114" s="31">
        <f t="shared" si="47"/>
        <v>0</v>
      </c>
      <c r="N114" s="31"/>
      <c r="O114" s="38"/>
      <c r="P114" s="115" t="s">
        <v>578</v>
      </c>
      <c r="R114">
        <f t="shared" si="48"/>
        <v>0</v>
      </c>
      <c r="S114">
        <f t="shared" si="49"/>
        <v>0</v>
      </c>
      <c r="T114">
        <f t="shared" si="50"/>
        <v>5090183434502.8477</v>
      </c>
      <c r="U114">
        <f t="shared" si="51"/>
        <v>0</v>
      </c>
      <c r="V114">
        <f t="shared" si="52"/>
        <v>0</v>
      </c>
      <c r="W114">
        <f t="shared" si="53"/>
        <v>0</v>
      </c>
      <c r="Z114" s="30"/>
      <c r="AA114" s="30" t="str">
        <f t="shared" si="54"/>
        <v/>
      </c>
      <c r="AB114" s="30" t="e">
        <f t="shared" si="55"/>
        <v>#N/A</v>
      </c>
      <c r="AC114" s="30" t="e">
        <f t="shared" si="56"/>
        <v>#N/A</v>
      </c>
      <c r="AD114" s="30" t="e">
        <f t="shared" si="57"/>
        <v>#N/A</v>
      </c>
      <c r="AE114" s="30"/>
    </row>
    <row r="115" spans="1:31" ht="15" x14ac:dyDescent="0.3">
      <c r="A115">
        <v>479</v>
      </c>
      <c r="B115" t="str">
        <f t="shared" si="44"/>
        <v>iBoxx EUR Corporates Net Zero 2050 Paris-Aligned ESG Index111</v>
      </c>
      <c r="C115" t="s">
        <v>130</v>
      </c>
      <c r="D115" t="s">
        <v>180</v>
      </c>
      <c r="E115" t="s">
        <v>576</v>
      </c>
      <c r="F115">
        <v>111</v>
      </c>
      <c r="G115" t="s">
        <v>577</v>
      </c>
      <c r="H115" s="25">
        <v>46873</v>
      </c>
      <c r="I115" s="31"/>
      <c r="J115" s="31">
        <f t="shared" si="45"/>
        <v>0</v>
      </c>
      <c r="K115" s="31">
        <f t="shared" si="31"/>
        <v>5059493.1504631331</v>
      </c>
      <c r="L115" s="31">
        <f t="shared" si="46"/>
        <v>0</v>
      </c>
      <c r="M115" s="31">
        <f t="shared" si="47"/>
        <v>0</v>
      </c>
      <c r="N115" s="31"/>
      <c r="O115" s="38"/>
      <c r="P115" s="115" t="s">
        <v>578</v>
      </c>
      <c r="R115">
        <f t="shared" si="48"/>
        <v>0</v>
      </c>
      <c r="S115">
        <f t="shared" si="49"/>
        <v>0</v>
      </c>
      <c r="T115">
        <f t="shared" si="50"/>
        <v>5059493150463.1328</v>
      </c>
      <c r="U115">
        <f t="shared" si="51"/>
        <v>0</v>
      </c>
      <c r="V115">
        <f t="shared" si="52"/>
        <v>0</v>
      </c>
      <c r="W115">
        <f t="shared" si="53"/>
        <v>0</v>
      </c>
      <c r="Z115" s="30"/>
      <c r="AA115" s="30" t="str">
        <f t="shared" si="54"/>
        <v/>
      </c>
      <c r="AB115" s="30" t="e">
        <f t="shared" si="55"/>
        <v>#N/A</v>
      </c>
      <c r="AC115" s="30" t="e">
        <f t="shared" si="56"/>
        <v>#N/A</v>
      </c>
      <c r="AD115" s="30" t="e">
        <f t="shared" si="57"/>
        <v>#N/A</v>
      </c>
      <c r="AE115" s="30"/>
    </row>
    <row r="116" spans="1:31" ht="15" x14ac:dyDescent="0.3">
      <c r="A116">
        <v>479</v>
      </c>
      <c r="B116" t="str">
        <f t="shared" si="44"/>
        <v>iBoxx EUR Corporates Net Zero 2050 Paris-Aligned ESG Index112</v>
      </c>
      <c r="C116" t="s">
        <v>130</v>
      </c>
      <c r="D116" t="s">
        <v>180</v>
      </c>
      <c r="E116" t="s">
        <v>576</v>
      </c>
      <c r="F116">
        <v>112</v>
      </c>
      <c r="G116" t="s">
        <v>577</v>
      </c>
      <c r="H116" s="25">
        <v>46904</v>
      </c>
      <c r="I116" s="31"/>
      <c r="J116" s="31">
        <f t="shared" si="45"/>
        <v>0</v>
      </c>
      <c r="K116" s="31">
        <f t="shared" si="31"/>
        <v>5028987.9076005314</v>
      </c>
      <c r="L116" s="31">
        <f t="shared" si="46"/>
        <v>0</v>
      </c>
      <c r="M116" s="31">
        <f t="shared" si="47"/>
        <v>0</v>
      </c>
      <c r="N116" s="31"/>
      <c r="O116" s="38"/>
      <c r="P116" s="115" t="s">
        <v>578</v>
      </c>
      <c r="R116">
        <f t="shared" si="48"/>
        <v>0</v>
      </c>
      <c r="S116">
        <f t="shared" si="49"/>
        <v>0</v>
      </c>
      <c r="T116">
        <f t="shared" si="50"/>
        <v>5028987907600.5313</v>
      </c>
      <c r="U116">
        <f t="shared" si="51"/>
        <v>0</v>
      </c>
      <c r="V116">
        <f t="shared" si="52"/>
        <v>0</v>
      </c>
      <c r="W116">
        <f t="shared" si="53"/>
        <v>0</v>
      </c>
      <c r="Z116" s="30"/>
      <c r="AA116" s="30" t="str">
        <f t="shared" si="54"/>
        <v/>
      </c>
      <c r="AB116" s="30" t="e">
        <f t="shared" si="55"/>
        <v>#N/A</v>
      </c>
      <c r="AC116" s="30" t="e">
        <f t="shared" si="56"/>
        <v>#N/A</v>
      </c>
      <c r="AD116" s="30" t="e">
        <f t="shared" si="57"/>
        <v>#N/A</v>
      </c>
      <c r="AE116" s="30"/>
    </row>
    <row r="117" spans="1:31" ht="15" x14ac:dyDescent="0.3">
      <c r="A117">
        <v>479</v>
      </c>
      <c r="B117" t="str">
        <f t="shared" si="44"/>
        <v>iBoxx EUR Corporates Net Zero 2050 Paris-Aligned ESG Index113</v>
      </c>
      <c r="C117" t="s">
        <v>130</v>
      </c>
      <c r="D117" t="s">
        <v>180</v>
      </c>
      <c r="E117" t="s">
        <v>576</v>
      </c>
      <c r="F117">
        <v>113</v>
      </c>
      <c r="G117" t="s">
        <v>577</v>
      </c>
      <c r="H117" s="25">
        <v>46934</v>
      </c>
      <c r="I117" s="31"/>
      <c r="J117" s="31">
        <f t="shared" si="45"/>
        <v>0</v>
      </c>
      <c r="K117" s="31">
        <f t="shared" si="31"/>
        <v>4998666.5902447803</v>
      </c>
      <c r="L117" s="31">
        <f t="shared" si="46"/>
        <v>0</v>
      </c>
      <c r="M117" s="31">
        <f t="shared" si="47"/>
        <v>0</v>
      </c>
      <c r="N117" s="31"/>
      <c r="O117" s="38"/>
      <c r="P117" s="115" t="s">
        <v>578</v>
      </c>
      <c r="R117">
        <f t="shared" si="48"/>
        <v>0</v>
      </c>
      <c r="S117">
        <f t="shared" si="49"/>
        <v>0</v>
      </c>
      <c r="T117">
        <f t="shared" si="50"/>
        <v>4998666590244.7803</v>
      </c>
      <c r="U117">
        <f t="shared" si="51"/>
        <v>0</v>
      </c>
      <c r="V117">
        <f t="shared" si="52"/>
        <v>0</v>
      </c>
      <c r="W117">
        <f t="shared" si="53"/>
        <v>0</v>
      </c>
      <c r="Z117" s="30"/>
      <c r="AA117" s="30" t="str">
        <f t="shared" si="54"/>
        <v/>
      </c>
      <c r="AB117" s="30" t="e">
        <f t="shared" si="55"/>
        <v>#N/A</v>
      </c>
      <c r="AC117" s="30" t="e">
        <f t="shared" si="56"/>
        <v>#N/A</v>
      </c>
      <c r="AD117" s="30" t="e">
        <f t="shared" si="57"/>
        <v>#N/A</v>
      </c>
      <c r="AE117" s="30"/>
    </row>
    <row r="118" spans="1:31" ht="15" x14ac:dyDescent="0.3">
      <c r="A118">
        <v>479</v>
      </c>
      <c r="B118" t="str">
        <f t="shared" si="44"/>
        <v>iBoxx EUR Corporates Net Zero 2050 Paris-Aligned ESG Index114</v>
      </c>
      <c r="C118" t="s">
        <v>130</v>
      </c>
      <c r="D118" t="s">
        <v>180</v>
      </c>
      <c r="E118" t="s">
        <v>576</v>
      </c>
      <c r="F118">
        <v>114</v>
      </c>
      <c r="G118" t="s">
        <v>577</v>
      </c>
      <c r="H118" s="25">
        <v>46965</v>
      </c>
      <c r="I118" s="31"/>
      <c r="J118" s="31">
        <f t="shared" si="45"/>
        <v>0</v>
      </c>
      <c r="K118" s="31">
        <f t="shared" si="31"/>
        <v>4968528.0894523393</v>
      </c>
      <c r="L118" s="31">
        <f t="shared" si="46"/>
        <v>0</v>
      </c>
      <c r="M118" s="31">
        <f t="shared" si="47"/>
        <v>0</v>
      </c>
      <c r="N118" s="31"/>
      <c r="O118" s="38"/>
      <c r="P118" s="115" t="s">
        <v>578</v>
      </c>
      <c r="R118">
        <f t="shared" si="48"/>
        <v>0</v>
      </c>
      <c r="S118">
        <f t="shared" si="49"/>
        <v>0</v>
      </c>
      <c r="T118">
        <f t="shared" si="50"/>
        <v>4968528089452.3389</v>
      </c>
      <c r="U118">
        <f t="shared" si="51"/>
        <v>0</v>
      </c>
      <c r="V118">
        <f t="shared" si="52"/>
        <v>0</v>
      </c>
      <c r="W118">
        <f t="shared" si="53"/>
        <v>0</v>
      </c>
      <c r="Z118" s="30"/>
      <c r="AA118" s="30" t="str">
        <f t="shared" si="54"/>
        <v/>
      </c>
      <c r="AB118" s="30" t="e">
        <f t="shared" si="55"/>
        <v>#N/A</v>
      </c>
      <c r="AC118" s="30" t="e">
        <f t="shared" si="56"/>
        <v>#N/A</v>
      </c>
      <c r="AD118" s="30" t="e">
        <f t="shared" si="57"/>
        <v>#N/A</v>
      </c>
      <c r="AE118" s="30"/>
    </row>
    <row r="119" spans="1:31" ht="15" x14ac:dyDescent="0.3">
      <c r="A119">
        <v>479</v>
      </c>
      <c r="B119" t="str">
        <f t="shared" si="44"/>
        <v>iBoxx EUR Corporates Net Zero 2050 Paris-Aligned ESG Index115</v>
      </c>
      <c r="C119" t="s">
        <v>130</v>
      </c>
      <c r="D119" t="s">
        <v>180</v>
      </c>
      <c r="E119" t="s">
        <v>576</v>
      </c>
      <c r="F119">
        <v>115</v>
      </c>
      <c r="G119" t="s">
        <v>577</v>
      </c>
      <c r="H119" s="25">
        <v>46996</v>
      </c>
      <c r="I119" s="31"/>
      <c r="J119" s="31">
        <f t="shared" si="45"/>
        <v>0</v>
      </c>
      <c r="K119" s="31">
        <f t="shared" si="31"/>
        <v>4938571.3029658254</v>
      </c>
      <c r="L119" s="31">
        <f t="shared" si="46"/>
        <v>0</v>
      </c>
      <c r="M119" s="31">
        <f t="shared" si="47"/>
        <v>0</v>
      </c>
      <c r="N119" s="31"/>
      <c r="O119" s="38"/>
      <c r="P119" s="115" t="s">
        <v>578</v>
      </c>
      <c r="R119">
        <f t="shared" si="48"/>
        <v>0</v>
      </c>
      <c r="S119">
        <f t="shared" si="49"/>
        <v>0</v>
      </c>
      <c r="T119">
        <f t="shared" si="50"/>
        <v>4938571302965.8252</v>
      </c>
      <c r="U119">
        <f t="shared" si="51"/>
        <v>0</v>
      </c>
      <c r="V119">
        <f t="shared" si="52"/>
        <v>0</v>
      </c>
      <c r="W119">
        <f t="shared" si="53"/>
        <v>0</v>
      </c>
      <c r="Z119" s="30"/>
      <c r="AA119" s="30" t="str">
        <f t="shared" si="54"/>
        <v/>
      </c>
      <c r="AB119" s="30" t="e">
        <f t="shared" si="55"/>
        <v>#N/A</v>
      </c>
      <c r="AC119" s="30" t="e">
        <f t="shared" si="56"/>
        <v>#N/A</v>
      </c>
      <c r="AD119" s="30" t="e">
        <f t="shared" si="57"/>
        <v>#N/A</v>
      </c>
      <c r="AE119" s="30"/>
    </row>
    <row r="120" spans="1:31" ht="15" x14ac:dyDescent="0.3">
      <c r="A120">
        <v>479</v>
      </c>
      <c r="B120" t="str">
        <f t="shared" si="44"/>
        <v>iBoxx EUR Corporates Net Zero 2050 Paris-Aligned ESG Index116</v>
      </c>
      <c r="C120" t="s">
        <v>130</v>
      </c>
      <c r="D120" t="s">
        <v>180</v>
      </c>
      <c r="E120" t="s">
        <v>576</v>
      </c>
      <c r="F120">
        <v>116</v>
      </c>
      <c r="G120" t="s">
        <v>577</v>
      </c>
      <c r="H120" s="25">
        <v>47026</v>
      </c>
      <c r="I120" s="31"/>
      <c r="J120" s="31">
        <f t="shared" si="45"/>
        <v>0</v>
      </c>
      <c r="K120" s="31">
        <f t="shared" si="31"/>
        <v>4908795.135173711</v>
      </c>
      <c r="L120" s="31">
        <f t="shared" si="46"/>
        <v>0</v>
      </c>
      <c r="M120" s="31">
        <f t="shared" si="47"/>
        <v>0</v>
      </c>
      <c r="N120" s="31"/>
      <c r="O120" s="38"/>
      <c r="P120" s="115" t="s">
        <v>578</v>
      </c>
      <c r="R120">
        <f t="shared" si="48"/>
        <v>0</v>
      </c>
      <c r="S120">
        <f t="shared" si="49"/>
        <v>0</v>
      </c>
      <c r="T120">
        <f t="shared" si="50"/>
        <v>4908795135173.7109</v>
      </c>
      <c r="U120">
        <f t="shared" si="51"/>
        <v>0</v>
      </c>
      <c r="V120">
        <f t="shared" si="52"/>
        <v>0</v>
      </c>
      <c r="W120">
        <f t="shared" si="53"/>
        <v>0</v>
      </c>
      <c r="Z120" s="30"/>
      <c r="AA120" s="30" t="str">
        <f t="shared" si="54"/>
        <v/>
      </c>
      <c r="AB120" s="30" t="e">
        <f t="shared" si="55"/>
        <v>#N/A</v>
      </c>
      <c r="AC120" s="30" t="e">
        <f t="shared" si="56"/>
        <v>#N/A</v>
      </c>
      <c r="AD120" s="30" t="e">
        <f t="shared" si="57"/>
        <v>#N/A</v>
      </c>
      <c r="AE120" s="30"/>
    </row>
    <row r="121" spans="1:31" ht="15" x14ac:dyDescent="0.3">
      <c r="A121">
        <v>479</v>
      </c>
      <c r="B121" t="str">
        <f t="shared" si="44"/>
        <v>iBoxx EUR Corporates Net Zero 2050 Paris-Aligned ESG Index117</v>
      </c>
      <c r="C121" t="s">
        <v>130</v>
      </c>
      <c r="D121" t="s">
        <v>180</v>
      </c>
      <c r="E121" t="s">
        <v>576</v>
      </c>
      <c r="F121">
        <v>117</v>
      </c>
      <c r="G121" t="s">
        <v>577</v>
      </c>
      <c r="H121" s="25">
        <v>47057</v>
      </c>
      <c r="I121" s="31"/>
      <c r="J121" s="31">
        <f t="shared" si="45"/>
        <v>0</v>
      </c>
      <c r="K121" s="31">
        <f t="shared" si="31"/>
        <v>4879198.4970702436</v>
      </c>
      <c r="L121" s="31">
        <f t="shared" si="46"/>
        <v>0</v>
      </c>
      <c r="M121" s="31">
        <f t="shared" si="47"/>
        <v>0</v>
      </c>
      <c r="N121" s="31"/>
      <c r="O121" s="38"/>
      <c r="P121" s="115" t="s">
        <v>578</v>
      </c>
      <c r="R121">
        <f t="shared" si="48"/>
        <v>0</v>
      </c>
      <c r="S121">
        <f t="shared" si="49"/>
        <v>0</v>
      </c>
      <c r="T121">
        <f t="shared" si="50"/>
        <v>4879198497070.2432</v>
      </c>
      <c r="U121">
        <f t="shared" si="51"/>
        <v>0</v>
      </c>
      <c r="V121">
        <f t="shared" si="52"/>
        <v>0</v>
      </c>
      <c r="W121">
        <f t="shared" si="53"/>
        <v>0</v>
      </c>
      <c r="Z121" s="30"/>
      <c r="AA121" s="30" t="str">
        <f t="shared" si="54"/>
        <v/>
      </c>
      <c r="AB121" s="30" t="e">
        <f t="shared" si="55"/>
        <v>#N/A</v>
      </c>
      <c r="AC121" s="30" t="e">
        <f t="shared" si="56"/>
        <v>#N/A</v>
      </c>
      <c r="AD121" s="30" t="e">
        <f t="shared" si="57"/>
        <v>#N/A</v>
      </c>
      <c r="AE121" s="30"/>
    </row>
    <row r="122" spans="1:31" ht="15" x14ac:dyDescent="0.3">
      <c r="A122">
        <v>479</v>
      </c>
      <c r="B122" t="str">
        <f t="shared" si="44"/>
        <v>iBoxx EUR Corporates Net Zero 2050 Paris-Aligned ESG Index118</v>
      </c>
      <c r="C122" t="s">
        <v>130</v>
      </c>
      <c r="D122" t="s">
        <v>180</v>
      </c>
      <c r="E122" t="s">
        <v>576</v>
      </c>
      <c r="F122">
        <v>118</v>
      </c>
      <c r="G122" t="s">
        <v>577</v>
      </c>
      <c r="H122" s="25">
        <v>47087</v>
      </c>
      <c r="I122" s="31"/>
      <c r="J122" s="31">
        <f t="shared" si="45"/>
        <v>0</v>
      </c>
      <c r="K122" s="31">
        <f t="shared" si="31"/>
        <v>4849780.3062156234</v>
      </c>
      <c r="L122" s="31">
        <f t="shared" si="46"/>
        <v>0</v>
      </c>
      <c r="M122" s="31">
        <f t="shared" si="47"/>
        <v>0</v>
      </c>
      <c r="N122" s="31"/>
      <c r="O122" s="38"/>
      <c r="P122" s="115" t="s">
        <v>578</v>
      </c>
      <c r="R122">
        <f t="shared" si="48"/>
        <v>0</v>
      </c>
      <c r="S122">
        <f t="shared" si="49"/>
        <v>0</v>
      </c>
      <c r="T122">
        <f t="shared" si="50"/>
        <v>4849780306215.623</v>
      </c>
      <c r="U122">
        <f t="shared" si="51"/>
        <v>0</v>
      </c>
      <c r="V122">
        <f t="shared" si="52"/>
        <v>0</v>
      </c>
      <c r="W122">
        <f t="shared" si="53"/>
        <v>0</v>
      </c>
      <c r="Z122" s="30"/>
      <c r="AA122" s="30" t="str">
        <f t="shared" si="54"/>
        <v/>
      </c>
      <c r="AB122" s="30" t="e">
        <f t="shared" si="55"/>
        <v>#N/A</v>
      </c>
      <c r="AC122" s="30" t="e">
        <f t="shared" si="56"/>
        <v>#N/A</v>
      </c>
      <c r="AD122" s="30" t="e">
        <f t="shared" si="57"/>
        <v>#N/A</v>
      </c>
      <c r="AE122" s="30"/>
    </row>
    <row r="123" spans="1:31" ht="15" x14ac:dyDescent="0.3">
      <c r="A123">
        <v>479</v>
      </c>
      <c r="B123" t="str">
        <f t="shared" si="44"/>
        <v>iBoxx EUR Corporates Net Zero 2050 Paris-Aligned ESG Index119</v>
      </c>
      <c r="C123" t="s">
        <v>130</v>
      </c>
      <c r="D123" t="s">
        <v>180</v>
      </c>
      <c r="E123" t="s">
        <v>576</v>
      </c>
      <c r="F123">
        <v>119</v>
      </c>
      <c r="G123" t="s">
        <v>577</v>
      </c>
      <c r="H123" s="25">
        <v>47118</v>
      </c>
      <c r="I123" s="31"/>
      <c r="J123" s="31">
        <f t="shared" si="45"/>
        <v>0</v>
      </c>
      <c r="K123" s="31">
        <f t="shared" si="31"/>
        <v>4820539.4866964146</v>
      </c>
      <c r="L123" s="31">
        <f t="shared" si="46"/>
        <v>0</v>
      </c>
      <c r="M123" s="31">
        <f t="shared" si="47"/>
        <v>0</v>
      </c>
      <c r="N123" s="31"/>
      <c r="O123" s="38"/>
      <c r="P123" s="115" t="s">
        <v>578</v>
      </c>
      <c r="R123">
        <f t="shared" si="48"/>
        <v>0</v>
      </c>
      <c r="S123">
        <f t="shared" si="49"/>
        <v>0</v>
      </c>
      <c r="T123">
        <f t="shared" si="50"/>
        <v>4820539486696.415</v>
      </c>
      <c r="U123">
        <f t="shared" si="51"/>
        <v>0</v>
      </c>
      <c r="V123">
        <f t="shared" si="52"/>
        <v>0</v>
      </c>
      <c r="W123">
        <f t="shared" si="53"/>
        <v>0</v>
      </c>
      <c r="Z123" s="30"/>
      <c r="AA123" s="30" t="str">
        <f t="shared" si="54"/>
        <v/>
      </c>
      <c r="AB123" s="30" t="e">
        <f t="shared" si="55"/>
        <v>#N/A</v>
      </c>
      <c r="AC123" s="30" t="e">
        <f t="shared" si="56"/>
        <v>#N/A</v>
      </c>
      <c r="AD123" s="30" t="e">
        <f t="shared" si="57"/>
        <v>#N/A</v>
      </c>
      <c r="AE123" s="30"/>
    </row>
    <row r="124" spans="1:31" ht="15" x14ac:dyDescent="0.3">
      <c r="A124">
        <v>440</v>
      </c>
      <c r="B124" t="str">
        <f t="shared" si="44"/>
        <v>iBoxx MSCI USD High Yield Paris Aligned Capped TCA Index0</v>
      </c>
      <c r="C124" t="s">
        <v>265</v>
      </c>
      <c r="D124" t="s">
        <v>579</v>
      </c>
      <c r="E124" t="s">
        <v>580</v>
      </c>
      <c r="F124">
        <v>0</v>
      </c>
      <c r="G124" t="s">
        <v>577</v>
      </c>
      <c r="H124" s="25">
        <v>44926</v>
      </c>
      <c r="I124" s="31">
        <v>22087679.367848799</v>
      </c>
      <c r="J124" s="100">
        <f t="shared" si="45"/>
        <v>11043839.683924399</v>
      </c>
      <c r="K124" s="31">
        <f t="shared" si="31"/>
        <v>11043839.683924399</v>
      </c>
      <c r="L124" s="31">
        <f t="shared" ref="L124:L132" si="58">MIN(J124,K124)</f>
        <v>11043839.683924399</v>
      </c>
      <c r="M124" s="31"/>
      <c r="N124" s="31">
        <v>11043839.6688109</v>
      </c>
      <c r="O124" s="116">
        <v>0.40947030899999998</v>
      </c>
      <c r="P124" s="115" t="s">
        <v>581</v>
      </c>
    </row>
    <row r="125" spans="1:31" ht="15" x14ac:dyDescent="0.3">
      <c r="A125">
        <v>440</v>
      </c>
      <c r="B125" t="str">
        <f t="shared" ref="B125:B188" si="59">_xlfn.CONCAT(C125,F125)</f>
        <v>iBoxx MSCI USD High Yield Paris Aligned Capped TCA Index1</v>
      </c>
      <c r="C125" t="s">
        <v>265</v>
      </c>
      <c r="D125" t="s">
        <v>579</v>
      </c>
      <c r="E125" t="s">
        <v>580</v>
      </c>
      <c r="F125">
        <v>1</v>
      </c>
      <c r="G125" t="s">
        <v>577</v>
      </c>
      <c r="H125" s="25">
        <v>44957</v>
      </c>
      <c r="I125" s="31">
        <v>21222388.586199999</v>
      </c>
      <c r="J125" s="31">
        <f t="shared" ref="J125:J188" si="60">IF(G125="PA",I125*0.5,IF(G125="CT",I125*0.7,""))</f>
        <v>10611194.293099999</v>
      </c>
      <c r="K125" s="31">
        <f t="shared" si="31"/>
        <v>10977252.972237101</v>
      </c>
      <c r="L125" s="31">
        <f t="shared" si="58"/>
        <v>10611194.293099999</v>
      </c>
      <c r="M125" s="31">
        <f t="shared" ref="M125:M132" si="61">L125*0.975</f>
        <v>10345914.435772499</v>
      </c>
      <c r="N125" s="31">
        <v>10345914.25</v>
      </c>
      <c r="O125" s="116">
        <v>0.41492990200000002</v>
      </c>
      <c r="P125" s="115" t="s">
        <v>581</v>
      </c>
    </row>
    <row r="126" spans="1:31" ht="15" x14ac:dyDescent="0.3">
      <c r="A126">
        <v>440</v>
      </c>
      <c r="B126" t="str">
        <f t="shared" si="59"/>
        <v>iBoxx MSCI USD High Yield Paris Aligned Capped TCA Index2</v>
      </c>
      <c r="C126" t="s">
        <v>265</v>
      </c>
      <c r="D126" t="s">
        <v>579</v>
      </c>
      <c r="E126" t="s">
        <v>580</v>
      </c>
      <c r="F126">
        <v>2</v>
      </c>
      <c r="G126" t="s">
        <v>577</v>
      </c>
      <c r="H126" s="25">
        <v>44985</v>
      </c>
      <c r="I126" s="31">
        <v>19392532.301708002</v>
      </c>
      <c r="J126" s="31">
        <f t="shared" si="60"/>
        <v>9696266.1508540008</v>
      </c>
      <c r="K126" s="31">
        <f t="shared" si="31"/>
        <v>10911067.732347677</v>
      </c>
      <c r="L126" s="31">
        <f t="shared" si="58"/>
        <v>9696266.1508540008</v>
      </c>
      <c r="M126" s="31">
        <f t="shared" si="61"/>
        <v>9453859.4970826507</v>
      </c>
      <c r="N126" s="31">
        <v>9464970.9272515699</v>
      </c>
      <c r="O126" s="116">
        <v>0.42093003200000001</v>
      </c>
      <c r="P126" s="115" t="s">
        <v>581</v>
      </c>
    </row>
    <row r="127" spans="1:31" ht="15" x14ac:dyDescent="0.3">
      <c r="A127">
        <v>440</v>
      </c>
      <c r="B127" t="str">
        <f t="shared" si="59"/>
        <v>iBoxx MSCI USD High Yield Paris Aligned Capped TCA Index3</v>
      </c>
      <c r="C127" t="s">
        <v>265</v>
      </c>
      <c r="D127" t="s">
        <v>579</v>
      </c>
      <c r="E127" t="s">
        <v>580</v>
      </c>
      <c r="F127">
        <v>3</v>
      </c>
      <c r="G127" t="s">
        <v>577</v>
      </c>
      <c r="H127" s="25">
        <v>45016</v>
      </c>
      <c r="I127" s="31">
        <v>20512132.121861</v>
      </c>
      <c r="J127" s="31">
        <f t="shared" si="60"/>
        <v>10256066.0609305</v>
      </c>
      <c r="K127" s="31">
        <f t="shared" si="31"/>
        <v>10845281.543658976</v>
      </c>
      <c r="L127" s="31">
        <f t="shared" si="58"/>
        <v>10256066.0609305</v>
      </c>
      <c r="M127" s="31">
        <f t="shared" si="61"/>
        <v>9999664.4094072375</v>
      </c>
      <c r="N127" s="31">
        <v>9999664.3846202698</v>
      </c>
      <c r="O127" s="116">
        <v>0.41672598799999999</v>
      </c>
      <c r="P127" s="115" t="s">
        <v>581</v>
      </c>
    </row>
    <row r="128" spans="1:31" ht="15" x14ac:dyDescent="0.3">
      <c r="A128">
        <v>440</v>
      </c>
      <c r="B128" t="str">
        <f t="shared" si="59"/>
        <v>iBoxx MSCI USD High Yield Paris Aligned Capped TCA Index4</v>
      </c>
      <c r="C128" t="s">
        <v>265</v>
      </c>
      <c r="D128" t="s">
        <v>579</v>
      </c>
      <c r="E128" t="s">
        <v>580</v>
      </c>
      <c r="F128">
        <v>4</v>
      </c>
      <c r="G128" t="s">
        <v>577</v>
      </c>
      <c r="H128" s="25">
        <v>45046</v>
      </c>
      <c r="I128" s="31">
        <v>23010396.272434399</v>
      </c>
      <c r="J128" s="31">
        <f t="shared" si="60"/>
        <v>11505198.136217199</v>
      </c>
      <c r="K128" s="31">
        <f t="shared" si="31"/>
        <v>10779892.000168376</v>
      </c>
      <c r="L128" s="31">
        <f t="shared" si="58"/>
        <v>10779892.000168376</v>
      </c>
      <c r="M128" s="31">
        <f t="shared" si="61"/>
        <v>10510394.700164165</v>
      </c>
      <c r="N128" s="31">
        <v>10510394.6029379</v>
      </c>
      <c r="O128" s="116">
        <v>0.42698655400000002</v>
      </c>
      <c r="P128" s="115" t="s">
        <v>581</v>
      </c>
    </row>
    <row r="129" spans="1:16" ht="15" x14ac:dyDescent="0.3">
      <c r="A129">
        <v>440</v>
      </c>
      <c r="B129" t="str">
        <f t="shared" si="59"/>
        <v>iBoxx MSCI USD High Yield Paris Aligned Capped TCA Index5</v>
      </c>
      <c r="C129" t="s">
        <v>265</v>
      </c>
      <c r="D129" t="s">
        <v>579</v>
      </c>
      <c r="E129" t="s">
        <v>580</v>
      </c>
      <c r="F129">
        <v>5</v>
      </c>
      <c r="G129" t="s">
        <v>577</v>
      </c>
      <c r="H129" s="25">
        <v>45077</v>
      </c>
      <c r="I129" s="31">
        <v>20712667.602035701</v>
      </c>
      <c r="J129" s="31">
        <f t="shared" si="60"/>
        <v>10356333.801017851</v>
      </c>
      <c r="K129" s="31">
        <f t="shared" si="31"/>
        <v>10714896.710379783</v>
      </c>
      <c r="L129" s="31">
        <f t="shared" si="58"/>
        <v>10356333.801017851</v>
      </c>
      <c r="M129" s="31">
        <f t="shared" si="61"/>
        <v>10097425.455992404</v>
      </c>
      <c r="N129" s="31">
        <v>10097425.4098232</v>
      </c>
      <c r="O129" s="116">
        <v>0.42878445399999998</v>
      </c>
      <c r="P129" s="115" t="s">
        <v>581</v>
      </c>
    </row>
    <row r="130" spans="1:16" ht="15" x14ac:dyDescent="0.3">
      <c r="A130">
        <v>440</v>
      </c>
      <c r="B130" t="str">
        <f t="shared" si="59"/>
        <v>iBoxx MSCI USD High Yield Paris Aligned Capped TCA Index6</v>
      </c>
      <c r="C130" t="s">
        <v>265</v>
      </c>
      <c r="D130" t="s">
        <v>579</v>
      </c>
      <c r="E130" t="s">
        <v>580</v>
      </c>
      <c r="F130">
        <v>6</v>
      </c>
      <c r="G130" t="s">
        <v>577</v>
      </c>
      <c r="H130" s="25">
        <v>45107</v>
      </c>
      <c r="I130" s="31">
        <v>21810241.148962598</v>
      </c>
      <c r="J130" s="31">
        <f t="shared" si="60"/>
        <v>10905120.574481299</v>
      </c>
      <c r="K130" s="31">
        <f t="shared" si="31"/>
        <v>10650293.297216173</v>
      </c>
      <c r="L130" s="31">
        <f t="shared" si="58"/>
        <v>10650293.297216173</v>
      </c>
      <c r="M130" s="31">
        <f t="shared" si="61"/>
        <v>10384035.96478577</v>
      </c>
      <c r="N130" s="31">
        <v>10384035.864469299</v>
      </c>
      <c r="O130" s="116">
        <v>0.433966933</v>
      </c>
      <c r="P130" s="115" t="s">
        <v>581</v>
      </c>
    </row>
    <row r="131" spans="1:16" ht="15" x14ac:dyDescent="0.3">
      <c r="A131">
        <v>440</v>
      </c>
      <c r="B131" t="str">
        <f t="shared" si="59"/>
        <v>iBoxx MSCI USD High Yield Paris Aligned Capped TCA Index7</v>
      </c>
      <c r="C131" t="s">
        <v>265</v>
      </c>
      <c r="D131" t="s">
        <v>579</v>
      </c>
      <c r="E131" t="s">
        <v>580</v>
      </c>
      <c r="F131">
        <v>7</v>
      </c>
      <c r="G131" t="s">
        <v>577</v>
      </c>
      <c r="H131" s="25">
        <v>45138</v>
      </c>
      <c r="I131" s="31">
        <v>22772164.090626098</v>
      </c>
      <c r="J131" s="31">
        <f t="shared" si="60"/>
        <v>11386082.045313049</v>
      </c>
      <c r="K131" s="31">
        <f t="shared" si="31"/>
        <v>10586079.397932651</v>
      </c>
      <c r="L131" s="31">
        <f t="shared" si="58"/>
        <v>10586079.397932651</v>
      </c>
      <c r="M131" s="31">
        <f t="shared" si="61"/>
        <v>10321427.412984334</v>
      </c>
      <c r="N131" s="31">
        <v>10321427.4012064</v>
      </c>
      <c r="O131" s="116">
        <v>0.43589911599999998</v>
      </c>
      <c r="P131" s="115" t="s">
        <v>581</v>
      </c>
    </row>
    <row r="132" spans="1:16" ht="15" x14ac:dyDescent="0.3">
      <c r="A132">
        <v>440</v>
      </c>
      <c r="B132" t="str">
        <f t="shared" si="59"/>
        <v>iBoxx MSCI USD High Yield Paris Aligned Capped TCA Index8</v>
      </c>
      <c r="C132" t="s">
        <v>265</v>
      </c>
      <c r="D132" t="s">
        <v>579</v>
      </c>
      <c r="E132" t="s">
        <v>580</v>
      </c>
      <c r="F132">
        <v>8</v>
      </c>
      <c r="G132" t="s">
        <v>577</v>
      </c>
      <c r="H132" s="25">
        <v>45169</v>
      </c>
      <c r="I132" s="31">
        <v>22065671.496515401</v>
      </c>
      <c r="J132" s="31">
        <f t="shared" si="60"/>
        <v>11032835.7482577</v>
      </c>
      <c r="K132" s="31">
        <f t="shared" ref="K132:K195" si="62">VLOOKUP(C132,$C:$K,8,FALSE)*0.93^(F132/12)</f>
        <v>10522252.664030034</v>
      </c>
      <c r="L132" s="31">
        <f t="shared" si="58"/>
        <v>10522252.664030034</v>
      </c>
      <c r="M132" s="31">
        <f t="shared" si="61"/>
        <v>10259196.347429283</v>
      </c>
      <c r="N132" s="31">
        <v>10259196.3295747</v>
      </c>
      <c r="O132" s="116">
        <v>0.43712829199999997</v>
      </c>
      <c r="P132" s="115" t="s">
        <v>581</v>
      </c>
    </row>
    <row r="133" spans="1:16" ht="15" x14ac:dyDescent="0.3">
      <c r="A133">
        <v>440</v>
      </c>
      <c r="B133" t="str">
        <f t="shared" si="59"/>
        <v>iBoxx MSCI USD High Yield Paris Aligned Capped TCA Index9</v>
      </c>
      <c r="C133" t="s">
        <v>265</v>
      </c>
      <c r="D133" t="s">
        <v>579</v>
      </c>
      <c r="E133" t="s">
        <v>580</v>
      </c>
      <c r="F133">
        <v>9</v>
      </c>
      <c r="G133" t="s">
        <v>577</v>
      </c>
      <c r="H133" s="25">
        <v>45199</v>
      </c>
      <c r="I133" s="31">
        <v>22037471.690000001</v>
      </c>
      <c r="J133" s="31">
        <f t="shared" si="60"/>
        <v>11018735.845000001</v>
      </c>
      <c r="K133" s="31">
        <f t="shared" si="62"/>
        <v>10458810.761168974</v>
      </c>
      <c r="L133" s="31">
        <f t="shared" ref="L133:L196" si="63">MIN(J133,K133)</f>
        <v>10458810.761168974</v>
      </c>
      <c r="M133" s="31">
        <f t="shared" ref="M133:M196" si="64">L133*0.975</f>
        <v>10197340.492139749</v>
      </c>
      <c r="N133" s="31">
        <v>9978682.2170000002</v>
      </c>
      <c r="O133" s="116">
        <v>0.437616901</v>
      </c>
      <c r="P133" s="115" t="s">
        <v>581</v>
      </c>
    </row>
    <row r="134" spans="1:16" ht="15" x14ac:dyDescent="0.3">
      <c r="A134">
        <v>440</v>
      </c>
      <c r="B134" t="str">
        <f t="shared" si="59"/>
        <v>iBoxx MSCI USD High Yield Paris Aligned Capped TCA Index10</v>
      </c>
      <c r="C134" t="s">
        <v>265</v>
      </c>
      <c r="D134" t="s">
        <v>579</v>
      </c>
      <c r="E134" t="s">
        <v>580</v>
      </c>
      <c r="F134">
        <v>10</v>
      </c>
      <c r="G134" t="s">
        <v>577</v>
      </c>
      <c r="H134" s="25">
        <v>45230</v>
      </c>
      <c r="I134" s="31">
        <v>19438690.739999998</v>
      </c>
      <c r="J134" s="31">
        <f t="shared" si="60"/>
        <v>9719345.3699999992</v>
      </c>
      <c r="K134" s="31">
        <f t="shared" si="62"/>
        <v>10395751.369084563</v>
      </c>
      <c r="L134" s="31">
        <f t="shared" si="63"/>
        <v>9719345.3699999992</v>
      </c>
      <c r="M134" s="31">
        <f t="shared" si="64"/>
        <v>9476361.7357499991</v>
      </c>
      <c r="N134" s="31">
        <v>9476361.7009999994</v>
      </c>
      <c r="O134" s="116">
        <v>0.43384268399999998</v>
      </c>
      <c r="P134" s="115" t="s">
        <v>581</v>
      </c>
    </row>
    <row r="135" spans="1:16" ht="15" x14ac:dyDescent="0.3">
      <c r="A135">
        <v>440</v>
      </c>
      <c r="B135" t="str">
        <f t="shared" si="59"/>
        <v>iBoxx MSCI USD High Yield Paris Aligned Capped TCA Index11</v>
      </c>
      <c r="C135" t="s">
        <v>265</v>
      </c>
      <c r="D135" t="s">
        <v>579</v>
      </c>
      <c r="E135" t="s">
        <v>580</v>
      </c>
      <c r="F135">
        <v>11</v>
      </c>
      <c r="G135" t="s">
        <v>577</v>
      </c>
      <c r="H135" s="25">
        <v>45260</v>
      </c>
      <c r="I135" s="31">
        <v>14244619.58</v>
      </c>
      <c r="J135" s="31">
        <f t="shared" si="60"/>
        <v>7122309.79</v>
      </c>
      <c r="K135" s="31">
        <f t="shared" si="62"/>
        <v>10333072.181501491</v>
      </c>
      <c r="L135" s="31">
        <f t="shared" si="63"/>
        <v>7122309.79</v>
      </c>
      <c r="M135" s="31">
        <f t="shared" si="64"/>
        <v>6944252.0452499995</v>
      </c>
      <c r="N135" s="31">
        <v>6870223.3260000004</v>
      </c>
      <c r="O135" s="116">
        <v>0.43395878300000001</v>
      </c>
      <c r="P135" s="115" t="s">
        <v>581</v>
      </c>
    </row>
    <row r="136" spans="1:16" ht="15" x14ac:dyDescent="0.3">
      <c r="A136">
        <v>440</v>
      </c>
      <c r="B136" t="str">
        <f t="shared" si="59"/>
        <v>iBoxx MSCI USD High Yield Paris Aligned Capped TCA Index12</v>
      </c>
      <c r="C136" t="s">
        <v>265</v>
      </c>
      <c r="D136" t="s">
        <v>579</v>
      </c>
      <c r="E136" t="s">
        <v>580</v>
      </c>
      <c r="F136">
        <v>12</v>
      </c>
      <c r="G136" t="s">
        <v>577</v>
      </c>
      <c r="H136" s="25">
        <v>45291</v>
      </c>
      <c r="I136" s="31">
        <v>14248649.2391132</v>
      </c>
      <c r="J136" s="31">
        <f t="shared" si="60"/>
        <v>7124324.6195566002</v>
      </c>
      <c r="K136" s="31">
        <f t="shared" si="62"/>
        <v>10270770.906049691</v>
      </c>
      <c r="L136" s="31">
        <f t="shared" si="63"/>
        <v>7124324.6195566002</v>
      </c>
      <c r="M136" s="31">
        <f t="shared" si="64"/>
        <v>6946216.5040676855</v>
      </c>
      <c r="N136" s="31">
        <v>6946216.4578042096</v>
      </c>
      <c r="O136" s="116">
        <v>0.43171870899999998</v>
      </c>
      <c r="P136" s="115" t="s">
        <v>581</v>
      </c>
    </row>
    <row r="137" spans="1:16" ht="15" x14ac:dyDescent="0.3">
      <c r="A137">
        <v>440</v>
      </c>
      <c r="B137" t="str">
        <f t="shared" si="59"/>
        <v>iBoxx MSCI USD High Yield Paris Aligned Capped TCA Index13</v>
      </c>
      <c r="C137" t="s">
        <v>265</v>
      </c>
      <c r="D137" t="s">
        <v>579</v>
      </c>
      <c r="E137" t="s">
        <v>580</v>
      </c>
      <c r="F137">
        <v>13</v>
      </c>
      <c r="G137" t="s">
        <v>577</v>
      </c>
      <c r="H137" s="25">
        <v>45322</v>
      </c>
      <c r="I137" s="31">
        <v>13972102.0098949</v>
      </c>
      <c r="J137" s="31">
        <f t="shared" si="60"/>
        <v>6986051.00494745</v>
      </c>
      <c r="K137" s="31">
        <f t="shared" si="62"/>
        <v>10208845.264180504</v>
      </c>
      <c r="L137" s="31">
        <f t="shared" si="63"/>
        <v>6986051.00494745</v>
      </c>
      <c r="M137" s="31">
        <f t="shared" si="64"/>
        <v>6811399.7298237635</v>
      </c>
      <c r="N137" s="31">
        <v>6811399.7003903203</v>
      </c>
      <c r="O137" s="116">
        <v>0.43454085199999998</v>
      </c>
      <c r="P137" s="115" t="s">
        <v>581</v>
      </c>
    </row>
    <row r="138" spans="1:16" ht="15" x14ac:dyDescent="0.3">
      <c r="A138">
        <v>440</v>
      </c>
      <c r="B138" t="str">
        <f t="shared" si="59"/>
        <v>iBoxx MSCI USD High Yield Paris Aligned Capped TCA Index14</v>
      </c>
      <c r="C138" t="s">
        <v>265</v>
      </c>
      <c r="D138" t="s">
        <v>579</v>
      </c>
      <c r="E138" t="s">
        <v>580</v>
      </c>
      <c r="F138">
        <v>14</v>
      </c>
      <c r="G138" t="s">
        <v>577</v>
      </c>
      <c r="H138" s="25">
        <v>45350</v>
      </c>
      <c r="I138" s="31">
        <v>14064260.4934361</v>
      </c>
      <c r="J138" s="31">
        <f t="shared" si="60"/>
        <v>7032130.24671805</v>
      </c>
      <c r="K138" s="31">
        <f t="shared" si="62"/>
        <v>10147292.991083339</v>
      </c>
      <c r="L138" s="31">
        <f t="shared" si="63"/>
        <v>7032130.24671805</v>
      </c>
      <c r="M138" s="31">
        <f t="shared" si="64"/>
        <v>6856326.9905500989</v>
      </c>
      <c r="N138" s="31">
        <v>6856326.8926061299</v>
      </c>
      <c r="O138" s="116">
        <v>0.43657117499999998</v>
      </c>
      <c r="P138" s="115" t="s">
        <v>581</v>
      </c>
    </row>
    <row r="139" spans="1:16" ht="15" x14ac:dyDescent="0.3">
      <c r="A139">
        <v>440</v>
      </c>
      <c r="B139" t="str">
        <f t="shared" si="59"/>
        <v>iBoxx MSCI USD High Yield Paris Aligned Capped TCA Index15</v>
      </c>
      <c r="C139" t="s">
        <v>265</v>
      </c>
      <c r="D139" t="s">
        <v>579</v>
      </c>
      <c r="E139" t="s">
        <v>580</v>
      </c>
      <c r="F139">
        <v>15</v>
      </c>
      <c r="G139" t="s">
        <v>577</v>
      </c>
      <c r="H139" s="25">
        <v>45382</v>
      </c>
      <c r="I139" s="31">
        <v>14077951.063272599</v>
      </c>
      <c r="J139" s="31">
        <f t="shared" si="60"/>
        <v>7038975.5316362996</v>
      </c>
      <c r="K139" s="31">
        <f t="shared" si="62"/>
        <v>10086111.835602848</v>
      </c>
      <c r="L139" s="31">
        <f t="shared" si="63"/>
        <v>7038975.5316362996</v>
      </c>
      <c r="M139" s="31">
        <f t="shared" si="64"/>
        <v>6863001.1433453923</v>
      </c>
      <c r="N139" s="31">
        <v>6863001.1161102699</v>
      </c>
      <c r="O139" s="116">
        <v>0.43484883899999999</v>
      </c>
      <c r="P139" s="115" t="s">
        <v>581</v>
      </c>
    </row>
    <row r="140" spans="1:16" ht="15" x14ac:dyDescent="0.3">
      <c r="A140">
        <v>440</v>
      </c>
      <c r="B140" t="str">
        <f t="shared" si="59"/>
        <v>iBoxx MSCI USD High Yield Paris Aligned Capped TCA Index16</v>
      </c>
      <c r="C140" t="s">
        <v>265</v>
      </c>
      <c r="D140" t="s">
        <v>579</v>
      </c>
      <c r="E140" t="s">
        <v>580</v>
      </c>
      <c r="F140">
        <v>16</v>
      </c>
      <c r="G140" t="s">
        <v>577</v>
      </c>
      <c r="H140" s="25">
        <v>45412</v>
      </c>
      <c r="I140" s="31">
        <v>18063117</v>
      </c>
      <c r="J140" s="31">
        <f t="shared" si="60"/>
        <v>9031558.5</v>
      </c>
      <c r="K140" s="31">
        <f t="shared" si="62"/>
        <v>10025299.560156589</v>
      </c>
      <c r="L140" s="31">
        <f t="shared" si="63"/>
        <v>9031558.5</v>
      </c>
      <c r="M140" s="31">
        <f t="shared" si="64"/>
        <v>8805769.5374999996</v>
      </c>
      <c r="N140" s="31">
        <v>7522603</v>
      </c>
      <c r="O140" s="116">
        <v>0.43339106199999999</v>
      </c>
      <c r="P140" s="115" t="s">
        <v>581</v>
      </c>
    </row>
    <row r="141" spans="1:16" ht="15" x14ac:dyDescent="0.3">
      <c r="A141">
        <v>440</v>
      </c>
      <c r="B141" t="str">
        <f t="shared" si="59"/>
        <v>iBoxx MSCI USD High Yield Paris Aligned Capped TCA Index17</v>
      </c>
      <c r="C141" t="s">
        <v>265</v>
      </c>
      <c r="D141" t="s">
        <v>579</v>
      </c>
      <c r="E141" t="s">
        <v>580</v>
      </c>
      <c r="F141">
        <v>17</v>
      </c>
      <c r="G141" t="s">
        <v>577</v>
      </c>
      <c r="H141" s="25">
        <v>45443</v>
      </c>
      <c r="I141" s="31">
        <v>17962993</v>
      </c>
      <c r="J141" s="31">
        <f t="shared" si="60"/>
        <v>8981496.5</v>
      </c>
      <c r="K141" s="31">
        <f t="shared" si="62"/>
        <v>9964853.9406531975</v>
      </c>
      <c r="L141" s="31">
        <f t="shared" si="63"/>
        <v>8981496.5</v>
      </c>
      <c r="M141" s="31">
        <f t="shared" si="64"/>
        <v>8756959.0875000004</v>
      </c>
      <c r="N141" s="31">
        <v>7886498</v>
      </c>
      <c r="O141" s="116">
        <v>0.43605810699999997</v>
      </c>
      <c r="P141" s="115" t="s">
        <v>581</v>
      </c>
    </row>
    <row r="142" spans="1:16" ht="15" x14ac:dyDescent="0.3">
      <c r="A142">
        <v>440</v>
      </c>
      <c r="B142" t="str">
        <f t="shared" si="59"/>
        <v>iBoxx MSCI USD High Yield Paris Aligned Capped TCA Index18</v>
      </c>
      <c r="C142" t="s">
        <v>265</v>
      </c>
      <c r="D142" t="s">
        <v>579</v>
      </c>
      <c r="E142" t="s">
        <v>580</v>
      </c>
      <c r="F142">
        <v>18</v>
      </c>
      <c r="G142" t="s">
        <v>577</v>
      </c>
      <c r="H142" s="25">
        <v>45473</v>
      </c>
      <c r="I142" s="31">
        <v>16929047.233634502</v>
      </c>
      <c r="J142" s="31">
        <f t="shared" si="60"/>
        <v>8464523.6168172508</v>
      </c>
      <c r="K142" s="31">
        <f t="shared" si="62"/>
        <v>9904772.7664110418</v>
      </c>
      <c r="L142" s="31">
        <f t="shared" si="63"/>
        <v>8464523.6168172508</v>
      </c>
      <c r="M142" s="31">
        <f t="shared" si="64"/>
        <v>8252910.5263968194</v>
      </c>
      <c r="N142" s="31">
        <v>7779797.3711640099</v>
      </c>
      <c r="O142" s="116">
        <v>0.43531945700000002</v>
      </c>
      <c r="P142" s="115" t="s">
        <v>581</v>
      </c>
    </row>
    <row r="143" spans="1:16" ht="15" x14ac:dyDescent="0.3">
      <c r="A143">
        <v>440</v>
      </c>
      <c r="B143" t="str">
        <f t="shared" si="59"/>
        <v>iBoxx MSCI USD High Yield Paris Aligned Capped TCA Index19</v>
      </c>
      <c r="C143" t="s">
        <v>265</v>
      </c>
      <c r="D143" t="s">
        <v>579</v>
      </c>
      <c r="E143" t="s">
        <v>580</v>
      </c>
      <c r="F143">
        <v>19</v>
      </c>
      <c r="G143" t="s">
        <v>577</v>
      </c>
      <c r="H143" s="25">
        <v>45504</v>
      </c>
      <c r="I143" s="31">
        <v>17394752</v>
      </c>
      <c r="J143" s="31">
        <f t="shared" si="60"/>
        <v>8697376</v>
      </c>
      <c r="K143" s="31">
        <f t="shared" si="62"/>
        <v>9845053.8400773648</v>
      </c>
      <c r="L143" s="31">
        <f t="shared" si="63"/>
        <v>8697376</v>
      </c>
      <c r="M143" s="31">
        <f t="shared" si="64"/>
        <v>8479941.5999999996</v>
      </c>
      <c r="N143" s="31">
        <v>7788784.8542124499</v>
      </c>
      <c r="O143" s="116">
        <v>0.43219870300000002</v>
      </c>
      <c r="P143" s="115" t="s">
        <v>581</v>
      </c>
    </row>
    <row r="144" spans="1:16" ht="15" x14ac:dyDescent="0.3">
      <c r="A144">
        <v>440</v>
      </c>
      <c r="B144" t="str">
        <f t="shared" si="59"/>
        <v>iBoxx MSCI USD High Yield Paris Aligned Capped TCA Index20</v>
      </c>
      <c r="C144" t="s">
        <v>265</v>
      </c>
      <c r="D144" t="s">
        <v>579</v>
      </c>
      <c r="E144" t="s">
        <v>580</v>
      </c>
      <c r="F144">
        <v>20</v>
      </c>
      <c r="G144" t="s">
        <v>577</v>
      </c>
      <c r="H144" s="25">
        <v>45535</v>
      </c>
      <c r="I144" s="31">
        <v>18282296</v>
      </c>
      <c r="J144" s="31">
        <f t="shared" si="60"/>
        <v>9141148</v>
      </c>
      <c r="K144" s="31">
        <f t="shared" si="62"/>
        <v>9785694.9775479324</v>
      </c>
      <c r="L144" s="31">
        <f t="shared" si="63"/>
        <v>9141148</v>
      </c>
      <c r="M144" s="31">
        <f t="shared" si="64"/>
        <v>8912619.2999999989</v>
      </c>
      <c r="N144" s="31">
        <v>7796894</v>
      </c>
      <c r="O144" s="116">
        <v>0.43445158</v>
      </c>
      <c r="P144" s="115" t="s">
        <v>581</v>
      </c>
    </row>
    <row r="145" spans="1:16" ht="15" x14ac:dyDescent="0.3">
      <c r="A145">
        <v>440</v>
      </c>
      <c r="B145" t="str">
        <f t="shared" si="59"/>
        <v>iBoxx MSCI USD High Yield Paris Aligned Capped TCA Index21</v>
      </c>
      <c r="C145" t="s">
        <v>265</v>
      </c>
      <c r="D145" t="s">
        <v>579</v>
      </c>
      <c r="E145" t="s">
        <v>580</v>
      </c>
      <c r="F145">
        <v>21</v>
      </c>
      <c r="G145" t="s">
        <v>577</v>
      </c>
      <c r="H145" s="25">
        <v>45565</v>
      </c>
      <c r="I145" s="31">
        <v>17927563.469999999</v>
      </c>
      <c r="J145" s="31">
        <f t="shared" si="60"/>
        <v>8963781.7349999994</v>
      </c>
      <c r="K145" s="31">
        <f t="shared" si="62"/>
        <v>9726694.0078871455</v>
      </c>
      <c r="L145" s="31">
        <f t="shared" si="63"/>
        <v>8963781.7349999994</v>
      </c>
      <c r="M145" s="31">
        <f t="shared" si="64"/>
        <v>8739687.191624999</v>
      </c>
      <c r="N145" s="31">
        <v>7988079.5970000001</v>
      </c>
      <c r="O145" s="116">
        <v>0.43468339099999997</v>
      </c>
      <c r="P145" s="115" t="s">
        <v>581</v>
      </c>
    </row>
    <row r="146" spans="1:16" ht="15" x14ac:dyDescent="0.3">
      <c r="A146">
        <v>440</v>
      </c>
      <c r="B146" t="str">
        <f t="shared" si="59"/>
        <v>iBoxx MSCI USD High Yield Paris Aligned Capped TCA Index22</v>
      </c>
      <c r="C146" t="s">
        <v>265</v>
      </c>
      <c r="D146" t="s">
        <v>579</v>
      </c>
      <c r="E146" t="s">
        <v>580</v>
      </c>
      <c r="F146">
        <v>22</v>
      </c>
      <c r="G146" t="s">
        <v>577</v>
      </c>
      <c r="H146" s="25">
        <v>45596</v>
      </c>
      <c r="I146" s="31">
        <v>17509843.3213108</v>
      </c>
      <c r="J146" s="31">
        <f t="shared" si="60"/>
        <v>8754921.6606553998</v>
      </c>
      <c r="K146" s="31">
        <f t="shared" si="62"/>
        <v>9668048.7732486445</v>
      </c>
      <c r="L146" s="31">
        <f t="shared" si="63"/>
        <v>8754921.6606553998</v>
      </c>
      <c r="M146" s="31">
        <f t="shared" si="64"/>
        <v>8536048.6191390138</v>
      </c>
      <c r="N146" s="31">
        <v>7823167.7814712198</v>
      </c>
      <c r="O146" s="116">
        <v>0.43188993399999998</v>
      </c>
      <c r="P146" s="115" t="s">
        <v>581</v>
      </c>
    </row>
    <row r="147" spans="1:16" ht="15" x14ac:dyDescent="0.3">
      <c r="A147">
        <v>440</v>
      </c>
      <c r="B147" t="str">
        <f t="shared" si="59"/>
        <v>iBoxx MSCI USD High Yield Paris Aligned Capped TCA Index23</v>
      </c>
      <c r="C147" t="s">
        <v>265</v>
      </c>
      <c r="D147" t="s">
        <v>579</v>
      </c>
      <c r="E147" t="s">
        <v>580</v>
      </c>
      <c r="F147">
        <v>23</v>
      </c>
      <c r="G147" t="s">
        <v>577</v>
      </c>
      <c r="H147" s="25">
        <v>45626</v>
      </c>
      <c r="I147" s="31">
        <v>16496905</v>
      </c>
      <c r="J147" s="31">
        <f t="shared" si="60"/>
        <v>8248452.5</v>
      </c>
      <c r="K147" s="31">
        <f t="shared" si="62"/>
        <v>9609757.1287963875</v>
      </c>
      <c r="L147" s="31">
        <f t="shared" si="63"/>
        <v>8248452.5</v>
      </c>
      <c r="M147" s="31">
        <f t="shared" si="64"/>
        <v>8042241.1875</v>
      </c>
      <c r="N147" s="31">
        <v>7982947</v>
      </c>
      <c r="O147" s="116">
        <v>0.43522549500000002</v>
      </c>
      <c r="P147" s="115" t="s">
        <v>581</v>
      </c>
    </row>
    <row r="148" spans="1:16" ht="15" x14ac:dyDescent="0.3">
      <c r="A148">
        <v>440</v>
      </c>
      <c r="B148" t="str">
        <f t="shared" si="59"/>
        <v>iBoxx MSCI USD High Yield Paris Aligned Capped TCA Index24</v>
      </c>
      <c r="C148" t="s">
        <v>265</v>
      </c>
      <c r="D148" t="s">
        <v>579</v>
      </c>
      <c r="E148" t="s">
        <v>580</v>
      </c>
      <c r="F148">
        <v>24</v>
      </c>
      <c r="G148" t="s">
        <v>577</v>
      </c>
      <c r="H148" s="25">
        <v>45657</v>
      </c>
      <c r="I148" s="31">
        <v>16870611.8103186</v>
      </c>
      <c r="J148" s="31">
        <f t="shared" si="60"/>
        <v>8435305.9051593002</v>
      </c>
      <c r="K148" s="31">
        <f t="shared" si="62"/>
        <v>9551816.9426262137</v>
      </c>
      <c r="L148" s="31">
        <f t="shared" si="63"/>
        <v>8435305.9051593002</v>
      </c>
      <c r="M148" s="31">
        <f t="shared" si="64"/>
        <v>8224423.2575303176</v>
      </c>
      <c r="N148" s="31">
        <v>7746226.7488649702</v>
      </c>
      <c r="O148" s="38">
        <v>0.43794654100000002</v>
      </c>
      <c r="P148" s="115" t="s">
        <v>581</v>
      </c>
    </row>
    <row r="149" spans="1:16" ht="15" x14ac:dyDescent="0.3">
      <c r="A149">
        <v>440</v>
      </c>
      <c r="B149" t="str">
        <f t="shared" si="59"/>
        <v>iBoxx MSCI USD High Yield Paris Aligned Capped TCA Index25</v>
      </c>
      <c r="C149" t="s">
        <v>265</v>
      </c>
      <c r="D149" t="s">
        <v>579</v>
      </c>
      <c r="E149" t="s">
        <v>580</v>
      </c>
      <c r="F149">
        <v>25</v>
      </c>
      <c r="G149" t="s">
        <v>577</v>
      </c>
      <c r="H149" s="25">
        <v>45688</v>
      </c>
      <c r="I149" s="31">
        <v>15605376.3920573</v>
      </c>
      <c r="J149" s="31">
        <f t="shared" si="60"/>
        <v>7802688.1960286498</v>
      </c>
      <c r="K149" s="31">
        <f t="shared" si="62"/>
        <v>9494226.0956878699</v>
      </c>
      <c r="L149" s="31">
        <f t="shared" si="63"/>
        <v>7802688.1960286498</v>
      </c>
      <c r="M149" s="31">
        <f t="shared" si="64"/>
        <v>7607620.9911279334</v>
      </c>
      <c r="N149" s="31">
        <v>7523694.4522663504</v>
      </c>
      <c r="O149" s="38">
        <v>0.43569999999999998</v>
      </c>
      <c r="P149" s="115" t="s">
        <v>581</v>
      </c>
    </row>
    <row r="150" spans="1:16" ht="15" x14ac:dyDescent="0.3">
      <c r="A150">
        <v>440</v>
      </c>
      <c r="B150" t="str">
        <f t="shared" si="59"/>
        <v>iBoxx MSCI USD High Yield Paris Aligned Capped TCA Index26</v>
      </c>
      <c r="C150" t="s">
        <v>265</v>
      </c>
      <c r="D150" t="s">
        <v>579</v>
      </c>
      <c r="E150" t="s">
        <v>580</v>
      </c>
      <c r="F150">
        <v>26</v>
      </c>
      <c r="G150" t="s">
        <v>577</v>
      </c>
      <c r="H150" s="25">
        <v>45716</v>
      </c>
      <c r="I150" s="31"/>
      <c r="J150" s="31">
        <f t="shared" si="60"/>
        <v>0</v>
      </c>
      <c r="K150" s="31">
        <f t="shared" si="62"/>
        <v>9436982.4817075059</v>
      </c>
      <c r="L150" s="31">
        <f t="shared" si="63"/>
        <v>0</v>
      </c>
      <c r="M150" s="31">
        <f t="shared" si="64"/>
        <v>0</v>
      </c>
      <c r="O150" s="38"/>
      <c r="P150" s="115" t="s">
        <v>581</v>
      </c>
    </row>
    <row r="151" spans="1:16" ht="15" x14ac:dyDescent="0.3">
      <c r="A151">
        <v>440</v>
      </c>
      <c r="B151" t="str">
        <f t="shared" si="59"/>
        <v>iBoxx MSCI USD High Yield Paris Aligned Capped TCA Index27</v>
      </c>
      <c r="C151" t="s">
        <v>265</v>
      </c>
      <c r="D151" t="s">
        <v>579</v>
      </c>
      <c r="E151" t="s">
        <v>580</v>
      </c>
      <c r="F151">
        <v>27</v>
      </c>
      <c r="G151" t="s">
        <v>577</v>
      </c>
      <c r="H151" s="25">
        <v>45747</v>
      </c>
      <c r="I151" s="31"/>
      <c r="J151" s="31">
        <f t="shared" si="60"/>
        <v>0</v>
      </c>
      <c r="K151" s="31">
        <f t="shared" si="62"/>
        <v>9380084.0071106479</v>
      </c>
      <c r="L151" s="31">
        <f t="shared" si="63"/>
        <v>0</v>
      </c>
      <c r="M151" s="31">
        <f t="shared" si="64"/>
        <v>0</v>
      </c>
      <c r="O151" s="38"/>
      <c r="P151" s="115" t="s">
        <v>581</v>
      </c>
    </row>
    <row r="152" spans="1:16" ht="15" x14ac:dyDescent="0.3">
      <c r="A152">
        <v>440</v>
      </c>
      <c r="B152" t="str">
        <f t="shared" si="59"/>
        <v>iBoxx MSCI USD High Yield Paris Aligned Capped TCA Index28</v>
      </c>
      <c r="C152" t="s">
        <v>265</v>
      </c>
      <c r="D152" t="s">
        <v>579</v>
      </c>
      <c r="E152" t="s">
        <v>580</v>
      </c>
      <c r="F152">
        <v>28</v>
      </c>
      <c r="G152" t="s">
        <v>577</v>
      </c>
      <c r="H152" s="25">
        <v>45777</v>
      </c>
      <c r="I152" s="31"/>
      <c r="J152" s="31">
        <f t="shared" si="60"/>
        <v>0</v>
      </c>
      <c r="K152" s="31">
        <f t="shared" si="62"/>
        <v>9323528.5909456294</v>
      </c>
      <c r="L152" s="31">
        <f t="shared" si="63"/>
        <v>0</v>
      </c>
      <c r="M152" s="31">
        <f t="shared" si="64"/>
        <v>0</v>
      </c>
      <c r="O152" s="38"/>
      <c r="P152" s="115" t="s">
        <v>581</v>
      </c>
    </row>
    <row r="153" spans="1:16" ht="15" x14ac:dyDescent="0.3">
      <c r="A153">
        <v>440</v>
      </c>
      <c r="B153" t="str">
        <f t="shared" si="59"/>
        <v>iBoxx MSCI USD High Yield Paris Aligned Capped TCA Index29</v>
      </c>
      <c r="C153" t="s">
        <v>265</v>
      </c>
      <c r="D153" t="s">
        <v>579</v>
      </c>
      <c r="E153" t="s">
        <v>580</v>
      </c>
      <c r="F153">
        <v>29</v>
      </c>
      <c r="G153" t="s">
        <v>577</v>
      </c>
      <c r="H153" s="25">
        <v>45808</v>
      </c>
      <c r="I153" s="31"/>
      <c r="J153" s="31">
        <f t="shared" si="60"/>
        <v>0</v>
      </c>
      <c r="K153" s="31">
        <f t="shared" si="62"/>
        <v>9267314.1648074742</v>
      </c>
      <c r="L153" s="31">
        <f t="shared" si="63"/>
        <v>0</v>
      </c>
      <c r="M153" s="31">
        <f t="shared" si="64"/>
        <v>0</v>
      </c>
      <c r="O153" s="38"/>
      <c r="P153" s="115" t="s">
        <v>581</v>
      </c>
    </row>
    <row r="154" spans="1:16" ht="15" x14ac:dyDescent="0.3">
      <c r="A154">
        <v>440</v>
      </c>
      <c r="B154" t="str">
        <f t="shared" si="59"/>
        <v>iBoxx MSCI USD High Yield Paris Aligned Capped TCA Index30</v>
      </c>
      <c r="C154" t="s">
        <v>265</v>
      </c>
      <c r="D154" t="s">
        <v>579</v>
      </c>
      <c r="E154" t="s">
        <v>580</v>
      </c>
      <c r="F154">
        <v>30</v>
      </c>
      <c r="G154" t="s">
        <v>577</v>
      </c>
      <c r="H154" s="25">
        <v>45838</v>
      </c>
      <c r="I154" s="31"/>
      <c r="J154" s="31">
        <f t="shared" si="60"/>
        <v>0</v>
      </c>
      <c r="K154" s="31">
        <f t="shared" si="62"/>
        <v>9211438.6727622692</v>
      </c>
      <c r="L154" s="31">
        <f t="shared" si="63"/>
        <v>0</v>
      </c>
      <c r="M154" s="31">
        <f t="shared" si="64"/>
        <v>0</v>
      </c>
      <c r="O154" s="38"/>
      <c r="P154" s="115" t="s">
        <v>581</v>
      </c>
    </row>
    <row r="155" spans="1:16" ht="15" x14ac:dyDescent="0.3">
      <c r="A155">
        <v>440</v>
      </c>
      <c r="B155" t="str">
        <f t="shared" si="59"/>
        <v>iBoxx MSCI USD High Yield Paris Aligned Capped TCA Index31</v>
      </c>
      <c r="C155" t="s">
        <v>265</v>
      </c>
      <c r="D155" t="s">
        <v>579</v>
      </c>
      <c r="E155" t="s">
        <v>580</v>
      </c>
      <c r="F155">
        <v>31</v>
      </c>
      <c r="G155" t="s">
        <v>577</v>
      </c>
      <c r="H155" s="25">
        <v>45869</v>
      </c>
      <c r="I155" s="31"/>
      <c r="J155" s="31">
        <f t="shared" si="60"/>
        <v>0</v>
      </c>
      <c r="K155" s="31">
        <f t="shared" si="62"/>
        <v>9155900.0712719504</v>
      </c>
      <c r="L155" s="31">
        <f t="shared" si="63"/>
        <v>0</v>
      </c>
      <c r="M155" s="31">
        <f t="shared" si="64"/>
        <v>0</v>
      </c>
      <c r="O155" s="38"/>
      <c r="P155" s="115" t="s">
        <v>581</v>
      </c>
    </row>
    <row r="156" spans="1:16" ht="15" x14ac:dyDescent="0.3">
      <c r="A156">
        <v>440</v>
      </c>
      <c r="B156" t="str">
        <f t="shared" si="59"/>
        <v>iBoxx MSCI USD High Yield Paris Aligned Capped TCA Index32</v>
      </c>
      <c r="C156" t="s">
        <v>265</v>
      </c>
      <c r="D156" t="s">
        <v>579</v>
      </c>
      <c r="E156" t="s">
        <v>580</v>
      </c>
      <c r="F156">
        <v>32</v>
      </c>
      <c r="G156" t="s">
        <v>577</v>
      </c>
      <c r="H156" s="25">
        <v>45900</v>
      </c>
      <c r="I156" s="31"/>
      <c r="J156" s="31">
        <f t="shared" si="60"/>
        <v>0</v>
      </c>
      <c r="K156" s="31">
        <f t="shared" si="62"/>
        <v>9100696.329119578</v>
      </c>
      <c r="L156" s="31">
        <f t="shared" si="63"/>
        <v>0</v>
      </c>
      <c r="M156" s="31">
        <f t="shared" si="64"/>
        <v>0</v>
      </c>
      <c r="O156" s="38"/>
      <c r="P156" s="115" t="s">
        <v>581</v>
      </c>
    </row>
    <row r="157" spans="1:16" ht="15" x14ac:dyDescent="0.3">
      <c r="A157">
        <v>440</v>
      </c>
      <c r="B157" t="str">
        <f t="shared" si="59"/>
        <v>iBoxx MSCI USD High Yield Paris Aligned Capped TCA Index33</v>
      </c>
      <c r="C157" t="s">
        <v>265</v>
      </c>
      <c r="D157" t="s">
        <v>579</v>
      </c>
      <c r="E157" t="s">
        <v>580</v>
      </c>
      <c r="F157">
        <v>33</v>
      </c>
      <c r="G157" t="s">
        <v>577</v>
      </c>
      <c r="H157" s="25">
        <v>45930</v>
      </c>
      <c r="I157" s="31"/>
      <c r="J157" s="31">
        <f t="shared" si="60"/>
        <v>0</v>
      </c>
      <c r="K157" s="31">
        <f t="shared" si="62"/>
        <v>9045825.4273350462</v>
      </c>
      <c r="L157" s="31">
        <f t="shared" si="63"/>
        <v>0</v>
      </c>
      <c r="M157" s="31">
        <f t="shared" si="64"/>
        <v>0</v>
      </c>
      <c r="O157" s="38"/>
      <c r="P157" s="115" t="s">
        <v>581</v>
      </c>
    </row>
    <row r="158" spans="1:16" ht="15" x14ac:dyDescent="0.3">
      <c r="A158">
        <v>440</v>
      </c>
      <c r="B158" t="str">
        <f t="shared" si="59"/>
        <v>iBoxx MSCI USD High Yield Paris Aligned Capped TCA Index34</v>
      </c>
      <c r="C158" t="s">
        <v>265</v>
      </c>
      <c r="D158" t="s">
        <v>579</v>
      </c>
      <c r="E158" t="s">
        <v>580</v>
      </c>
      <c r="F158">
        <v>34</v>
      </c>
      <c r="G158" t="s">
        <v>577</v>
      </c>
      <c r="H158" s="25">
        <v>45961</v>
      </c>
      <c r="I158" s="31"/>
      <c r="J158" s="31">
        <f t="shared" si="60"/>
        <v>0</v>
      </c>
      <c r="K158" s="31">
        <f t="shared" si="62"/>
        <v>8991285.3591212388</v>
      </c>
      <c r="L158" s="31">
        <f t="shared" si="63"/>
        <v>0</v>
      </c>
      <c r="M158" s="31">
        <f t="shared" si="64"/>
        <v>0</v>
      </c>
      <c r="O158" s="38"/>
      <c r="P158" s="115" t="s">
        <v>581</v>
      </c>
    </row>
    <row r="159" spans="1:16" ht="15" x14ac:dyDescent="0.3">
      <c r="A159">
        <v>440</v>
      </c>
      <c r="B159" t="str">
        <f t="shared" si="59"/>
        <v>iBoxx MSCI USD High Yield Paris Aligned Capped TCA Index35</v>
      </c>
      <c r="C159" t="s">
        <v>265</v>
      </c>
      <c r="D159" t="s">
        <v>579</v>
      </c>
      <c r="E159" t="s">
        <v>580</v>
      </c>
      <c r="F159">
        <v>35</v>
      </c>
      <c r="G159" t="s">
        <v>577</v>
      </c>
      <c r="H159" s="25">
        <v>45991</v>
      </c>
      <c r="I159" s="31"/>
      <c r="J159" s="31">
        <f t="shared" si="60"/>
        <v>0</v>
      </c>
      <c r="K159" s="31">
        <f t="shared" si="62"/>
        <v>8937074.1297806408</v>
      </c>
      <c r="L159" s="31">
        <f t="shared" si="63"/>
        <v>0</v>
      </c>
      <c r="M159" s="31">
        <f t="shared" si="64"/>
        <v>0</v>
      </c>
      <c r="O159" s="38"/>
      <c r="P159" s="115" t="s">
        <v>581</v>
      </c>
    </row>
    <row r="160" spans="1:16" ht="15" x14ac:dyDescent="0.3">
      <c r="A160">
        <v>440</v>
      </c>
      <c r="B160" t="str">
        <f t="shared" si="59"/>
        <v>iBoxx MSCI USD High Yield Paris Aligned Capped TCA Index36</v>
      </c>
      <c r="C160" t="s">
        <v>265</v>
      </c>
      <c r="D160" t="s">
        <v>579</v>
      </c>
      <c r="E160" t="s">
        <v>580</v>
      </c>
      <c r="F160">
        <v>36</v>
      </c>
      <c r="G160" t="s">
        <v>577</v>
      </c>
      <c r="H160" s="25">
        <v>46022</v>
      </c>
      <c r="I160" s="31"/>
      <c r="J160" s="31">
        <f t="shared" si="60"/>
        <v>0</v>
      </c>
      <c r="K160" s="31">
        <f t="shared" si="62"/>
        <v>8883189.7566423789</v>
      </c>
      <c r="L160" s="31">
        <f t="shared" si="63"/>
        <v>0</v>
      </c>
      <c r="M160" s="31">
        <f t="shared" si="64"/>
        <v>0</v>
      </c>
      <c r="O160" s="38"/>
      <c r="P160" s="115" t="s">
        <v>581</v>
      </c>
    </row>
    <row r="161" spans="1:16" ht="15" x14ac:dyDescent="0.3">
      <c r="A161">
        <v>440</v>
      </c>
      <c r="B161" t="str">
        <f t="shared" si="59"/>
        <v>iBoxx MSCI USD High Yield Paris Aligned Capped TCA Index37</v>
      </c>
      <c r="C161" t="s">
        <v>265</v>
      </c>
      <c r="D161" t="s">
        <v>579</v>
      </c>
      <c r="E161" t="s">
        <v>580</v>
      </c>
      <c r="F161">
        <v>37</v>
      </c>
      <c r="G161" t="s">
        <v>577</v>
      </c>
      <c r="H161" s="25">
        <v>46053</v>
      </c>
      <c r="I161" s="31"/>
      <c r="J161" s="31">
        <f t="shared" si="60"/>
        <v>0</v>
      </c>
      <c r="K161" s="31">
        <f t="shared" si="62"/>
        <v>8829630.2689897195</v>
      </c>
      <c r="L161" s="31">
        <f t="shared" si="63"/>
        <v>0</v>
      </c>
      <c r="M161" s="31">
        <f t="shared" si="64"/>
        <v>0</v>
      </c>
      <c r="N161" s="31"/>
      <c r="O161" s="38"/>
      <c r="P161" s="115" t="s">
        <v>581</v>
      </c>
    </row>
    <row r="162" spans="1:16" ht="15" x14ac:dyDescent="0.3">
      <c r="A162">
        <v>440</v>
      </c>
      <c r="B162" t="str">
        <f t="shared" si="59"/>
        <v>iBoxx MSCI USD High Yield Paris Aligned Capped TCA Index38</v>
      </c>
      <c r="C162" t="s">
        <v>265</v>
      </c>
      <c r="D162" t="s">
        <v>579</v>
      </c>
      <c r="E162" t="s">
        <v>580</v>
      </c>
      <c r="F162">
        <v>38</v>
      </c>
      <c r="G162" t="s">
        <v>577</v>
      </c>
      <c r="H162" s="25">
        <v>46081</v>
      </c>
      <c r="I162" s="31"/>
      <c r="J162" s="31">
        <f t="shared" si="60"/>
        <v>0</v>
      </c>
      <c r="K162" s="31">
        <f t="shared" si="62"/>
        <v>8776393.7079879809</v>
      </c>
      <c r="L162" s="31">
        <f t="shared" si="63"/>
        <v>0</v>
      </c>
      <c r="M162" s="31">
        <f t="shared" si="64"/>
        <v>0</v>
      </c>
      <c r="N162" s="31"/>
      <c r="O162" s="38"/>
      <c r="P162" s="115" t="s">
        <v>581</v>
      </c>
    </row>
    <row r="163" spans="1:16" ht="15" x14ac:dyDescent="0.3">
      <c r="A163">
        <v>440</v>
      </c>
      <c r="B163" t="str">
        <f t="shared" si="59"/>
        <v>iBoxx MSCI USD High Yield Paris Aligned Capped TCA Index39</v>
      </c>
      <c r="C163" t="s">
        <v>265</v>
      </c>
      <c r="D163" t="s">
        <v>579</v>
      </c>
      <c r="E163" t="s">
        <v>580</v>
      </c>
      <c r="F163">
        <v>39</v>
      </c>
      <c r="G163" t="s">
        <v>577</v>
      </c>
      <c r="H163" s="25">
        <v>46112</v>
      </c>
      <c r="I163" s="31"/>
      <c r="J163" s="31">
        <f t="shared" si="60"/>
        <v>0</v>
      </c>
      <c r="K163" s="31">
        <f t="shared" si="62"/>
        <v>8723478.1266129036</v>
      </c>
      <c r="L163" s="31">
        <f t="shared" si="63"/>
        <v>0</v>
      </c>
      <c r="M163" s="31">
        <f t="shared" si="64"/>
        <v>0</v>
      </c>
      <c r="N163" s="31"/>
      <c r="O163" s="38"/>
      <c r="P163" s="115" t="s">
        <v>581</v>
      </c>
    </row>
    <row r="164" spans="1:16" ht="15" x14ac:dyDescent="0.3">
      <c r="A164">
        <v>440</v>
      </c>
      <c r="B164" t="str">
        <f t="shared" si="59"/>
        <v>iBoxx MSCI USD High Yield Paris Aligned Capped TCA Index40</v>
      </c>
      <c r="C164" t="s">
        <v>265</v>
      </c>
      <c r="D164" t="s">
        <v>579</v>
      </c>
      <c r="E164" t="s">
        <v>580</v>
      </c>
      <c r="F164">
        <v>40</v>
      </c>
      <c r="G164" t="s">
        <v>577</v>
      </c>
      <c r="H164" s="25">
        <v>46142</v>
      </c>
      <c r="I164" s="31"/>
      <c r="J164" s="31">
        <f t="shared" si="60"/>
        <v>0</v>
      </c>
      <c r="K164" s="31">
        <f t="shared" si="62"/>
        <v>8670881.5895794351</v>
      </c>
      <c r="L164" s="31">
        <f t="shared" si="63"/>
        <v>0</v>
      </c>
      <c r="M164" s="31">
        <f t="shared" si="64"/>
        <v>0</v>
      </c>
      <c r="N164" s="31"/>
      <c r="O164" s="38"/>
      <c r="P164" s="115" t="s">
        <v>581</v>
      </c>
    </row>
    <row r="165" spans="1:16" ht="15" x14ac:dyDescent="0.3">
      <c r="A165">
        <v>440</v>
      </c>
      <c r="B165" t="str">
        <f t="shared" si="59"/>
        <v>iBoxx MSCI USD High Yield Paris Aligned Capped TCA Index41</v>
      </c>
      <c r="C165" t="s">
        <v>265</v>
      </c>
      <c r="D165" t="s">
        <v>579</v>
      </c>
      <c r="E165" t="s">
        <v>580</v>
      </c>
      <c r="F165">
        <v>41</v>
      </c>
      <c r="G165" t="s">
        <v>577</v>
      </c>
      <c r="H165" s="25">
        <v>46173</v>
      </c>
      <c r="I165" s="31"/>
      <c r="J165" s="31">
        <f t="shared" si="60"/>
        <v>0</v>
      </c>
      <c r="K165" s="31">
        <f t="shared" si="62"/>
        <v>8618602.173270952</v>
      </c>
      <c r="L165" s="31">
        <f t="shared" si="63"/>
        <v>0</v>
      </c>
      <c r="M165" s="31">
        <f t="shared" si="64"/>
        <v>0</v>
      </c>
      <c r="N165" s="31"/>
      <c r="O165" s="38"/>
      <c r="P165" s="115" t="s">
        <v>581</v>
      </c>
    </row>
    <row r="166" spans="1:16" ht="15" x14ac:dyDescent="0.3">
      <c r="A166">
        <v>440</v>
      </c>
      <c r="B166" t="str">
        <f t="shared" si="59"/>
        <v>iBoxx MSCI USD High Yield Paris Aligned Capped TCA Index42</v>
      </c>
      <c r="C166" t="s">
        <v>265</v>
      </c>
      <c r="D166" t="s">
        <v>579</v>
      </c>
      <c r="E166" t="s">
        <v>580</v>
      </c>
      <c r="F166">
        <v>42</v>
      </c>
      <c r="G166" t="s">
        <v>577</v>
      </c>
      <c r="H166" s="25">
        <v>46203</v>
      </c>
      <c r="I166" s="31"/>
      <c r="J166" s="31">
        <f t="shared" si="60"/>
        <v>0</v>
      </c>
      <c r="K166" s="31">
        <f t="shared" si="62"/>
        <v>8566637.9656689111</v>
      </c>
      <c r="L166" s="31">
        <f t="shared" si="63"/>
        <v>0</v>
      </c>
      <c r="M166" s="31">
        <f t="shared" si="64"/>
        <v>0</v>
      </c>
      <c r="N166" s="31"/>
      <c r="O166" s="38"/>
      <c r="P166" s="115" t="s">
        <v>581</v>
      </c>
    </row>
    <row r="167" spans="1:16" ht="15" x14ac:dyDescent="0.3">
      <c r="A167">
        <v>440</v>
      </c>
      <c r="B167" t="str">
        <f t="shared" si="59"/>
        <v>iBoxx MSCI USD High Yield Paris Aligned Capped TCA Index43</v>
      </c>
      <c r="C167" t="s">
        <v>265</v>
      </c>
      <c r="D167" t="s">
        <v>579</v>
      </c>
      <c r="E167" t="s">
        <v>580</v>
      </c>
      <c r="F167">
        <v>43</v>
      </c>
      <c r="G167" t="s">
        <v>577</v>
      </c>
      <c r="H167" s="25">
        <v>46234</v>
      </c>
      <c r="I167" s="31"/>
      <c r="J167" s="31">
        <f t="shared" si="60"/>
        <v>0</v>
      </c>
      <c r="K167" s="31">
        <f t="shared" si="62"/>
        <v>8514987.0662829131</v>
      </c>
      <c r="L167" s="31">
        <f t="shared" si="63"/>
        <v>0</v>
      </c>
      <c r="M167" s="31">
        <f t="shared" si="64"/>
        <v>0</v>
      </c>
      <c r="N167" s="31"/>
      <c r="O167" s="38"/>
      <c r="P167" s="115" t="s">
        <v>581</v>
      </c>
    </row>
    <row r="168" spans="1:16" ht="15" x14ac:dyDescent="0.3">
      <c r="A168">
        <v>440</v>
      </c>
      <c r="B168" t="str">
        <f t="shared" si="59"/>
        <v>iBoxx MSCI USD High Yield Paris Aligned Capped TCA Index44</v>
      </c>
      <c r="C168" t="s">
        <v>265</v>
      </c>
      <c r="D168" t="s">
        <v>579</v>
      </c>
      <c r="E168" t="s">
        <v>580</v>
      </c>
      <c r="F168">
        <v>44</v>
      </c>
      <c r="G168" t="s">
        <v>577</v>
      </c>
      <c r="H168" s="25">
        <v>46265</v>
      </c>
      <c r="I168" s="31"/>
      <c r="J168" s="31">
        <f t="shared" si="60"/>
        <v>0</v>
      </c>
      <c r="K168" s="31">
        <f t="shared" si="62"/>
        <v>8463647.5860812087</v>
      </c>
      <c r="L168" s="31">
        <f t="shared" si="63"/>
        <v>0</v>
      </c>
      <c r="M168" s="31">
        <f t="shared" si="64"/>
        <v>0</v>
      </c>
      <c r="N168" s="31"/>
      <c r="O168" s="38"/>
      <c r="P168" s="115" t="s">
        <v>581</v>
      </c>
    </row>
    <row r="169" spans="1:16" ht="15" x14ac:dyDescent="0.3">
      <c r="A169">
        <v>440</v>
      </c>
      <c r="B169" t="str">
        <f t="shared" si="59"/>
        <v>iBoxx MSCI USD High Yield Paris Aligned Capped TCA Index45</v>
      </c>
      <c r="C169" t="s">
        <v>265</v>
      </c>
      <c r="D169" t="s">
        <v>579</v>
      </c>
      <c r="E169" t="s">
        <v>580</v>
      </c>
      <c r="F169">
        <v>45</v>
      </c>
      <c r="G169" t="s">
        <v>577</v>
      </c>
      <c r="H169" s="25">
        <v>46295</v>
      </c>
      <c r="I169" s="31"/>
      <c r="J169" s="31">
        <f t="shared" si="60"/>
        <v>0</v>
      </c>
      <c r="K169" s="31">
        <f t="shared" si="62"/>
        <v>8412617.6474215928</v>
      </c>
      <c r="L169" s="31">
        <f t="shared" si="63"/>
        <v>0</v>
      </c>
      <c r="M169" s="31">
        <f t="shared" si="64"/>
        <v>0</v>
      </c>
      <c r="N169" s="31"/>
      <c r="O169" s="38"/>
      <c r="P169" s="115" t="s">
        <v>581</v>
      </c>
    </row>
    <row r="170" spans="1:16" ht="15" x14ac:dyDescent="0.3">
      <c r="A170">
        <v>440</v>
      </c>
      <c r="B170" t="str">
        <f t="shared" si="59"/>
        <v>iBoxx MSCI USD High Yield Paris Aligned Capped TCA Index46</v>
      </c>
      <c r="C170" t="s">
        <v>265</v>
      </c>
      <c r="D170" t="s">
        <v>579</v>
      </c>
      <c r="E170" t="s">
        <v>580</v>
      </c>
      <c r="F170">
        <v>46</v>
      </c>
      <c r="G170" t="s">
        <v>577</v>
      </c>
      <c r="H170" s="25">
        <v>46326</v>
      </c>
      <c r="I170" s="31"/>
      <c r="J170" s="31">
        <f t="shared" si="60"/>
        <v>0</v>
      </c>
      <c r="K170" s="31">
        <f t="shared" si="62"/>
        <v>8361895.3839827524</v>
      </c>
      <c r="L170" s="31">
        <f t="shared" si="63"/>
        <v>0</v>
      </c>
      <c r="M170" s="31">
        <f t="shared" si="64"/>
        <v>0</v>
      </c>
      <c r="N170" s="31"/>
      <c r="O170" s="38"/>
      <c r="P170" s="115" t="s">
        <v>581</v>
      </c>
    </row>
    <row r="171" spans="1:16" ht="15" x14ac:dyDescent="0.3">
      <c r="A171">
        <v>440</v>
      </c>
      <c r="B171" t="str">
        <f t="shared" si="59"/>
        <v>iBoxx MSCI USD High Yield Paris Aligned Capped TCA Index47</v>
      </c>
      <c r="C171" t="s">
        <v>265</v>
      </c>
      <c r="D171" t="s">
        <v>579</v>
      </c>
      <c r="E171" t="s">
        <v>580</v>
      </c>
      <c r="F171">
        <v>47</v>
      </c>
      <c r="G171" t="s">
        <v>577</v>
      </c>
      <c r="H171" s="25">
        <v>46356</v>
      </c>
      <c r="I171" s="31"/>
      <c r="J171" s="31">
        <f t="shared" si="60"/>
        <v>0</v>
      </c>
      <c r="K171" s="31">
        <f t="shared" si="62"/>
        <v>8311478.9406959955</v>
      </c>
      <c r="L171" s="31">
        <f t="shared" si="63"/>
        <v>0</v>
      </c>
      <c r="M171" s="31">
        <f t="shared" si="64"/>
        <v>0</v>
      </c>
      <c r="N171" s="31"/>
      <c r="O171" s="38"/>
      <c r="P171" s="115" t="s">
        <v>581</v>
      </c>
    </row>
    <row r="172" spans="1:16" ht="15" x14ac:dyDescent="0.3">
      <c r="A172">
        <v>440</v>
      </c>
      <c r="B172" t="str">
        <f t="shared" si="59"/>
        <v>iBoxx MSCI USD High Yield Paris Aligned Capped TCA Index48</v>
      </c>
      <c r="C172" t="s">
        <v>265</v>
      </c>
      <c r="D172" t="s">
        <v>579</v>
      </c>
      <c r="E172" t="s">
        <v>580</v>
      </c>
      <c r="F172">
        <v>48</v>
      </c>
      <c r="G172" t="s">
        <v>577</v>
      </c>
      <c r="H172" s="25">
        <v>46387</v>
      </c>
      <c r="I172" s="31"/>
      <c r="J172" s="31">
        <f t="shared" si="60"/>
        <v>0</v>
      </c>
      <c r="K172" s="31">
        <f t="shared" si="62"/>
        <v>8261366.4736774135</v>
      </c>
      <c r="L172" s="31">
        <f t="shared" si="63"/>
        <v>0</v>
      </c>
      <c r="M172" s="31">
        <f t="shared" si="64"/>
        <v>0</v>
      </c>
      <c r="N172" s="31"/>
      <c r="O172" s="38"/>
      <c r="P172" s="115" t="s">
        <v>581</v>
      </c>
    </row>
    <row r="173" spans="1:16" ht="15" x14ac:dyDescent="0.3">
      <c r="A173">
        <v>440</v>
      </c>
      <c r="B173" t="str">
        <f t="shared" si="59"/>
        <v>iBoxx MSCI USD High Yield Paris Aligned Capped TCA Index49</v>
      </c>
      <c r="C173" t="s">
        <v>265</v>
      </c>
      <c r="D173" t="s">
        <v>579</v>
      </c>
      <c r="E173" t="s">
        <v>580</v>
      </c>
      <c r="F173">
        <v>49</v>
      </c>
      <c r="G173" t="s">
        <v>577</v>
      </c>
      <c r="H173" s="25">
        <v>46418</v>
      </c>
      <c r="I173" s="31"/>
      <c r="J173" s="31">
        <f t="shared" si="60"/>
        <v>0</v>
      </c>
      <c r="K173" s="31">
        <f t="shared" si="62"/>
        <v>8211556.1501604402</v>
      </c>
      <c r="L173" s="31">
        <f t="shared" si="63"/>
        <v>0</v>
      </c>
      <c r="M173" s="31">
        <f t="shared" si="64"/>
        <v>0</v>
      </c>
      <c r="N173" s="31"/>
      <c r="O173" s="38"/>
      <c r="P173" s="115" t="s">
        <v>581</v>
      </c>
    </row>
    <row r="174" spans="1:16" ht="15" x14ac:dyDescent="0.3">
      <c r="A174">
        <v>440</v>
      </c>
      <c r="B174" t="str">
        <f t="shared" si="59"/>
        <v>iBoxx MSCI USD High Yield Paris Aligned Capped TCA Index50</v>
      </c>
      <c r="C174" t="s">
        <v>265</v>
      </c>
      <c r="D174" t="s">
        <v>579</v>
      </c>
      <c r="E174" t="s">
        <v>580</v>
      </c>
      <c r="F174">
        <v>50</v>
      </c>
      <c r="G174" t="s">
        <v>577</v>
      </c>
      <c r="H174" s="25">
        <v>46446</v>
      </c>
      <c r="I174" s="31"/>
      <c r="J174" s="31">
        <f t="shared" si="60"/>
        <v>0</v>
      </c>
      <c r="K174" s="31">
        <f t="shared" si="62"/>
        <v>8162046.1484288229</v>
      </c>
      <c r="L174" s="31">
        <f t="shared" si="63"/>
        <v>0</v>
      </c>
      <c r="M174" s="31">
        <f t="shared" si="64"/>
        <v>0</v>
      </c>
      <c r="N174" s="31"/>
      <c r="O174" s="38"/>
      <c r="P174" s="115" t="s">
        <v>581</v>
      </c>
    </row>
    <row r="175" spans="1:16" ht="15" x14ac:dyDescent="0.3">
      <c r="A175">
        <v>440</v>
      </c>
      <c r="B175" t="str">
        <f t="shared" si="59"/>
        <v>iBoxx MSCI USD High Yield Paris Aligned Capped TCA Index51</v>
      </c>
      <c r="C175" t="s">
        <v>265</v>
      </c>
      <c r="D175" t="s">
        <v>579</v>
      </c>
      <c r="E175" t="s">
        <v>580</v>
      </c>
      <c r="F175">
        <v>51</v>
      </c>
      <c r="G175" t="s">
        <v>577</v>
      </c>
      <c r="H175" s="25">
        <v>46477</v>
      </c>
      <c r="I175" s="31"/>
      <c r="J175" s="31">
        <f t="shared" si="60"/>
        <v>0</v>
      </c>
      <c r="K175" s="31">
        <f t="shared" si="62"/>
        <v>8112834.6577500012</v>
      </c>
      <c r="L175" s="31">
        <f t="shared" si="63"/>
        <v>0</v>
      </c>
      <c r="M175" s="31">
        <f t="shared" si="64"/>
        <v>0</v>
      </c>
      <c r="N175" s="31"/>
      <c r="O175" s="38"/>
      <c r="P175" s="115" t="s">
        <v>581</v>
      </c>
    </row>
    <row r="176" spans="1:16" ht="15" x14ac:dyDescent="0.3">
      <c r="A176">
        <v>440</v>
      </c>
      <c r="B176" t="str">
        <f t="shared" si="59"/>
        <v>iBoxx MSCI USD High Yield Paris Aligned Capped TCA Index52</v>
      </c>
      <c r="C176" t="s">
        <v>265</v>
      </c>
      <c r="D176" t="s">
        <v>579</v>
      </c>
      <c r="E176" t="s">
        <v>580</v>
      </c>
      <c r="F176">
        <v>52</v>
      </c>
      <c r="G176" t="s">
        <v>577</v>
      </c>
      <c r="H176" s="25">
        <v>46507</v>
      </c>
      <c r="I176" s="31"/>
      <c r="J176" s="31">
        <f t="shared" si="60"/>
        <v>0</v>
      </c>
      <c r="K176" s="31">
        <f t="shared" si="62"/>
        <v>8063919.8783088755</v>
      </c>
      <c r="L176" s="31">
        <f t="shared" si="63"/>
        <v>0</v>
      </c>
      <c r="M176" s="31">
        <f t="shared" si="64"/>
        <v>0</v>
      </c>
      <c r="N176" s="31"/>
      <c r="O176" s="38"/>
      <c r="P176" s="115" t="s">
        <v>581</v>
      </c>
    </row>
    <row r="177" spans="1:16" ht="15" x14ac:dyDescent="0.3">
      <c r="A177">
        <v>440</v>
      </c>
      <c r="B177" t="str">
        <f t="shared" si="59"/>
        <v>iBoxx MSCI USD High Yield Paris Aligned Capped TCA Index53</v>
      </c>
      <c r="C177" t="s">
        <v>265</v>
      </c>
      <c r="D177" t="s">
        <v>579</v>
      </c>
      <c r="E177" t="s">
        <v>580</v>
      </c>
      <c r="F177">
        <v>53</v>
      </c>
      <c r="G177" t="s">
        <v>577</v>
      </c>
      <c r="H177" s="25">
        <v>46538</v>
      </c>
      <c r="I177" s="31"/>
      <c r="J177" s="31">
        <f t="shared" si="60"/>
        <v>0</v>
      </c>
      <c r="K177" s="31">
        <f t="shared" si="62"/>
        <v>8015300.0211419864</v>
      </c>
      <c r="L177" s="31">
        <f t="shared" si="63"/>
        <v>0</v>
      </c>
      <c r="M177" s="31">
        <f t="shared" si="64"/>
        <v>0</v>
      </c>
      <c r="N177" s="31"/>
      <c r="O177" s="38"/>
      <c r="P177" s="115" t="s">
        <v>581</v>
      </c>
    </row>
    <row r="178" spans="1:16" ht="15" x14ac:dyDescent="0.3">
      <c r="A178">
        <v>440</v>
      </c>
      <c r="B178" t="str">
        <f t="shared" si="59"/>
        <v>iBoxx MSCI USD High Yield Paris Aligned Capped TCA Index54</v>
      </c>
      <c r="C178" t="s">
        <v>265</v>
      </c>
      <c r="D178" t="s">
        <v>579</v>
      </c>
      <c r="E178" t="s">
        <v>580</v>
      </c>
      <c r="F178">
        <v>54</v>
      </c>
      <c r="G178" t="s">
        <v>577</v>
      </c>
      <c r="H178" s="25">
        <v>46568</v>
      </c>
      <c r="I178" s="31"/>
      <c r="J178" s="31">
        <f t="shared" si="60"/>
        <v>0</v>
      </c>
      <c r="K178" s="31">
        <f t="shared" si="62"/>
        <v>7966973.3080720874</v>
      </c>
      <c r="L178" s="31">
        <f t="shared" si="63"/>
        <v>0</v>
      </c>
      <c r="M178" s="31">
        <f t="shared" si="64"/>
        <v>0</v>
      </c>
      <c r="N178" s="31"/>
      <c r="O178" s="38"/>
      <c r="P178" s="115" t="s">
        <v>581</v>
      </c>
    </row>
    <row r="179" spans="1:16" ht="15" x14ac:dyDescent="0.3">
      <c r="A179">
        <v>440</v>
      </c>
      <c r="B179" t="str">
        <f t="shared" si="59"/>
        <v>iBoxx MSCI USD High Yield Paris Aligned Capped TCA Index55</v>
      </c>
      <c r="C179" t="s">
        <v>265</v>
      </c>
      <c r="D179" t="s">
        <v>579</v>
      </c>
      <c r="E179" t="s">
        <v>580</v>
      </c>
      <c r="F179">
        <v>55</v>
      </c>
      <c r="G179" t="s">
        <v>577</v>
      </c>
      <c r="H179" s="25">
        <v>46599</v>
      </c>
      <c r="I179" s="31"/>
      <c r="J179" s="31">
        <f t="shared" si="60"/>
        <v>0</v>
      </c>
      <c r="K179" s="31">
        <f t="shared" si="62"/>
        <v>7918937.9716431107</v>
      </c>
      <c r="L179" s="31">
        <f t="shared" si="63"/>
        <v>0</v>
      </c>
      <c r="M179" s="31">
        <f t="shared" si="64"/>
        <v>0</v>
      </c>
      <c r="N179" s="31"/>
      <c r="O179" s="38"/>
      <c r="P179" s="115" t="s">
        <v>581</v>
      </c>
    </row>
    <row r="180" spans="1:16" ht="15" x14ac:dyDescent="0.3">
      <c r="A180">
        <v>440</v>
      </c>
      <c r="B180" t="str">
        <f t="shared" si="59"/>
        <v>iBoxx MSCI USD High Yield Paris Aligned Capped TCA Index56</v>
      </c>
      <c r="C180" t="s">
        <v>265</v>
      </c>
      <c r="D180" t="s">
        <v>579</v>
      </c>
      <c r="E180" t="s">
        <v>580</v>
      </c>
      <c r="F180">
        <v>56</v>
      </c>
      <c r="G180" t="s">
        <v>577</v>
      </c>
      <c r="H180" s="25">
        <v>46630</v>
      </c>
      <c r="I180" s="31"/>
      <c r="J180" s="31">
        <f t="shared" si="60"/>
        <v>0</v>
      </c>
      <c r="K180" s="31">
        <f t="shared" si="62"/>
        <v>7871192.2550555244</v>
      </c>
      <c r="L180" s="31">
        <f t="shared" si="63"/>
        <v>0</v>
      </c>
      <c r="M180" s="31">
        <f t="shared" si="64"/>
        <v>0</v>
      </c>
      <c r="N180" s="31"/>
      <c r="O180" s="38"/>
      <c r="P180" s="115" t="s">
        <v>581</v>
      </c>
    </row>
    <row r="181" spans="1:16" ht="15" x14ac:dyDescent="0.3">
      <c r="A181">
        <v>440</v>
      </c>
      <c r="B181" t="str">
        <f t="shared" si="59"/>
        <v>iBoxx MSCI USD High Yield Paris Aligned Capped TCA Index57</v>
      </c>
      <c r="C181" t="s">
        <v>265</v>
      </c>
      <c r="D181" t="s">
        <v>579</v>
      </c>
      <c r="E181" t="s">
        <v>580</v>
      </c>
      <c r="F181">
        <v>57</v>
      </c>
      <c r="G181" t="s">
        <v>577</v>
      </c>
      <c r="H181" s="25">
        <v>46660</v>
      </c>
      <c r="I181" s="31"/>
      <c r="J181" s="31">
        <f t="shared" si="60"/>
        <v>0</v>
      </c>
      <c r="K181" s="31">
        <f t="shared" si="62"/>
        <v>7823734.4121020827</v>
      </c>
      <c r="L181" s="31">
        <f t="shared" si="63"/>
        <v>0</v>
      </c>
      <c r="M181" s="31">
        <f t="shared" si="64"/>
        <v>0</v>
      </c>
      <c r="N181" s="31"/>
      <c r="O181" s="38"/>
      <c r="P181" s="115" t="s">
        <v>581</v>
      </c>
    </row>
    <row r="182" spans="1:16" ht="15" x14ac:dyDescent="0.3">
      <c r="A182">
        <v>440</v>
      </c>
      <c r="B182" t="str">
        <f t="shared" si="59"/>
        <v>iBoxx MSCI USD High Yield Paris Aligned Capped TCA Index58</v>
      </c>
      <c r="C182" t="s">
        <v>265</v>
      </c>
      <c r="D182" t="s">
        <v>579</v>
      </c>
      <c r="E182" t="s">
        <v>580</v>
      </c>
      <c r="F182">
        <v>58</v>
      </c>
      <c r="G182" t="s">
        <v>577</v>
      </c>
      <c r="H182" s="25">
        <v>46691</v>
      </c>
      <c r="I182" s="31"/>
      <c r="J182" s="31">
        <f t="shared" si="60"/>
        <v>0</v>
      </c>
      <c r="K182" s="31">
        <f t="shared" si="62"/>
        <v>7776562.7071039602</v>
      </c>
      <c r="L182" s="31">
        <f t="shared" si="63"/>
        <v>0</v>
      </c>
      <c r="M182" s="31">
        <f t="shared" si="64"/>
        <v>0</v>
      </c>
      <c r="N182" s="31"/>
      <c r="O182" s="38"/>
      <c r="P182" s="115" t="s">
        <v>581</v>
      </c>
    </row>
    <row r="183" spans="1:16" ht="15" x14ac:dyDescent="0.3">
      <c r="A183">
        <v>440</v>
      </c>
      <c r="B183" t="str">
        <f t="shared" si="59"/>
        <v>iBoxx MSCI USD High Yield Paris Aligned Capped TCA Index59</v>
      </c>
      <c r="C183" t="s">
        <v>265</v>
      </c>
      <c r="D183" t="s">
        <v>579</v>
      </c>
      <c r="E183" t="s">
        <v>580</v>
      </c>
      <c r="F183">
        <v>59</v>
      </c>
      <c r="G183" t="s">
        <v>577</v>
      </c>
      <c r="H183" s="25">
        <v>46721</v>
      </c>
      <c r="I183" s="31"/>
      <c r="J183" s="31">
        <f t="shared" si="60"/>
        <v>0</v>
      </c>
      <c r="K183" s="31">
        <f t="shared" si="62"/>
        <v>7729675.4148472762</v>
      </c>
      <c r="L183" s="31">
        <f t="shared" si="63"/>
        <v>0</v>
      </c>
      <c r="M183" s="31">
        <f t="shared" si="64"/>
        <v>0</v>
      </c>
      <c r="N183" s="31"/>
      <c r="O183" s="38"/>
      <c r="P183" s="115" t="s">
        <v>581</v>
      </c>
    </row>
    <row r="184" spans="1:16" ht="15" x14ac:dyDescent="0.3">
      <c r="A184">
        <v>440</v>
      </c>
      <c r="B184" t="str">
        <f t="shared" si="59"/>
        <v>iBoxx MSCI USD High Yield Paris Aligned Capped TCA Index60</v>
      </c>
      <c r="C184" t="s">
        <v>265</v>
      </c>
      <c r="D184" t="s">
        <v>579</v>
      </c>
      <c r="E184" t="s">
        <v>580</v>
      </c>
      <c r="F184">
        <v>60</v>
      </c>
      <c r="G184" t="s">
        <v>577</v>
      </c>
      <c r="H184" s="25">
        <v>46752</v>
      </c>
      <c r="I184" s="31"/>
      <c r="J184" s="31">
        <f t="shared" si="60"/>
        <v>0</v>
      </c>
      <c r="K184" s="31">
        <f t="shared" si="62"/>
        <v>7683070.8205199949</v>
      </c>
      <c r="L184" s="31">
        <f t="shared" si="63"/>
        <v>0</v>
      </c>
      <c r="M184" s="31">
        <f t="shared" si="64"/>
        <v>0</v>
      </c>
      <c r="N184" s="31"/>
      <c r="O184" s="38"/>
      <c r="P184" s="115" t="s">
        <v>581</v>
      </c>
    </row>
    <row r="185" spans="1:16" ht="15" x14ac:dyDescent="0.3">
      <c r="A185">
        <v>440</v>
      </c>
      <c r="B185" t="str">
        <f t="shared" si="59"/>
        <v>iBoxx MSCI USD High Yield Paris Aligned Capped TCA Index61</v>
      </c>
      <c r="C185" t="s">
        <v>265</v>
      </c>
      <c r="D185" t="s">
        <v>579</v>
      </c>
      <c r="E185" t="s">
        <v>580</v>
      </c>
      <c r="F185">
        <v>61</v>
      </c>
      <c r="G185" t="s">
        <v>577</v>
      </c>
      <c r="H185" s="25">
        <v>46783</v>
      </c>
      <c r="I185" s="31"/>
      <c r="J185" s="31">
        <f t="shared" si="60"/>
        <v>0</v>
      </c>
      <c r="K185" s="31">
        <f t="shared" si="62"/>
        <v>7636747.2196492096</v>
      </c>
      <c r="L185" s="31">
        <f t="shared" si="63"/>
        <v>0</v>
      </c>
      <c r="M185" s="31">
        <f t="shared" si="64"/>
        <v>0</v>
      </c>
      <c r="N185" s="31"/>
      <c r="O185" s="38"/>
      <c r="P185" s="115" t="s">
        <v>581</v>
      </c>
    </row>
    <row r="186" spans="1:16" ht="15" x14ac:dyDescent="0.3">
      <c r="A186">
        <v>440</v>
      </c>
      <c r="B186" t="str">
        <f t="shared" si="59"/>
        <v>iBoxx MSCI USD High Yield Paris Aligned Capped TCA Index62</v>
      </c>
      <c r="C186" t="s">
        <v>265</v>
      </c>
      <c r="D186" t="s">
        <v>579</v>
      </c>
      <c r="E186" t="s">
        <v>580</v>
      </c>
      <c r="F186">
        <v>62</v>
      </c>
      <c r="G186" t="s">
        <v>577</v>
      </c>
      <c r="H186" s="25">
        <v>46811</v>
      </c>
      <c r="I186" s="31"/>
      <c r="J186" s="31">
        <f t="shared" si="60"/>
        <v>0</v>
      </c>
      <c r="K186" s="31">
        <f t="shared" si="62"/>
        <v>7590702.9180388059</v>
      </c>
      <c r="L186" s="31">
        <f t="shared" si="63"/>
        <v>0</v>
      </c>
      <c r="M186" s="31">
        <f t="shared" si="64"/>
        <v>0</v>
      </c>
      <c r="N186" s="31"/>
      <c r="O186" s="38"/>
      <c r="P186" s="115" t="s">
        <v>581</v>
      </c>
    </row>
    <row r="187" spans="1:16" ht="15" x14ac:dyDescent="0.3">
      <c r="A187">
        <v>440</v>
      </c>
      <c r="B187" t="str">
        <f t="shared" si="59"/>
        <v>iBoxx MSCI USD High Yield Paris Aligned Capped TCA Index63</v>
      </c>
      <c r="C187" t="s">
        <v>265</v>
      </c>
      <c r="D187" t="s">
        <v>579</v>
      </c>
      <c r="E187" t="s">
        <v>580</v>
      </c>
      <c r="F187">
        <v>63</v>
      </c>
      <c r="G187" t="s">
        <v>577</v>
      </c>
      <c r="H187" s="25">
        <v>46843</v>
      </c>
      <c r="I187" s="31"/>
      <c r="J187" s="31">
        <f t="shared" si="60"/>
        <v>0</v>
      </c>
      <c r="K187" s="31">
        <f t="shared" si="62"/>
        <v>7544936.2317075012</v>
      </c>
      <c r="L187" s="31">
        <f t="shared" si="63"/>
        <v>0</v>
      </c>
      <c r="M187" s="31">
        <f t="shared" si="64"/>
        <v>0</v>
      </c>
      <c r="N187" s="31"/>
      <c r="O187" s="38"/>
      <c r="P187" s="115" t="s">
        <v>581</v>
      </c>
    </row>
    <row r="188" spans="1:16" ht="15" x14ac:dyDescent="0.3">
      <c r="A188">
        <v>440</v>
      </c>
      <c r="B188" t="str">
        <f t="shared" si="59"/>
        <v>iBoxx MSCI USD High Yield Paris Aligned Capped TCA Index64</v>
      </c>
      <c r="C188" t="s">
        <v>265</v>
      </c>
      <c r="D188" t="s">
        <v>579</v>
      </c>
      <c r="E188" t="s">
        <v>580</v>
      </c>
      <c r="F188">
        <v>64</v>
      </c>
      <c r="G188" t="s">
        <v>577</v>
      </c>
      <c r="H188" s="25">
        <v>46873</v>
      </c>
      <c r="I188" s="31"/>
      <c r="J188" s="31">
        <f t="shared" si="60"/>
        <v>0</v>
      </c>
      <c r="K188" s="31">
        <f t="shared" si="62"/>
        <v>7499445.4868272543</v>
      </c>
      <c r="L188" s="31">
        <f t="shared" si="63"/>
        <v>0</v>
      </c>
      <c r="M188" s="31">
        <f t="shared" si="64"/>
        <v>0</v>
      </c>
      <c r="N188" s="31"/>
      <c r="O188" s="38"/>
      <c r="P188" s="115" t="s">
        <v>581</v>
      </c>
    </row>
    <row r="189" spans="1:16" ht="15" x14ac:dyDescent="0.3">
      <c r="A189">
        <v>440</v>
      </c>
      <c r="B189" t="str">
        <f t="shared" ref="B189:B244" si="65">_xlfn.CONCAT(C189,F189)</f>
        <v>iBoxx MSCI USD High Yield Paris Aligned Capped TCA Index65</v>
      </c>
      <c r="C189" t="s">
        <v>265</v>
      </c>
      <c r="D189" t="s">
        <v>579</v>
      </c>
      <c r="E189" t="s">
        <v>580</v>
      </c>
      <c r="F189">
        <v>65</v>
      </c>
      <c r="G189" t="s">
        <v>577</v>
      </c>
      <c r="H189" s="25">
        <v>46904</v>
      </c>
      <c r="I189" s="31"/>
      <c r="J189" s="31">
        <f t="shared" ref="J189:J252" si="66">IF(G189="PA",I189*0.5,IF(G189="CT",I189*0.7,""))</f>
        <v>0</v>
      </c>
      <c r="K189" s="31">
        <f t="shared" si="62"/>
        <v>7454229.0196620477</v>
      </c>
      <c r="L189" s="31">
        <f t="shared" si="63"/>
        <v>0</v>
      </c>
      <c r="M189" s="31">
        <f t="shared" si="64"/>
        <v>0</v>
      </c>
      <c r="N189" s="31"/>
      <c r="O189" s="38"/>
      <c r="P189" s="115" t="s">
        <v>581</v>
      </c>
    </row>
    <row r="190" spans="1:16" ht="15" x14ac:dyDescent="0.3">
      <c r="A190">
        <v>440</v>
      </c>
      <c r="B190" t="str">
        <f t="shared" si="65"/>
        <v>iBoxx MSCI USD High Yield Paris Aligned Capped TCA Index66</v>
      </c>
      <c r="C190" t="s">
        <v>265</v>
      </c>
      <c r="D190" t="s">
        <v>579</v>
      </c>
      <c r="E190" t="s">
        <v>580</v>
      </c>
      <c r="F190">
        <v>66</v>
      </c>
      <c r="G190" t="s">
        <v>577</v>
      </c>
      <c r="H190" s="25">
        <v>46934</v>
      </c>
      <c r="I190" s="31"/>
      <c r="J190" s="31">
        <f t="shared" si="66"/>
        <v>0</v>
      </c>
      <c r="K190" s="31">
        <f t="shared" si="62"/>
        <v>7409285.1765070418</v>
      </c>
      <c r="L190" s="31">
        <f t="shared" si="63"/>
        <v>0</v>
      </c>
      <c r="M190" s="31">
        <f t="shared" si="64"/>
        <v>0</v>
      </c>
      <c r="N190" s="31"/>
      <c r="O190" s="38"/>
      <c r="P190" s="115" t="s">
        <v>581</v>
      </c>
    </row>
    <row r="191" spans="1:16" ht="15" x14ac:dyDescent="0.3">
      <c r="A191">
        <v>440</v>
      </c>
      <c r="B191" t="str">
        <f t="shared" si="65"/>
        <v>iBoxx MSCI USD High Yield Paris Aligned Capped TCA Index67</v>
      </c>
      <c r="C191" t="s">
        <v>265</v>
      </c>
      <c r="D191" t="s">
        <v>579</v>
      </c>
      <c r="E191" t="s">
        <v>580</v>
      </c>
      <c r="F191">
        <v>67</v>
      </c>
      <c r="G191" t="s">
        <v>577</v>
      </c>
      <c r="H191" s="25">
        <v>46965</v>
      </c>
      <c r="I191" s="31"/>
      <c r="J191" s="31">
        <f t="shared" si="66"/>
        <v>0</v>
      </c>
      <c r="K191" s="31">
        <f t="shared" si="62"/>
        <v>7364612.3136280933</v>
      </c>
      <c r="L191" s="31">
        <f t="shared" si="63"/>
        <v>0</v>
      </c>
      <c r="M191" s="31">
        <f t="shared" si="64"/>
        <v>0</v>
      </c>
      <c r="N191" s="31"/>
      <c r="O191" s="38"/>
      <c r="P191" s="115" t="s">
        <v>581</v>
      </c>
    </row>
    <row r="192" spans="1:16" ht="15" x14ac:dyDescent="0.3">
      <c r="A192">
        <v>440</v>
      </c>
      <c r="B192" t="str">
        <f t="shared" si="65"/>
        <v>iBoxx MSCI USD High Yield Paris Aligned Capped TCA Index68</v>
      </c>
      <c r="C192" t="s">
        <v>265</v>
      </c>
      <c r="D192" t="s">
        <v>579</v>
      </c>
      <c r="E192" t="s">
        <v>580</v>
      </c>
      <c r="F192">
        <v>68</v>
      </c>
      <c r="G192" t="s">
        <v>577</v>
      </c>
      <c r="H192" s="25">
        <v>46996</v>
      </c>
      <c r="I192" s="31"/>
      <c r="J192" s="31">
        <f t="shared" si="66"/>
        <v>0</v>
      </c>
      <c r="K192" s="31">
        <f t="shared" si="62"/>
        <v>7320208.7972016381</v>
      </c>
      <c r="L192" s="31">
        <f t="shared" si="63"/>
        <v>0</v>
      </c>
      <c r="M192" s="31">
        <f t="shared" si="64"/>
        <v>0</v>
      </c>
      <c r="N192" s="31"/>
      <c r="O192" s="38"/>
      <c r="P192" s="115" t="s">
        <v>581</v>
      </c>
    </row>
    <row r="193" spans="1:16" ht="15" x14ac:dyDescent="0.3">
      <c r="A193">
        <v>440</v>
      </c>
      <c r="B193" t="str">
        <f t="shared" si="65"/>
        <v>iBoxx MSCI USD High Yield Paris Aligned Capped TCA Index69</v>
      </c>
      <c r="C193" t="s">
        <v>265</v>
      </c>
      <c r="D193" t="s">
        <v>579</v>
      </c>
      <c r="E193" t="s">
        <v>580</v>
      </c>
      <c r="F193">
        <v>69</v>
      </c>
      <c r="G193" t="s">
        <v>577</v>
      </c>
      <c r="H193" s="25">
        <v>47026</v>
      </c>
      <c r="I193" s="31"/>
      <c r="J193" s="31">
        <f t="shared" si="66"/>
        <v>0</v>
      </c>
      <c r="K193" s="31">
        <f t="shared" si="62"/>
        <v>7276073.003254937</v>
      </c>
      <c r="L193" s="31">
        <f t="shared" si="63"/>
        <v>0</v>
      </c>
      <c r="M193" s="31">
        <f t="shared" si="64"/>
        <v>0</v>
      </c>
      <c r="N193" s="31"/>
      <c r="O193" s="38"/>
      <c r="P193" s="115" t="s">
        <v>581</v>
      </c>
    </row>
    <row r="194" spans="1:16" ht="15" x14ac:dyDescent="0.3">
      <c r="A194">
        <v>440</v>
      </c>
      <c r="B194" t="str">
        <f t="shared" si="65"/>
        <v>iBoxx MSCI USD High Yield Paris Aligned Capped TCA Index70</v>
      </c>
      <c r="C194" t="s">
        <v>265</v>
      </c>
      <c r="D194" t="s">
        <v>579</v>
      </c>
      <c r="E194" t="s">
        <v>580</v>
      </c>
      <c r="F194">
        <v>70</v>
      </c>
      <c r="G194" t="s">
        <v>577</v>
      </c>
      <c r="H194" s="25">
        <v>47057</v>
      </c>
      <c r="I194" s="31"/>
      <c r="J194" s="31">
        <f t="shared" si="66"/>
        <v>0</v>
      </c>
      <c r="K194" s="31">
        <f t="shared" si="62"/>
        <v>7232203.3176066838</v>
      </c>
      <c r="L194" s="31">
        <f t="shared" si="63"/>
        <v>0</v>
      </c>
      <c r="M194" s="31">
        <f t="shared" si="64"/>
        <v>0</v>
      </c>
      <c r="N194" s="31"/>
      <c r="O194" s="38"/>
      <c r="P194" s="115" t="s">
        <v>581</v>
      </c>
    </row>
    <row r="195" spans="1:16" ht="15" x14ac:dyDescent="0.3">
      <c r="A195">
        <v>440</v>
      </c>
      <c r="B195" t="str">
        <f t="shared" si="65"/>
        <v>iBoxx MSCI USD High Yield Paris Aligned Capped TCA Index71</v>
      </c>
      <c r="C195" t="s">
        <v>265</v>
      </c>
      <c r="D195" t="s">
        <v>579</v>
      </c>
      <c r="E195" t="s">
        <v>580</v>
      </c>
      <c r="F195">
        <v>71</v>
      </c>
      <c r="G195" t="s">
        <v>577</v>
      </c>
      <c r="H195" s="25">
        <v>47087</v>
      </c>
      <c r="I195" s="31"/>
      <c r="J195" s="31">
        <f t="shared" si="66"/>
        <v>0</v>
      </c>
      <c r="K195" s="31">
        <f t="shared" si="62"/>
        <v>7188598.1358079677</v>
      </c>
      <c r="L195" s="31">
        <f t="shared" si="63"/>
        <v>0</v>
      </c>
      <c r="M195" s="31">
        <f t="shared" si="64"/>
        <v>0</v>
      </c>
      <c r="N195" s="31"/>
      <c r="O195" s="38"/>
      <c r="P195" s="115" t="s">
        <v>581</v>
      </c>
    </row>
    <row r="196" spans="1:16" ht="15" x14ac:dyDescent="0.3">
      <c r="A196">
        <v>440</v>
      </c>
      <c r="B196" t="str">
        <f t="shared" si="65"/>
        <v>iBoxx MSCI USD High Yield Paris Aligned Capped TCA Index72</v>
      </c>
      <c r="C196" t="s">
        <v>265</v>
      </c>
      <c r="D196" t="s">
        <v>579</v>
      </c>
      <c r="E196" t="s">
        <v>580</v>
      </c>
      <c r="F196">
        <v>72</v>
      </c>
      <c r="G196" t="s">
        <v>577</v>
      </c>
      <c r="H196" s="25">
        <v>47118</v>
      </c>
      <c r="I196" s="31"/>
      <c r="J196" s="31">
        <f t="shared" si="66"/>
        <v>0</v>
      </c>
      <c r="K196" s="31">
        <f t="shared" ref="K196:K259" si="67">VLOOKUP(C196,$C:$K,8,FALSE)*0.93^(F196/12)</f>
        <v>7145255.8630835963</v>
      </c>
      <c r="L196" s="31">
        <f t="shared" si="63"/>
        <v>0</v>
      </c>
      <c r="M196" s="31">
        <f t="shared" si="64"/>
        <v>0</v>
      </c>
      <c r="N196" s="31"/>
      <c r="O196" s="38"/>
      <c r="P196" s="115" t="s">
        <v>581</v>
      </c>
    </row>
    <row r="197" spans="1:16" ht="15" x14ac:dyDescent="0.3">
      <c r="A197">
        <v>440</v>
      </c>
      <c r="B197" t="str">
        <f t="shared" si="65"/>
        <v>iBoxx MSCI USD High Yield Paris Aligned Capped TCA Index73</v>
      </c>
      <c r="C197" t="s">
        <v>265</v>
      </c>
      <c r="D197" t="s">
        <v>579</v>
      </c>
      <c r="E197" t="s">
        <v>580</v>
      </c>
      <c r="F197">
        <v>73</v>
      </c>
      <c r="G197" t="s">
        <v>577</v>
      </c>
      <c r="H197" s="25">
        <v>47149</v>
      </c>
      <c r="I197" s="31"/>
      <c r="J197" s="31">
        <f t="shared" si="66"/>
        <v>0</v>
      </c>
      <c r="K197" s="31">
        <f t="shared" si="67"/>
        <v>7102174.9142737649</v>
      </c>
      <c r="L197" s="31">
        <f t="shared" ref="L197:L260" si="68">MIN(J197,K197)</f>
        <v>0</v>
      </c>
      <c r="M197" s="31">
        <f t="shared" ref="M197:M260" si="69">L197*0.975</f>
        <v>0</v>
      </c>
      <c r="N197" s="31"/>
      <c r="O197" s="38"/>
      <c r="P197" s="115" t="s">
        <v>581</v>
      </c>
    </row>
    <row r="198" spans="1:16" ht="15" x14ac:dyDescent="0.3">
      <c r="A198">
        <v>440</v>
      </c>
      <c r="B198" t="str">
        <f t="shared" si="65"/>
        <v>iBoxx MSCI USD High Yield Paris Aligned Capped TCA Index74</v>
      </c>
      <c r="C198" t="s">
        <v>265</v>
      </c>
      <c r="D198" t="s">
        <v>579</v>
      </c>
      <c r="E198" t="s">
        <v>580</v>
      </c>
      <c r="F198">
        <v>74</v>
      </c>
      <c r="G198" t="s">
        <v>577</v>
      </c>
      <c r="H198" s="25">
        <v>47177</v>
      </c>
      <c r="I198" s="31"/>
      <c r="J198" s="31">
        <f t="shared" si="66"/>
        <v>0</v>
      </c>
      <c r="K198" s="31">
        <f t="shared" si="67"/>
        <v>7059353.7137760902</v>
      </c>
      <c r="L198" s="31">
        <f t="shared" si="68"/>
        <v>0</v>
      </c>
      <c r="M198" s="31">
        <f t="shared" si="69"/>
        <v>0</v>
      </c>
      <c r="N198" s="31"/>
      <c r="O198" s="38"/>
      <c r="P198" s="115" t="s">
        <v>581</v>
      </c>
    </row>
    <row r="199" spans="1:16" ht="15" x14ac:dyDescent="0.3">
      <c r="A199">
        <v>440</v>
      </c>
      <c r="B199" t="str">
        <f t="shared" si="65"/>
        <v>iBoxx MSCI USD High Yield Paris Aligned Capped TCA Index75</v>
      </c>
      <c r="C199" t="s">
        <v>265</v>
      </c>
      <c r="D199" t="s">
        <v>579</v>
      </c>
      <c r="E199" t="s">
        <v>580</v>
      </c>
      <c r="F199">
        <v>75</v>
      </c>
      <c r="G199" t="s">
        <v>577</v>
      </c>
      <c r="H199" s="25">
        <v>47208</v>
      </c>
      <c r="I199" s="31"/>
      <c r="J199" s="31">
        <f t="shared" si="66"/>
        <v>0</v>
      </c>
      <c r="K199" s="31">
        <f t="shared" si="67"/>
        <v>7016790.695487977</v>
      </c>
      <c r="L199" s="31">
        <f t="shared" si="68"/>
        <v>0</v>
      </c>
      <c r="M199" s="31">
        <f t="shared" si="69"/>
        <v>0</v>
      </c>
      <c r="N199" s="31"/>
      <c r="O199" s="38"/>
      <c r="P199" s="115" t="s">
        <v>581</v>
      </c>
    </row>
    <row r="200" spans="1:16" ht="15" x14ac:dyDescent="0.3">
      <c r="A200">
        <v>440</v>
      </c>
      <c r="B200" t="str">
        <f t="shared" si="65"/>
        <v>iBoxx MSCI USD High Yield Paris Aligned Capped TCA Index76</v>
      </c>
      <c r="C200" t="s">
        <v>265</v>
      </c>
      <c r="D200" t="s">
        <v>579</v>
      </c>
      <c r="E200" t="s">
        <v>580</v>
      </c>
      <c r="F200">
        <v>76</v>
      </c>
      <c r="G200" t="s">
        <v>577</v>
      </c>
      <c r="H200" s="25">
        <v>47238</v>
      </c>
      <c r="I200" s="31"/>
      <c r="J200" s="31">
        <f t="shared" si="66"/>
        <v>0</v>
      </c>
      <c r="K200" s="31">
        <f t="shared" si="67"/>
        <v>6974484.3027493479</v>
      </c>
      <c r="L200" s="31">
        <f t="shared" si="68"/>
        <v>0</v>
      </c>
      <c r="M200" s="31">
        <f t="shared" si="69"/>
        <v>0</v>
      </c>
      <c r="N200" s="31"/>
      <c r="O200" s="38"/>
      <c r="P200" s="115" t="s">
        <v>581</v>
      </c>
    </row>
    <row r="201" spans="1:16" ht="15" x14ac:dyDescent="0.3">
      <c r="A201">
        <v>440</v>
      </c>
      <c r="B201" t="str">
        <f t="shared" si="65"/>
        <v>iBoxx MSCI USD High Yield Paris Aligned Capped TCA Index77</v>
      </c>
      <c r="C201" t="s">
        <v>265</v>
      </c>
      <c r="D201" t="s">
        <v>579</v>
      </c>
      <c r="E201" t="s">
        <v>580</v>
      </c>
      <c r="F201">
        <v>77</v>
      </c>
      <c r="G201" t="s">
        <v>577</v>
      </c>
      <c r="H201" s="25">
        <v>47269</v>
      </c>
      <c r="I201" s="31"/>
      <c r="J201" s="31">
        <f t="shared" si="66"/>
        <v>0</v>
      </c>
      <c r="K201" s="31">
        <f t="shared" si="67"/>
        <v>6932432.9882857054</v>
      </c>
      <c r="L201" s="31">
        <f t="shared" si="68"/>
        <v>0</v>
      </c>
      <c r="M201" s="31">
        <f t="shared" si="69"/>
        <v>0</v>
      </c>
      <c r="N201" s="31"/>
      <c r="O201" s="38"/>
      <c r="P201" s="115" t="s">
        <v>581</v>
      </c>
    </row>
    <row r="202" spans="1:16" ht="15" x14ac:dyDescent="0.3">
      <c r="A202">
        <v>440</v>
      </c>
      <c r="B202" t="str">
        <f t="shared" si="65"/>
        <v>iBoxx MSCI USD High Yield Paris Aligned Capped TCA Index78</v>
      </c>
      <c r="C202" t="s">
        <v>265</v>
      </c>
      <c r="D202" t="s">
        <v>579</v>
      </c>
      <c r="E202" t="s">
        <v>580</v>
      </c>
      <c r="F202">
        <v>78</v>
      </c>
      <c r="G202" t="s">
        <v>577</v>
      </c>
      <c r="H202" s="25">
        <v>47299</v>
      </c>
      <c r="I202" s="31"/>
      <c r="J202" s="31">
        <f t="shared" si="66"/>
        <v>0</v>
      </c>
      <c r="K202" s="31">
        <f t="shared" si="67"/>
        <v>6890635.2141515492</v>
      </c>
      <c r="L202" s="31">
        <f t="shared" si="68"/>
        <v>0</v>
      </c>
      <c r="M202" s="31">
        <f t="shared" si="69"/>
        <v>0</v>
      </c>
      <c r="N202" s="31"/>
      <c r="O202" s="38"/>
      <c r="P202" s="115" t="s">
        <v>581</v>
      </c>
    </row>
    <row r="203" spans="1:16" ht="15" x14ac:dyDescent="0.3">
      <c r="A203">
        <v>440</v>
      </c>
      <c r="B203" t="str">
        <f t="shared" si="65"/>
        <v>iBoxx MSCI USD High Yield Paris Aligned Capped TCA Index79</v>
      </c>
      <c r="C203" t="s">
        <v>265</v>
      </c>
      <c r="D203" t="s">
        <v>579</v>
      </c>
      <c r="E203" t="s">
        <v>580</v>
      </c>
      <c r="F203">
        <v>79</v>
      </c>
      <c r="G203" t="s">
        <v>577</v>
      </c>
      <c r="H203" s="25">
        <v>47330</v>
      </c>
      <c r="I203" s="31"/>
      <c r="J203" s="31">
        <f t="shared" si="66"/>
        <v>0</v>
      </c>
      <c r="K203" s="31">
        <f t="shared" si="67"/>
        <v>6849089.451674128</v>
      </c>
      <c r="L203" s="31">
        <f t="shared" si="68"/>
        <v>0</v>
      </c>
      <c r="M203" s="31">
        <f t="shared" si="69"/>
        <v>0</v>
      </c>
      <c r="N203" s="31"/>
      <c r="O203" s="38"/>
      <c r="P203" s="115" t="s">
        <v>581</v>
      </c>
    </row>
    <row r="204" spans="1:16" ht="15" x14ac:dyDescent="0.3">
      <c r="A204">
        <v>440</v>
      </c>
      <c r="B204" t="str">
        <f t="shared" si="65"/>
        <v>iBoxx MSCI USD High Yield Paris Aligned Capped TCA Index80</v>
      </c>
      <c r="C204" t="s">
        <v>265</v>
      </c>
      <c r="D204" t="s">
        <v>579</v>
      </c>
      <c r="E204" t="s">
        <v>580</v>
      </c>
      <c r="F204">
        <v>80</v>
      </c>
      <c r="G204" t="s">
        <v>577</v>
      </c>
      <c r="H204" s="25">
        <v>47361</v>
      </c>
      <c r="I204" s="31"/>
      <c r="J204" s="31">
        <f t="shared" si="66"/>
        <v>0</v>
      </c>
      <c r="K204" s="31">
        <f t="shared" si="67"/>
        <v>6807794.1813975228</v>
      </c>
      <c r="L204" s="31">
        <f t="shared" si="68"/>
        <v>0</v>
      </c>
      <c r="M204" s="31">
        <f t="shared" si="69"/>
        <v>0</v>
      </c>
      <c r="N204" s="31"/>
      <c r="O204" s="38"/>
      <c r="P204" s="115" t="s">
        <v>581</v>
      </c>
    </row>
    <row r="205" spans="1:16" ht="15" x14ac:dyDescent="0.3">
      <c r="A205">
        <v>440</v>
      </c>
      <c r="B205" t="str">
        <f t="shared" si="65"/>
        <v>iBoxx MSCI USD High Yield Paris Aligned Capped TCA Index81</v>
      </c>
      <c r="C205" t="s">
        <v>265</v>
      </c>
      <c r="D205" t="s">
        <v>579</v>
      </c>
      <c r="E205" t="s">
        <v>580</v>
      </c>
      <c r="F205">
        <v>81</v>
      </c>
      <c r="G205" t="s">
        <v>577</v>
      </c>
      <c r="H205" s="25">
        <v>47391</v>
      </c>
      <c r="I205" s="31"/>
      <c r="J205" s="31">
        <f t="shared" si="66"/>
        <v>0</v>
      </c>
      <c r="K205" s="31">
        <f t="shared" si="67"/>
        <v>6766747.8930270923</v>
      </c>
      <c r="L205" s="31">
        <f t="shared" si="68"/>
        <v>0</v>
      </c>
      <c r="M205" s="31">
        <f t="shared" si="69"/>
        <v>0</v>
      </c>
      <c r="N205" s="31"/>
      <c r="O205" s="38"/>
      <c r="P205" s="115" t="s">
        <v>581</v>
      </c>
    </row>
    <row r="206" spans="1:16" ht="15" x14ac:dyDescent="0.3">
      <c r="A206">
        <v>440</v>
      </c>
      <c r="B206" t="str">
        <f t="shared" si="65"/>
        <v>iBoxx MSCI USD High Yield Paris Aligned Capped TCA Index82</v>
      </c>
      <c r="C206" t="s">
        <v>265</v>
      </c>
      <c r="D206" t="s">
        <v>579</v>
      </c>
      <c r="E206" t="s">
        <v>580</v>
      </c>
      <c r="F206">
        <v>82</v>
      </c>
      <c r="G206" t="s">
        <v>577</v>
      </c>
      <c r="H206" s="25">
        <v>47422</v>
      </c>
      <c r="I206" s="31"/>
      <c r="J206" s="31">
        <f t="shared" si="66"/>
        <v>0</v>
      </c>
      <c r="K206" s="31">
        <f t="shared" si="67"/>
        <v>6725949.0853742156</v>
      </c>
      <c r="L206" s="31">
        <f t="shared" si="68"/>
        <v>0</v>
      </c>
      <c r="M206" s="31">
        <f t="shared" si="69"/>
        <v>0</v>
      </c>
      <c r="N206" s="31"/>
      <c r="O206" s="38"/>
      <c r="P206" s="115" t="s">
        <v>581</v>
      </c>
    </row>
    <row r="207" spans="1:16" ht="15" x14ac:dyDescent="0.3">
      <c r="A207">
        <v>440</v>
      </c>
      <c r="B207" t="str">
        <f t="shared" si="65"/>
        <v>iBoxx MSCI USD High Yield Paris Aligned Capped TCA Index83</v>
      </c>
      <c r="C207" t="s">
        <v>265</v>
      </c>
      <c r="D207" t="s">
        <v>579</v>
      </c>
      <c r="E207" t="s">
        <v>580</v>
      </c>
      <c r="F207">
        <v>83</v>
      </c>
      <c r="G207" t="s">
        <v>577</v>
      </c>
      <c r="H207" s="25">
        <v>47452</v>
      </c>
      <c r="I207" s="31"/>
      <c r="J207" s="31">
        <f t="shared" si="66"/>
        <v>0</v>
      </c>
      <c r="K207" s="31">
        <f t="shared" si="67"/>
        <v>6685396.2663014103</v>
      </c>
      <c r="L207" s="31">
        <f t="shared" si="68"/>
        <v>0</v>
      </c>
      <c r="M207" s="31">
        <f t="shared" si="69"/>
        <v>0</v>
      </c>
      <c r="N207" s="31"/>
      <c r="O207" s="38"/>
      <c r="P207" s="115" t="s">
        <v>581</v>
      </c>
    </row>
    <row r="208" spans="1:16" ht="15" x14ac:dyDescent="0.3">
      <c r="A208">
        <v>440</v>
      </c>
      <c r="B208" t="str">
        <f t="shared" si="65"/>
        <v>iBoxx MSCI USD High Yield Paris Aligned Capped TCA Index84</v>
      </c>
      <c r="C208" t="s">
        <v>265</v>
      </c>
      <c r="D208" t="s">
        <v>579</v>
      </c>
      <c r="E208" t="s">
        <v>580</v>
      </c>
      <c r="F208">
        <v>84</v>
      </c>
      <c r="G208" t="s">
        <v>577</v>
      </c>
      <c r="H208" s="25">
        <v>47483</v>
      </c>
      <c r="I208" s="31"/>
      <c r="J208" s="31">
        <f t="shared" si="66"/>
        <v>0</v>
      </c>
      <c r="K208" s="31">
        <f t="shared" si="67"/>
        <v>6645087.9526677448</v>
      </c>
      <c r="L208" s="31">
        <f t="shared" si="68"/>
        <v>0</v>
      </c>
      <c r="M208" s="31">
        <f t="shared" si="69"/>
        <v>0</v>
      </c>
      <c r="N208" s="31"/>
      <c r="O208" s="38"/>
      <c r="P208" s="115" t="s">
        <v>581</v>
      </c>
    </row>
    <row r="209" spans="1:16" ht="15" x14ac:dyDescent="0.3">
      <c r="A209">
        <v>440</v>
      </c>
      <c r="B209" t="str">
        <f t="shared" si="65"/>
        <v>iBoxx MSCI USD High Yield Paris Aligned Capped TCA Index85</v>
      </c>
      <c r="C209" t="s">
        <v>265</v>
      </c>
      <c r="D209" t="s">
        <v>579</v>
      </c>
      <c r="E209" t="s">
        <v>580</v>
      </c>
      <c r="F209">
        <v>85</v>
      </c>
      <c r="G209" t="s">
        <v>577</v>
      </c>
      <c r="H209" s="25">
        <v>47514</v>
      </c>
      <c r="I209" s="31"/>
      <c r="J209" s="31">
        <f t="shared" si="66"/>
        <v>0</v>
      </c>
      <c r="K209" s="31">
        <f t="shared" si="67"/>
        <v>6605022.6702746013</v>
      </c>
      <c r="L209" s="31">
        <f t="shared" si="68"/>
        <v>0</v>
      </c>
      <c r="M209" s="31">
        <f t="shared" si="69"/>
        <v>0</v>
      </c>
      <c r="N209" s="31"/>
      <c r="O209" s="38"/>
      <c r="P209" s="115" t="s">
        <v>581</v>
      </c>
    </row>
    <row r="210" spans="1:16" ht="15" x14ac:dyDescent="0.3">
      <c r="A210">
        <v>440</v>
      </c>
      <c r="B210" t="str">
        <f t="shared" si="65"/>
        <v>iBoxx MSCI USD High Yield Paris Aligned Capped TCA Index86</v>
      </c>
      <c r="C210" t="s">
        <v>265</v>
      </c>
      <c r="D210" t="s">
        <v>579</v>
      </c>
      <c r="E210" t="s">
        <v>580</v>
      </c>
      <c r="F210">
        <v>86</v>
      </c>
      <c r="G210" t="s">
        <v>577</v>
      </c>
      <c r="H210" s="25">
        <v>47542</v>
      </c>
      <c r="I210" s="31"/>
      <c r="J210" s="31">
        <f t="shared" si="66"/>
        <v>0</v>
      </c>
      <c r="K210" s="31">
        <f t="shared" si="67"/>
        <v>6565198.9538117638</v>
      </c>
      <c r="L210" s="31">
        <f t="shared" si="68"/>
        <v>0</v>
      </c>
      <c r="M210" s="31">
        <f t="shared" si="69"/>
        <v>0</v>
      </c>
      <c r="N210" s="31"/>
      <c r="O210" s="38"/>
      <c r="P210" s="115" t="s">
        <v>581</v>
      </c>
    </row>
    <row r="211" spans="1:16" ht="15" x14ac:dyDescent="0.3">
      <c r="A211">
        <v>440</v>
      </c>
      <c r="B211" t="str">
        <f t="shared" si="65"/>
        <v>iBoxx MSCI USD High Yield Paris Aligned Capped TCA Index87</v>
      </c>
      <c r="C211" t="s">
        <v>265</v>
      </c>
      <c r="D211" t="s">
        <v>579</v>
      </c>
      <c r="E211" t="s">
        <v>580</v>
      </c>
      <c r="F211">
        <v>87</v>
      </c>
      <c r="G211" t="s">
        <v>577</v>
      </c>
      <c r="H211" s="25">
        <v>47573</v>
      </c>
      <c r="I211" s="31"/>
      <c r="J211" s="31">
        <f t="shared" si="66"/>
        <v>0</v>
      </c>
      <c r="K211" s="31">
        <f t="shared" si="67"/>
        <v>6525615.3468038198</v>
      </c>
      <c r="L211" s="31">
        <f t="shared" si="68"/>
        <v>0</v>
      </c>
      <c r="M211" s="31">
        <f t="shared" si="69"/>
        <v>0</v>
      </c>
      <c r="N211" s="31"/>
      <c r="O211" s="38"/>
      <c r="P211" s="115" t="s">
        <v>581</v>
      </c>
    </row>
    <row r="212" spans="1:16" ht="15" x14ac:dyDescent="0.3">
      <c r="A212">
        <v>440</v>
      </c>
      <c r="B212" t="str">
        <f t="shared" si="65"/>
        <v>iBoxx MSCI USD High Yield Paris Aligned Capped TCA Index88</v>
      </c>
      <c r="C212" t="s">
        <v>265</v>
      </c>
      <c r="D212" t="s">
        <v>579</v>
      </c>
      <c r="E212" t="s">
        <v>580</v>
      </c>
      <c r="F212">
        <v>88</v>
      </c>
      <c r="G212" t="s">
        <v>577</v>
      </c>
      <c r="H212" s="25">
        <v>47603</v>
      </c>
      <c r="I212" s="31"/>
      <c r="J212" s="31">
        <f t="shared" si="66"/>
        <v>0</v>
      </c>
      <c r="K212" s="31">
        <f t="shared" si="67"/>
        <v>6486270.4015568933</v>
      </c>
      <c r="L212" s="31">
        <f t="shared" si="68"/>
        <v>0</v>
      </c>
      <c r="M212" s="31">
        <f t="shared" si="69"/>
        <v>0</v>
      </c>
      <c r="N212" s="31"/>
      <c r="O212" s="38"/>
      <c r="P212" s="115" t="s">
        <v>581</v>
      </c>
    </row>
    <row r="213" spans="1:16" ht="15" x14ac:dyDescent="0.3">
      <c r="A213">
        <v>440</v>
      </c>
      <c r="B213" t="str">
        <f t="shared" si="65"/>
        <v>iBoxx MSCI USD High Yield Paris Aligned Capped TCA Index89</v>
      </c>
      <c r="C213" t="s">
        <v>265</v>
      </c>
      <c r="D213" t="s">
        <v>579</v>
      </c>
      <c r="E213" t="s">
        <v>580</v>
      </c>
      <c r="F213">
        <v>89</v>
      </c>
      <c r="G213" t="s">
        <v>577</v>
      </c>
      <c r="H213" s="25">
        <v>47634</v>
      </c>
      <c r="I213" s="31"/>
      <c r="J213" s="31">
        <f t="shared" si="66"/>
        <v>0</v>
      </c>
      <c r="K213" s="31">
        <f t="shared" si="67"/>
        <v>6447162.6791057065</v>
      </c>
      <c r="L213" s="31">
        <f t="shared" si="68"/>
        <v>0</v>
      </c>
      <c r="M213" s="31">
        <f t="shared" si="69"/>
        <v>0</v>
      </c>
      <c r="N213" s="31"/>
      <c r="O213" s="38"/>
      <c r="P213" s="115" t="s">
        <v>581</v>
      </c>
    </row>
    <row r="214" spans="1:16" ht="15" x14ac:dyDescent="0.3">
      <c r="A214">
        <v>440</v>
      </c>
      <c r="B214" t="str">
        <f t="shared" si="65"/>
        <v>iBoxx MSCI USD High Yield Paris Aligned Capped TCA Index90</v>
      </c>
      <c r="C214" t="s">
        <v>265</v>
      </c>
      <c r="D214" t="s">
        <v>579</v>
      </c>
      <c r="E214" t="s">
        <v>580</v>
      </c>
      <c r="F214">
        <v>90</v>
      </c>
      <c r="G214" t="s">
        <v>577</v>
      </c>
      <c r="H214" s="25">
        <v>47664</v>
      </c>
      <c r="I214" s="31"/>
      <c r="J214" s="31">
        <f t="shared" si="66"/>
        <v>0</v>
      </c>
      <c r="K214" s="31">
        <f t="shared" si="67"/>
        <v>6408290.7491609417</v>
      </c>
      <c r="L214" s="31">
        <f t="shared" si="68"/>
        <v>0</v>
      </c>
      <c r="M214" s="31">
        <f t="shared" si="69"/>
        <v>0</v>
      </c>
      <c r="N214" s="31"/>
      <c r="O214" s="38"/>
      <c r="P214" s="115" t="s">
        <v>581</v>
      </c>
    </row>
    <row r="215" spans="1:16" ht="15" x14ac:dyDescent="0.3">
      <c r="A215">
        <v>440</v>
      </c>
      <c r="B215" t="str">
        <f t="shared" si="65"/>
        <v>iBoxx MSCI USD High Yield Paris Aligned Capped TCA Index91</v>
      </c>
      <c r="C215" t="s">
        <v>265</v>
      </c>
      <c r="D215" t="s">
        <v>579</v>
      </c>
      <c r="E215" t="s">
        <v>580</v>
      </c>
      <c r="F215">
        <v>91</v>
      </c>
      <c r="G215" t="s">
        <v>577</v>
      </c>
      <c r="H215" s="25">
        <v>47695</v>
      </c>
      <c r="I215" s="31"/>
      <c r="J215" s="31">
        <f t="shared" si="66"/>
        <v>0</v>
      </c>
      <c r="K215" s="31">
        <f t="shared" si="67"/>
        <v>6369653.1900569387</v>
      </c>
      <c r="L215" s="31">
        <f t="shared" si="68"/>
        <v>0</v>
      </c>
      <c r="M215" s="31">
        <f t="shared" si="69"/>
        <v>0</v>
      </c>
      <c r="N215" s="31"/>
      <c r="O215" s="38"/>
      <c r="P215" s="115" t="s">
        <v>581</v>
      </c>
    </row>
    <row r="216" spans="1:16" ht="15" x14ac:dyDescent="0.3">
      <c r="A216">
        <v>440</v>
      </c>
      <c r="B216" t="str">
        <f t="shared" si="65"/>
        <v>iBoxx MSCI USD High Yield Paris Aligned Capped TCA Index92</v>
      </c>
      <c r="C216" t="s">
        <v>265</v>
      </c>
      <c r="D216" t="s">
        <v>579</v>
      </c>
      <c r="E216" t="s">
        <v>580</v>
      </c>
      <c r="F216">
        <v>92</v>
      </c>
      <c r="G216" t="s">
        <v>577</v>
      </c>
      <c r="H216" s="25">
        <v>47726</v>
      </c>
      <c r="I216" s="31"/>
      <c r="J216" s="31">
        <f t="shared" si="66"/>
        <v>0</v>
      </c>
      <c r="K216" s="31">
        <f t="shared" si="67"/>
        <v>6331248.5886996975</v>
      </c>
      <c r="L216" s="31">
        <f t="shared" si="68"/>
        <v>0</v>
      </c>
      <c r="M216" s="31">
        <f t="shared" si="69"/>
        <v>0</v>
      </c>
      <c r="N216" s="31"/>
      <c r="O216" s="38"/>
      <c r="P216" s="115" t="s">
        <v>581</v>
      </c>
    </row>
    <row r="217" spans="1:16" ht="15" x14ac:dyDescent="0.3">
      <c r="A217">
        <v>440</v>
      </c>
      <c r="B217" t="str">
        <f t="shared" si="65"/>
        <v>iBoxx MSCI USD High Yield Paris Aligned Capped TCA Index93</v>
      </c>
      <c r="C217" t="s">
        <v>265</v>
      </c>
      <c r="D217" t="s">
        <v>579</v>
      </c>
      <c r="E217" t="s">
        <v>580</v>
      </c>
      <c r="F217">
        <v>93</v>
      </c>
      <c r="G217" t="s">
        <v>577</v>
      </c>
      <c r="H217" s="25">
        <v>47756</v>
      </c>
      <c r="I217" s="31"/>
      <c r="J217" s="31">
        <f t="shared" si="66"/>
        <v>0</v>
      </c>
      <c r="K217" s="31">
        <f t="shared" si="67"/>
        <v>6293075.5405151965</v>
      </c>
      <c r="L217" s="31">
        <f t="shared" si="68"/>
        <v>0</v>
      </c>
      <c r="M217" s="31">
        <f t="shared" si="69"/>
        <v>0</v>
      </c>
      <c r="N217" s="31"/>
      <c r="O217" s="38"/>
      <c r="P217" s="115" t="s">
        <v>581</v>
      </c>
    </row>
    <row r="218" spans="1:16" ht="15" x14ac:dyDescent="0.3">
      <c r="A218">
        <v>440</v>
      </c>
      <c r="B218" t="str">
        <f t="shared" si="65"/>
        <v>iBoxx MSCI USD High Yield Paris Aligned Capped TCA Index94</v>
      </c>
      <c r="C218" t="s">
        <v>265</v>
      </c>
      <c r="D218" t="s">
        <v>579</v>
      </c>
      <c r="E218" t="s">
        <v>580</v>
      </c>
      <c r="F218">
        <v>94</v>
      </c>
      <c r="G218" t="s">
        <v>577</v>
      </c>
      <c r="H218" s="25">
        <v>47787</v>
      </c>
      <c r="I218" s="31"/>
      <c r="J218" s="31">
        <f t="shared" si="66"/>
        <v>0</v>
      </c>
      <c r="K218" s="31">
        <f t="shared" si="67"/>
        <v>6255132.6493980205</v>
      </c>
      <c r="L218" s="31">
        <f t="shared" si="68"/>
        <v>0</v>
      </c>
      <c r="M218" s="31">
        <f t="shared" si="69"/>
        <v>0</v>
      </c>
      <c r="N218" s="31"/>
      <c r="O218" s="38"/>
      <c r="P218" s="115" t="s">
        <v>581</v>
      </c>
    </row>
    <row r="219" spans="1:16" ht="15" x14ac:dyDescent="0.3">
      <c r="A219">
        <v>440</v>
      </c>
      <c r="B219" t="str">
        <f t="shared" si="65"/>
        <v>iBoxx MSCI USD High Yield Paris Aligned Capped TCA Index95</v>
      </c>
      <c r="C219" t="s">
        <v>265</v>
      </c>
      <c r="D219" t="s">
        <v>579</v>
      </c>
      <c r="E219" t="s">
        <v>580</v>
      </c>
      <c r="F219">
        <v>95</v>
      </c>
      <c r="G219" t="s">
        <v>577</v>
      </c>
      <c r="H219" s="25">
        <v>47817</v>
      </c>
      <c r="I219" s="31"/>
      <c r="J219" s="31">
        <f t="shared" si="66"/>
        <v>0</v>
      </c>
      <c r="K219" s="31">
        <f t="shared" si="67"/>
        <v>6217418.5276603121</v>
      </c>
      <c r="L219" s="31">
        <f t="shared" si="68"/>
        <v>0</v>
      </c>
      <c r="M219" s="31">
        <f t="shared" si="69"/>
        <v>0</v>
      </c>
      <c r="N219" s="31"/>
      <c r="O219" s="38"/>
      <c r="P219" s="115" t="s">
        <v>581</v>
      </c>
    </row>
    <row r="220" spans="1:16" ht="15" x14ac:dyDescent="0.3">
      <c r="A220">
        <v>440</v>
      </c>
      <c r="B220" t="str">
        <f t="shared" si="65"/>
        <v>iBoxx MSCI USD High Yield Paris Aligned Capped TCA Index96</v>
      </c>
      <c r="C220" t="s">
        <v>265</v>
      </c>
      <c r="D220" t="s">
        <v>579</v>
      </c>
      <c r="E220" t="s">
        <v>580</v>
      </c>
      <c r="F220">
        <v>96</v>
      </c>
      <c r="G220" t="s">
        <v>577</v>
      </c>
      <c r="H220" s="25">
        <v>47848</v>
      </c>
      <c r="J220" s="31">
        <f t="shared" si="66"/>
        <v>0</v>
      </c>
      <c r="K220" s="31">
        <f t="shared" si="67"/>
        <v>6179931.7959810039</v>
      </c>
      <c r="L220" s="31">
        <f t="shared" si="68"/>
        <v>0</v>
      </c>
      <c r="M220" s="31">
        <f t="shared" si="69"/>
        <v>0</v>
      </c>
      <c r="N220" s="31"/>
      <c r="O220" s="38"/>
      <c r="P220" s="115" t="s">
        <v>581</v>
      </c>
    </row>
    <row r="221" spans="1:16" ht="15" x14ac:dyDescent="0.3">
      <c r="A221">
        <v>440</v>
      </c>
      <c r="B221" t="str">
        <f t="shared" si="65"/>
        <v>iBoxx MSCI USD High Yield Paris Aligned Capped TCA Index97</v>
      </c>
      <c r="C221" t="s">
        <v>265</v>
      </c>
      <c r="D221" t="s">
        <v>579</v>
      </c>
      <c r="E221" t="s">
        <v>580</v>
      </c>
      <c r="F221">
        <v>97</v>
      </c>
      <c r="G221" t="s">
        <v>577</v>
      </c>
      <c r="H221" s="25">
        <v>47879</v>
      </c>
      <c r="J221" s="31">
        <f t="shared" si="66"/>
        <v>0</v>
      </c>
      <c r="K221" s="31">
        <f t="shared" si="67"/>
        <v>6142671.0833553793</v>
      </c>
      <c r="L221" s="31">
        <f t="shared" si="68"/>
        <v>0</v>
      </c>
      <c r="M221" s="31">
        <f t="shared" si="69"/>
        <v>0</v>
      </c>
      <c r="N221" s="31"/>
      <c r="O221" s="38"/>
      <c r="P221" s="115" t="s">
        <v>581</v>
      </c>
    </row>
    <row r="222" spans="1:16" ht="15" x14ac:dyDescent="0.3">
      <c r="A222">
        <v>440</v>
      </c>
      <c r="B222" t="str">
        <f t="shared" si="65"/>
        <v>iBoxx MSCI USD High Yield Paris Aligned Capped TCA Index98</v>
      </c>
      <c r="C222" t="s">
        <v>265</v>
      </c>
      <c r="D222" t="s">
        <v>579</v>
      </c>
      <c r="E222" t="s">
        <v>580</v>
      </c>
      <c r="F222">
        <v>98</v>
      </c>
      <c r="G222" t="s">
        <v>577</v>
      </c>
      <c r="H222" s="25">
        <v>47907</v>
      </c>
      <c r="J222" s="31">
        <f t="shared" si="66"/>
        <v>0</v>
      </c>
      <c r="K222" s="31">
        <f t="shared" si="67"/>
        <v>6105635.0270449407</v>
      </c>
      <c r="L222" s="31">
        <f t="shared" si="68"/>
        <v>0</v>
      </c>
      <c r="M222" s="31">
        <f t="shared" si="69"/>
        <v>0</v>
      </c>
      <c r="N222" s="31"/>
      <c r="O222" s="38"/>
      <c r="P222" s="115" t="s">
        <v>581</v>
      </c>
    </row>
    <row r="223" spans="1:16" ht="15" x14ac:dyDescent="0.3">
      <c r="A223">
        <v>440</v>
      </c>
      <c r="B223" t="str">
        <f t="shared" si="65"/>
        <v>iBoxx MSCI USD High Yield Paris Aligned Capped TCA Index99</v>
      </c>
      <c r="C223" t="s">
        <v>265</v>
      </c>
      <c r="D223" t="s">
        <v>579</v>
      </c>
      <c r="E223" t="s">
        <v>580</v>
      </c>
      <c r="F223">
        <v>99</v>
      </c>
      <c r="G223" t="s">
        <v>577</v>
      </c>
      <c r="H223" s="25">
        <v>47938</v>
      </c>
      <c r="J223" s="31">
        <f t="shared" si="66"/>
        <v>0</v>
      </c>
      <c r="K223" s="31">
        <f t="shared" si="67"/>
        <v>6068822.2725275522</v>
      </c>
      <c r="L223" s="31">
        <f t="shared" si="68"/>
        <v>0</v>
      </c>
      <c r="M223" s="31">
        <f t="shared" si="69"/>
        <v>0</v>
      </c>
      <c r="N223" s="31"/>
      <c r="O223" s="38"/>
      <c r="P223" s="115" t="s">
        <v>581</v>
      </c>
    </row>
    <row r="224" spans="1:16" ht="15" x14ac:dyDescent="0.3">
      <c r="A224">
        <v>440</v>
      </c>
      <c r="B224" t="str">
        <f t="shared" si="65"/>
        <v>iBoxx MSCI USD High Yield Paris Aligned Capped TCA Index100</v>
      </c>
      <c r="C224" t="s">
        <v>265</v>
      </c>
      <c r="D224" t="s">
        <v>579</v>
      </c>
      <c r="E224" t="s">
        <v>580</v>
      </c>
      <c r="F224">
        <v>100</v>
      </c>
      <c r="G224" t="s">
        <v>577</v>
      </c>
      <c r="H224" s="25">
        <v>47968</v>
      </c>
      <c r="J224" s="31">
        <f t="shared" si="66"/>
        <v>0</v>
      </c>
      <c r="K224" s="31">
        <f t="shared" si="67"/>
        <v>6032231.4734479105</v>
      </c>
      <c r="L224" s="31">
        <f t="shared" si="68"/>
        <v>0</v>
      </c>
      <c r="M224" s="31">
        <f t="shared" si="69"/>
        <v>0</v>
      </c>
      <c r="N224" s="31"/>
      <c r="O224" s="38"/>
      <c r="P224" s="115" t="s">
        <v>581</v>
      </c>
    </row>
    <row r="225" spans="1:16" ht="15" x14ac:dyDescent="0.3">
      <c r="A225">
        <v>440</v>
      </c>
      <c r="B225" t="str">
        <f t="shared" si="65"/>
        <v>iBoxx MSCI USD High Yield Paris Aligned Capped TCA Index101</v>
      </c>
      <c r="C225" t="s">
        <v>265</v>
      </c>
      <c r="D225" t="s">
        <v>579</v>
      </c>
      <c r="E225" t="s">
        <v>580</v>
      </c>
      <c r="F225">
        <v>101</v>
      </c>
      <c r="G225" t="s">
        <v>577</v>
      </c>
      <c r="H225" s="25">
        <v>47999</v>
      </c>
      <c r="J225" s="31">
        <f t="shared" si="66"/>
        <v>0</v>
      </c>
      <c r="K225" s="31">
        <f t="shared" si="67"/>
        <v>5995861.2915683081</v>
      </c>
      <c r="L225" s="31">
        <f t="shared" si="68"/>
        <v>0</v>
      </c>
      <c r="M225" s="31">
        <f t="shared" si="69"/>
        <v>0</v>
      </c>
      <c r="N225" s="31"/>
      <c r="O225" s="38"/>
      <c r="P225" s="115" t="s">
        <v>581</v>
      </c>
    </row>
    <row r="226" spans="1:16" ht="15" x14ac:dyDescent="0.3">
      <c r="A226">
        <v>440</v>
      </c>
      <c r="B226" t="str">
        <f t="shared" si="65"/>
        <v>iBoxx MSCI USD High Yield Paris Aligned Capped TCA Index102</v>
      </c>
      <c r="C226" t="s">
        <v>265</v>
      </c>
      <c r="D226" t="s">
        <v>579</v>
      </c>
      <c r="E226" t="s">
        <v>580</v>
      </c>
      <c r="F226">
        <v>102</v>
      </c>
      <c r="G226" t="s">
        <v>577</v>
      </c>
      <c r="H226" s="25">
        <v>48029</v>
      </c>
      <c r="J226" s="31">
        <f t="shared" si="66"/>
        <v>0</v>
      </c>
      <c r="K226" s="31">
        <f t="shared" si="67"/>
        <v>5959710.3967196755</v>
      </c>
      <c r="L226" s="31">
        <f t="shared" si="68"/>
        <v>0</v>
      </c>
      <c r="M226" s="31">
        <f t="shared" si="69"/>
        <v>0</v>
      </c>
      <c r="N226" s="31"/>
      <c r="O226" s="38"/>
      <c r="P226" s="115" t="s">
        <v>581</v>
      </c>
    </row>
    <row r="227" spans="1:16" ht="15" x14ac:dyDescent="0.3">
      <c r="A227">
        <v>440</v>
      </c>
      <c r="B227" t="str">
        <f t="shared" si="65"/>
        <v>iBoxx MSCI USD High Yield Paris Aligned Capped TCA Index103</v>
      </c>
      <c r="C227" t="s">
        <v>265</v>
      </c>
      <c r="D227" t="s">
        <v>579</v>
      </c>
      <c r="E227" t="s">
        <v>580</v>
      </c>
      <c r="F227">
        <v>103</v>
      </c>
      <c r="G227" t="s">
        <v>577</v>
      </c>
      <c r="H227" s="25">
        <v>48060</v>
      </c>
      <c r="J227" s="31">
        <f t="shared" si="66"/>
        <v>0</v>
      </c>
      <c r="K227" s="31">
        <f t="shared" si="67"/>
        <v>5923777.4667529538</v>
      </c>
      <c r="L227" s="31">
        <f t="shared" si="68"/>
        <v>0</v>
      </c>
      <c r="M227" s="31">
        <f t="shared" si="69"/>
        <v>0</v>
      </c>
      <c r="N227" s="31"/>
      <c r="O227" s="38"/>
      <c r="P227" s="115" t="s">
        <v>581</v>
      </c>
    </row>
    <row r="228" spans="1:16" ht="15" x14ac:dyDescent="0.3">
      <c r="A228">
        <v>440</v>
      </c>
      <c r="B228" t="str">
        <f t="shared" si="65"/>
        <v>iBoxx MSCI USD High Yield Paris Aligned Capped TCA Index104</v>
      </c>
      <c r="C228" t="s">
        <v>265</v>
      </c>
      <c r="D228" t="s">
        <v>579</v>
      </c>
      <c r="E228" t="s">
        <v>580</v>
      </c>
      <c r="F228">
        <v>104</v>
      </c>
      <c r="G228" t="s">
        <v>577</v>
      </c>
      <c r="H228" s="25">
        <v>48091</v>
      </c>
      <c r="J228" s="31">
        <f t="shared" si="66"/>
        <v>0</v>
      </c>
      <c r="K228" s="31">
        <f t="shared" si="67"/>
        <v>5888061.1874907194</v>
      </c>
      <c r="L228" s="31">
        <f t="shared" si="68"/>
        <v>0</v>
      </c>
      <c r="M228" s="31">
        <f t="shared" si="69"/>
        <v>0</v>
      </c>
      <c r="N228" s="31"/>
      <c r="O228" s="38"/>
      <c r="P228" s="115" t="s">
        <v>581</v>
      </c>
    </row>
    <row r="229" spans="1:16" ht="15" x14ac:dyDescent="0.3">
      <c r="A229">
        <v>440</v>
      </c>
      <c r="B229" t="str">
        <f t="shared" si="65"/>
        <v>iBoxx MSCI USD High Yield Paris Aligned Capped TCA Index105</v>
      </c>
      <c r="C229" t="s">
        <v>265</v>
      </c>
      <c r="D229" t="s">
        <v>579</v>
      </c>
      <c r="E229" t="s">
        <v>580</v>
      </c>
      <c r="F229">
        <v>105</v>
      </c>
      <c r="G229" t="s">
        <v>577</v>
      </c>
      <c r="H229" s="25">
        <v>48121</v>
      </c>
      <c r="J229" s="31">
        <f t="shared" si="66"/>
        <v>0</v>
      </c>
      <c r="K229" s="31">
        <f t="shared" si="67"/>
        <v>5852560.2526791319</v>
      </c>
      <c r="L229" s="31">
        <f t="shared" si="68"/>
        <v>0</v>
      </c>
      <c r="M229" s="31">
        <f t="shared" si="69"/>
        <v>0</v>
      </c>
      <c r="N229" s="31"/>
      <c r="O229" s="38"/>
      <c r="P229" s="115" t="s">
        <v>581</v>
      </c>
    </row>
    <row r="230" spans="1:16" ht="15" x14ac:dyDescent="0.3">
      <c r="A230">
        <v>440</v>
      </c>
      <c r="B230" t="str">
        <f t="shared" si="65"/>
        <v>iBoxx MSCI USD High Yield Paris Aligned Capped TCA Index106</v>
      </c>
      <c r="C230" t="s">
        <v>265</v>
      </c>
      <c r="D230" t="s">
        <v>579</v>
      </c>
      <c r="E230" t="s">
        <v>580</v>
      </c>
      <c r="F230">
        <v>106</v>
      </c>
      <c r="G230" t="s">
        <v>577</v>
      </c>
      <c r="H230" s="25">
        <v>48152</v>
      </c>
      <c r="J230" s="31">
        <f t="shared" si="66"/>
        <v>0</v>
      </c>
      <c r="K230" s="31">
        <f t="shared" si="67"/>
        <v>5817273.3639401598</v>
      </c>
      <c r="L230" s="31">
        <f t="shared" si="68"/>
        <v>0</v>
      </c>
      <c r="M230" s="31">
        <f t="shared" si="69"/>
        <v>0</v>
      </c>
      <c r="N230" s="31"/>
      <c r="O230" s="38"/>
      <c r="P230" s="115" t="s">
        <v>581</v>
      </c>
    </row>
    <row r="231" spans="1:16" ht="15" x14ac:dyDescent="0.3">
      <c r="A231">
        <v>440</v>
      </c>
      <c r="B231" t="str">
        <f t="shared" si="65"/>
        <v>iBoxx MSCI USD High Yield Paris Aligned Capped TCA Index107</v>
      </c>
      <c r="C231" t="s">
        <v>265</v>
      </c>
      <c r="D231" t="s">
        <v>579</v>
      </c>
      <c r="E231" t="s">
        <v>580</v>
      </c>
      <c r="F231">
        <v>107</v>
      </c>
      <c r="G231" t="s">
        <v>577</v>
      </c>
      <c r="H231" s="25">
        <v>48182</v>
      </c>
      <c r="J231" s="31">
        <f t="shared" si="66"/>
        <v>0</v>
      </c>
      <c r="K231" s="31">
        <f t="shared" si="67"/>
        <v>5782199.2307240907</v>
      </c>
      <c r="L231" s="31">
        <f t="shared" si="68"/>
        <v>0</v>
      </c>
      <c r="M231" s="31">
        <f t="shared" si="69"/>
        <v>0</v>
      </c>
      <c r="N231" s="31"/>
      <c r="O231" s="38"/>
      <c r="P231" s="115" t="s">
        <v>581</v>
      </c>
    </row>
    <row r="232" spans="1:16" ht="15" x14ac:dyDescent="0.3">
      <c r="A232">
        <v>440</v>
      </c>
      <c r="B232" t="str">
        <f t="shared" si="65"/>
        <v>iBoxx MSCI USD High Yield Paris Aligned Capped TCA Index108</v>
      </c>
      <c r="C232" t="s">
        <v>265</v>
      </c>
      <c r="D232" t="s">
        <v>579</v>
      </c>
      <c r="E232" t="s">
        <v>580</v>
      </c>
      <c r="F232">
        <v>108</v>
      </c>
      <c r="G232" t="s">
        <v>577</v>
      </c>
      <c r="H232" s="25">
        <v>48213</v>
      </c>
      <c r="J232" s="31">
        <f t="shared" si="66"/>
        <v>0</v>
      </c>
      <c r="K232" s="31">
        <f t="shared" si="67"/>
        <v>5747336.5702623334</v>
      </c>
      <c r="L232" s="31">
        <f t="shared" si="68"/>
        <v>0</v>
      </c>
      <c r="M232" s="31">
        <f t="shared" si="69"/>
        <v>0</v>
      </c>
      <c r="N232" s="31"/>
      <c r="O232" s="38"/>
      <c r="P232" s="115" t="s">
        <v>581</v>
      </c>
    </row>
    <row r="233" spans="1:16" ht="15" x14ac:dyDescent="0.3">
      <c r="A233">
        <v>440</v>
      </c>
      <c r="B233" t="str">
        <f t="shared" si="65"/>
        <v>iBoxx MSCI USD High Yield Paris Aligned Capped TCA Index109</v>
      </c>
      <c r="C233" t="s">
        <v>265</v>
      </c>
      <c r="D233" t="s">
        <v>579</v>
      </c>
      <c r="E233" t="s">
        <v>580</v>
      </c>
      <c r="F233">
        <v>109</v>
      </c>
      <c r="G233" t="s">
        <v>577</v>
      </c>
      <c r="H233" s="25">
        <v>48244</v>
      </c>
      <c r="J233" s="31">
        <f t="shared" si="66"/>
        <v>0</v>
      </c>
      <c r="K233" s="31">
        <f t="shared" si="67"/>
        <v>5712684.1075205039</v>
      </c>
      <c r="L233" s="31">
        <f t="shared" si="68"/>
        <v>0</v>
      </c>
      <c r="M233" s="31">
        <f t="shared" si="69"/>
        <v>0</v>
      </c>
      <c r="N233" s="31"/>
      <c r="O233" s="38"/>
      <c r="P233" s="115" t="s">
        <v>581</v>
      </c>
    </row>
    <row r="234" spans="1:16" ht="15" x14ac:dyDescent="0.3">
      <c r="A234">
        <v>440</v>
      </c>
      <c r="B234" t="str">
        <f t="shared" si="65"/>
        <v>iBoxx MSCI USD High Yield Paris Aligned Capped TCA Index110</v>
      </c>
      <c r="C234" t="s">
        <v>265</v>
      </c>
      <c r="D234" t="s">
        <v>579</v>
      </c>
      <c r="E234" t="s">
        <v>580</v>
      </c>
      <c r="F234">
        <v>110</v>
      </c>
      <c r="G234" t="s">
        <v>577</v>
      </c>
      <c r="H234" s="25">
        <v>48272</v>
      </c>
      <c r="J234" s="31">
        <f t="shared" si="66"/>
        <v>0</v>
      </c>
      <c r="K234" s="31">
        <f t="shared" si="67"/>
        <v>5678240.5751517965</v>
      </c>
      <c r="L234" s="31">
        <f t="shared" si="68"/>
        <v>0</v>
      </c>
      <c r="M234" s="31">
        <f t="shared" si="69"/>
        <v>0</v>
      </c>
      <c r="N234" s="31"/>
      <c r="O234" s="38"/>
      <c r="P234" s="115" t="s">
        <v>581</v>
      </c>
    </row>
    <row r="235" spans="1:16" ht="15" x14ac:dyDescent="0.3">
      <c r="A235">
        <v>440</v>
      </c>
      <c r="B235" t="str">
        <f t="shared" si="65"/>
        <v>iBoxx MSCI USD High Yield Paris Aligned Capped TCA Index111</v>
      </c>
      <c r="C235" t="s">
        <v>265</v>
      </c>
      <c r="D235" t="s">
        <v>579</v>
      </c>
      <c r="E235" t="s">
        <v>580</v>
      </c>
      <c r="F235">
        <v>111</v>
      </c>
      <c r="G235" t="s">
        <v>577</v>
      </c>
      <c r="H235" s="25">
        <v>48304</v>
      </c>
      <c r="J235" s="31">
        <f t="shared" si="66"/>
        <v>0</v>
      </c>
      <c r="K235" s="31">
        <f t="shared" si="67"/>
        <v>5644004.7134506246</v>
      </c>
      <c r="L235" s="31">
        <f t="shared" si="68"/>
        <v>0</v>
      </c>
      <c r="M235" s="31">
        <f t="shared" si="69"/>
        <v>0</v>
      </c>
      <c r="N235" s="31"/>
      <c r="O235" s="38"/>
      <c r="P235" s="115" t="s">
        <v>581</v>
      </c>
    </row>
    <row r="236" spans="1:16" ht="15" x14ac:dyDescent="0.3">
      <c r="A236">
        <v>440</v>
      </c>
      <c r="B236" t="str">
        <f t="shared" si="65"/>
        <v>iBoxx MSCI USD High Yield Paris Aligned Capped TCA Index112</v>
      </c>
      <c r="C236" t="s">
        <v>265</v>
      </c>
      <c r="D236" t="s">
        <v>579</v>
      </c>
      <c r="E236" t="s">
        <v>580</v>
      </c>
      <c r="F236">
        <v>112</v>
      </c>
      <c r="G236" t="s">
        <v>577</v>
      </c>
      <c r="H236" s="25">
        <v>48334</v>
      </c>
      <c r="J236" s="31">
        <f t="shared" si="66"/>
        <v>0</v>
      </c>
      <c r="K236" s="31">
        <f t="shared" si="67"/>
        <v>5609975.2703065574</v>
      </c>
      <c r="L236" s="31">
        <f t="shared" si="68"/>
        <v>0</v>
      </c>
      <c r="M236" s="31">
        <f t="shared" si="69"/>
        <v>0</v>
      </c>
      <c r="N236" s="31"/>
      <c r="O236" s="38"/>
      <c r="P236" s="115" t="s">
        <v>581</v>
      </c>
    </row>
    <row r="237" spans="1:16" ht="15" x14ac:dyDescent="0.3">
      <c r="A237">
        <v>440</v>
      </c>
      <c r="B237" t="str">
        <f t="shared" si="65"/>
        <v>iBoxx MSCI USD High Yield Paris Aligned Capped TCA Index113</v>
      </c>
      <c r="C237" t="s">
        <v>265</v>
      </c>
      <c r="D237" t="s">
        <v>579</v>
      </c>
      <c r="E237" t="s">
        <v>580</v>
      </c>
      <c r="F237">
        <v>113</v>
      </c>
      <c r="G237" t="s">
        <v>577</v>
      </c>
      <c r="H237" s="25">
        <v>48365</v>
      </c>
      <c r="J237" s="31">
        <f t="shared" si="66"/>
        <v>0</v>
      </c>
      <c r="K237" s="31">
        <f t="shared" si="67"/>
        <v>5576151.0011585252</v>
      </c>
      <c r="L237" s="31">
        <f t="shared" si="68"/>
        <v>0</v>
      </c>
      <c r="M237" s="31">
        <f t="shared" si="69"/>
        <v>0</v>
      </c>
      <c r="N237" s="31"/>
      <c r="O237" s="38"/>
      <c r="P237" s="115" t="s">
        <v>581</v>
      </c>
    </row>
    <row r="238" spans="1:16" ht="15" x14ac:dyDescent="0.3">
      <c r="A238">
        <v>440</v>
      </c>
      <c r="B238" t="str">
        <f t="shared" si="65"/>
        <v>iBoxx MSCI USD High Yield Paris Aligned Capped TCA Index114</v>
      </c>
      <c r="C238" t="s">
        <v>265</v>
      </c>
      <c r="D238" t="s">
        <v>579</v>
      </c>
      <c r="E238" t="s">
        <v>580</v>
      </c>
      <c r="F238">
        <v>114</v>
      </c>
      <c r="G238" t="s">
        <v>577</v>
      </c>
      <c r="H238" s="25">
        <v>48395</v>
      </c>
      <c r="J238" s="31">
        <f t="shared" si="66"/>
        <v>0</v>
      </c>
      <c r="K238" s="31">
        <f t="shared" si="67"/>
        <v>5542530.6689492986</v>
      </c>
      <c r="L238" s="31">
        <f t="shared" si="68"/>
        <v>0</v>
      </c>
      <c r="M238" s="31">
        <f t="shared" si="69"/>
        <v>0</v>
      </c>
      <c r="N238" s="31"/>
      <c r="O238" s="38"/>
      <c r="P238" s="115" t="s">
        <v>581</v>
      </c>
    </row>
    <row r="239" spans="1:16" ht="15" x14ac:dyDescent="0.3">
      <c r="A239">
        <v>440</v>
      </c>
      <c r="B239" t="str">
        <f t="shared" si="65"/>
        <v>iBoxx MSCI USD High Yield Paris Aligned Capped TCA Index115</v>
      </c>
      <c r="C239" t="s">
        <v>265</v>
      </c>
      <c r="D239" t="s">
        <v>579</v>
      </c>
      <c r="E239" t="s">
        <v>580</v>
      </c>
      <c r="F239">
        <v>115</v>
      </c>
      <c r="G239" t="s">
        <v>577</v>
      </c>
      <c r="H239" s="25">
        <v>48426</v>
      </c>
      <c r="J239" s="31">
        <f t="shared" si="66"/>
        <v>0</v>
      </c>
      <c r="K239" s="31">
        <f t="shared" si="67"/>
        <v>5509113.0440802462</v>
      </c>
      <c r="L239" s="31">
        <f t="shared" si="68"/>
        <v>0</v>
      </c>
      <c r="M239" s="31">
        <f t="shared" si="69"/>
        <v>0</v>
      </c>
      <c r="N239" s="31"/>
      <c r="O239" s="38"/>
      <c r="P239" s="115" t="s">
        <v>581</v>
      </c>
    </row>
    <row r="240" spans="1:16" ht="15" x14ac:dyDescent="0.3">
      <c r="A240">
        <v>440</v>
      </c>
      <c r="B240" t="str">
        <f t="shared" si="65"/>
        <v>iBoxx MSCI USD High Yield Paris Aligned Capped TCA Index116</v>
      </c>
      <c r="C240" t="s">
        <v>265</v>
      </c>
      <c r="D240" t="s">
        <v>579</v>
      </c>
      <c r="E240" t="s">
        <v>580</v>
      </c>
      <c r="F240">
        <v>116</v>
      </c>
      <c r="G240" t="s">
        <v>577</v>
      </c>
      <c r="H240" s="25">
        <v>48457</v>
      </c>
      <c r="J240" s="31">
        <f t="shared" si="66"/>
        <v>0</v>
      </c>
      <c r="K240" s="31">
        <f t="shared" si="67"/>
        <v>5475896.9043663684</v>
      </c>
      <c r="L240" s="31">
        <f t="shared" si="68"/>
        <v>0</v>
      </c>
      <c r="M240" s="31">
        <f t="shared" si="69"/>
        <v>0</v>
      </c>
      <c r="N240" s="31"/>
      <c r="O240" s="38"/>
      <c r="P240" s="115" t="s">
        <v>581</v>
      </c>
    </row>
    <row r="241" spans="1:16" ht="15" x14ac:dyDescent="0.3">
      <c r="A241">
        <v>440</v>
      </c>
      <c r="B241" t="str">
        <f t="shared" si="65"/>
        <v>iBoxx MSCI USD High Yield Paris Aligned Capped TCA Index117</v>
      </c>
      <c r="C241" t="s">
        <v>265</v>
      </c>
      <c r="D241" t="s">
        <v>579</v>
      </c>
      <c r="E241" t="s">
        <v>580</v>
      </c>
      <c r="F241">
        <v>117</v>
      </c>
      <c r="G241" t="s">
        <v>577</v>
      </c>
      <c r="H241" s="25">
        <v>48487</v>
      </c>
      <c r="J241" s="31">
        <f t="shared" si="66"/>
        <v>0</v>
      </c>
      <c r="K241" s="31">
        <f t="shared" si="67"/>
        <v>5442881.0349915931</v>
      </c>
      <c r="L241" s="31">
        <f t="shared" si="68"/>
        <v>0</v>
      </c>
      <c r="M241" s="31">
        <f t="shared" si="69"/>
        <v>0</v>
      </c>
      <c r="N241" s="31"/>
      <c r="O241" s="38"/>
      <c r="P241" s="115" t="s">
        <v>581</v>
      </c>
    </row>
    <row r="242" spans="1:16" ht="15" x14ac:dyDescent="0.3">
      <c r="A242">
        <v>440</v>
      </c>
      <c r="B242" t="str">
        <f t="shared" si="65"/>
        <v>iBoxx MSCI USD High Yield Paris Aligned Capped TCA Index118</v>
      </c>
      <c r="C242" t="s">
        <v>265</v>
      </c>
      <c r="D242" t="s">
        <v>579</v>
      </c>
      <c r="E242" t="s">
        <v>580</v>
      </c>
      <c r="F242">
        <v>118</v>
      </c>
      <c r="G242" t="s">
        <v>577</v>
      </c>
      <c r="H242" s="25">
        <v>48518</v>
      </c>
      <c r="J242" s="31">
        <f t="shared" si="66"/>
        <v>0</v>
      </c>
      <c r="K242" s="31">
        <f t="shared" si="67"/>
        <v>5410064.2284643492</v>
      </c>
      <c r="L242" s="31">
        <f t="shared" si="68"/>
        <v>0</v>
      </c>
      <c r="M242" s="31">
        <f t="shared" si="69"/>
        <v>0</v>
      </c>
      <c r="N242" s="31"/>
      <c r="O242" s="38"/>
      <c r="P242" s="115" t="s">
        <v>581</v>
      </c>
    </row>
    <row r="243" spans="1:16" ht="15" x14ac:dyDescent="0.3">
      <c r="A243">
        <v>440</v>
      </c>
      <c r="B243" t="str">
        <f t="shared" si="65"/>
        <v>iBoxx MSCI USD High Yield Paris Aligned Capped TCA Index119</v>
      </c>
      <c r="C243" t="s">
        <v>265</v>
      </c>
      <c r="D243" t="s">
        <v>579</v>
      </c>
      <c r="E243" t="s">
        <v>580</v>
      </c>
      <c r="F243">
        <v>119</v>
      </c>
      <c r="G243" t="s">
        <v>577</v>
      </c>
      <c r="H243" s="25">
        <v>48548</v>
      </c>
      <c r="J243" s="31">
        <f t="shared" si="66"/>
        <v>0</v>
      </c>
      <c r="K243" s="31">
        <f t="shared" si="67"/>
        <v>5377445.284573405</v>
      </c>
      <c r="L243" s="31">
        <f t="shared" si="68"/>
        <v>0</v>
      </c>
      <c r="M243" s="31">
        <f t="shared" si="69"/>
        <v>0</v>
      </c>
      <c r="N243" s="31"/>
      <c r="O243" s="38"/>
      <c r="P243" s="115" t="s">
        <v>581</v>
      </c>
    </row>
    <row r="244" spans="1:16" ht="15" x14ac:dyDescent="0.3">
      <c r="A244">
        <v>441</v>
      </c>
      <c r="B244" t="str">
        <f t="shared" si="65"/>
        <v>iBoxx MSCI EUR High Yield Paris Aligned Capped TCA Index0</v>
      </c>
      <c r="C244" t="s">
        <v>582</v>
      </c>
      <c r="D244" t="s">
        <v>256</v>
      </c>
      <c r="E244" t="s">
        <v>583</v>
      </c>
      <c r="F244">
        <v>0</v>
      </c>
      <c r="G244" t="s">
        <v>577</v>
      </c>
      <c r="H244" s="25">
        <v>44926</v>
      </c>
      <c r="I244" s="31">
        <v>21775704.909853101</v>
      </c>
      <c r="J244" s="31">
        <f t="shared" si="66"/>
        <v>10887852.45492655</v>
      </c>
      <c r="K244" s="31">
        <f t="shared" si="67"/>
        <v>10887852.45492655</v>
      </c>
      <c r="L244" s="31">
        <f t="shared" si="68"/>
        <v>10887852.45492655</v>
      </c>
      <c r="M244" s="31"/>
      <c r="N244" s="31">
        <v>10887852.4046911</v>
      </c>
      <c r="O244" s="116">
        <v>0.43313364599999998</v>
      </c>
      <c r="P244" s="115" t="s">
        <v>584</v>
      </c>
    </row>
    <row r="245" spans="1:16" ht="15" x14ac:dyDescent="0.3">
      <c r="A245">
        <v>441</v>
      </c>
      <c r="B245" t="str">
        <f t="shared" ref="B245:B308" si="70">_xlfn.CONCAT(C245,F245)</f>
        <v>iBoxx MSCI EUR High Yield Paris Aligned Capped TCA Index1</v>
      </c>
      <c r="C245" t="s">
        <v>582</v>
      </c>
      <c r="D245" t="s">
        <v>256</v>
      </c>
      <c r="E245" t="s">
        <v>583</v>
      </c>
      <c r="F245">
        <v>1</v>
      </c>
      <c r="G245" t="s">
        <v>577</v>
      </c>
      <c r="H245" s="25">
        <v>44957</v>
      </c>
      <c r="I245" s="31">
        <v>21801512.779816002</v>
      </c>
      <c r="J245" s="31">
        <f t="shared" si="66"/>
        <v>10900756.389908001</v>
      </c>
      <c r="K245" s="31">
        <f t="shared" si="67"/>
        <v>10822206.238297263</v>
      </c>
      <c r="L245" s="31">
        <f t="shared" si="68"/>
        <v>10822206.238297263</v>
      </c>
      <c r="M245" s="31">
        <f t="shared" si="69"/>
        <v>10551651.082339831</v>
      </c>
      <c r="N245" s="31">
        <v>10551651.094853301</v>
      </c>
      <c r="O245" s="116">
        <v>0.44060648299999999</v>
      </c>
      <c r="P245" s="115" t="s">
        <v>584</v>
      </c>
    </row>
    <row r="246" spans="1:16" ht="15" x14ac:dyDescent="0.3">
      <c r="A246">
        <v>441</v>
      </c>
      <c r="B246" t="str">
        <f t="shared" si="70"/>
        <v>iBoxx MSCI EUR High Yield Paris Aligned Capped TCA Index2</v>
      </c>
      <c r="C246" t="s">
        <v>582</v>
      </c>
      <c r="D246" t="s">
        <v>256</v>
      </c>
      <c r="E246" t="s">
        <v>583</v>
      </c>
      <c r="F246">
        <v>2</v>
      </c>
      <c r="G246" t="s">
        <v>577</v>
      </c>
      <c r="H246" s="25">
        <v>44985</v>
      </c>
      <c r="I246" s="31">
        <v>20443910.096784599</v>
      </c>
      <c r="J246" s="31">
        <f t="shared" si="66"/>
        <v>10221955.0483923</v>
      </c>
      <c r="K246" s="31">
        <f t="shared" si="67"/>
        <v>10756955.822931407</v>
      </c>
      <c r="L246" s="31">
        <f t="shared" si="68"/>
        <v>10221955.0483923</v>
      </c>
      <c r="M246" s="31">
        <f t="shared" si="69"/>
        <v>9966406.172182491</v>
      </c>
      <c r="N246" s="31">
        <v>9966406.0864411201</v>
      </c>
      <c r="O246" s="116">
        <v>0.44072405199999998</v>
      </c>
      <c r="P246" s="115" t="s">
        <v>584</v>
      </c>
    </row>
    <row r="247" spans="1:16" ht="15" x14ac:dyDescent="0.3">
      <c r="A247">
        <v>441</v>
      </c>
      <c r="B247" t="str">
        <f t="shared" si="70"/>
        <v>iBoxx MSCI EUR High Yield Paris Aligned Capped TCA Index3</v>
      </c>
      <c r="C247" t="s">
        <v>582</v>
      </c>
      <c r="D247" t="s">
        <v>256</v>
      </c>
      <c r="E247" t="s">
        <v>583</v>
      </c>
      <c r="F247">
        <v>3</v>
      </c>
      <c r="G247" t="s">
        <v>577</v>
      </c>
      <c r="H247" s="25">
        <v>45016</v>
      </c>
      <c r="I247" s="31">
        <v>20443116.133044399</v>
      </c>
      <c r="J247" s="31">
        <f t="shared" si="66"/>
        <v>10221558.0665222</v>
      </c>
      <c r="K247" s="31">
        <f t="shared" si="67"/>
        <v>10692098.822421236</v>
      </c>
      <c r="L247" s="31">
        <f t="shared" si="68"/>
        <v>10221558.0665222</v>
      </c>
      <c r="M247" s="31">
        <f t="shared" si="69"/>
        <v>9966019.1148591451</v>
      </c>
      <c r="N247" s="31">
        <v>9966019.1292909104</v>
      </c>
      <c r="O247" s="116">
        <v>0.44550621000000001</v>
      </c>
      <c r="P247" s="115" t="s">
        <v>584</v>
      </c>
    </row>
    <row r="248" spans="1:16" ht="15" x14ac:dyDescent="0.3">
      <c r="A248">
        <v>441</v>
      </c>
      <c r="B248" t="str">
        <f t="shared" si="70"/>
        <v>iBoxx MSCI EUR High Yield Paris Aligned Capped TCA Index4</v>
      </c>
      <c r="C248" t="s">
        <v>582</v>
      </c>
      <c r="D248" t="s">
        <v>256</v>
      </c>
      <c r="E248" t="s">
        <v>583</v>
      </c>
      <c r="F248">
        <v>4</v>
      </c>
      <c r="G248" t="s">
        <v>577</v>
      </c>
      <c r="H248" s="25">
        <v>45046</v>
      </c>
      <c r="I248" s="31">
        <v>21190281.789198499</v>
      </c>
      <c r="J248" s="31">
        <f t="shared" si="66"/>
        <v>10595140.89459925</v>
      </c>
      <c r="K248" s="31">
        <f t="shared" si="67"/>
        <v>10627632.864747386</v>
      </c>
      <c r="L248" s="31">
        <f t="shared" si="68"/>
        <v>10595140.89459925</v>
      </c>
      <c r="M248" s="31">
        <f t="shared" si="69"/>
        <v>10330262.372234268</v>
      </c>
      <c r="N248" s="31">
        <v>10330262.3106717</v>
      </c>
      <c r="O248" s="116">
        <v>0.44020421199999998</v>
      </c>
      <c r="P248" s="115" t="s">
        <v>584</v>
      </c>
    </row>
    <row r="249" spans="1:16" ht="15" x14ac:dyDescent="0.3">
      <c r="A249">
        <v>441</v>
      </c>
      <c r="B249" t="str">
        <f t="shared" si="70"/>
        <v>iBoxx MSCI EUR High Yield Paris Aligned Capped TCA Index5</v>
      </c>
      <c r="C249" t="s">
        <v>582</v>
      </c>
      <c r="D249" t="s">
        <v>256</v>
      </c>
      <c r="E249" t="s">
        <v>583</v>
      </c>
      <c r="F249">
        <v>5</v>
      </c>
      <c r="G249" t="s">
        <v>577</v>
      </c>
      <c r="H249" s="25">
        <v>45077</v>
      </c>
      <c r="I249" s="31">
        <v>22497876.096592899</v>
      </c>
      <c r="J249" s="31">
        <f t="shared" si="66"/>
        <v>11248938.04829645</v>
      </c>
      <c r="K249" s="31">
        <f t="shared" si="67"/>
        <v>10563555.592192128</v>
      </c>
      <c r="L249" s="31">
        <f t="shared" si="68"/>
        <v>10563555.592192128</v>
      </c>
      <c r="M249" s="31">
        <f t="shared" si="69"/>
        <v>10299466.702387325</v>
      </c>
      <c r="N249" s="31">
        <v>10299466.6804654</v>
      </c>
      <c r="O249" s="116">
        <v>0.44042388300000002</v>
      </c>
      <c r="P249" s="115" t="s">
        <v>584</v>
      </c>
    </row>
    <row r="250" spans="1:16" ht="15" x14ac:dyDescent="0.3">
      <c r="A250">
        <v>441</v>
      </c>
      <c r="B250" t="str">
        <f t="shared" si="70"/>
        <v>iBoxx MSCI EUR High Yield Paris Aligned Capped TCA Index6</v>
      </c>
      <c r="C250" t="s">
        <v>582</v>
      </c>
      <c r="D250" t="s">
        <v>256</v>
      </c>
      <c r="E250" t="s">
        <v>583</v>
      </c>
      <c r="F250">
        <v>6</v>
      </c>
      <c r="G250" t="s">
        <v>577</v>
      </c>
      <c r="H250" s="25">
        <v>45107</v>
      </c>
      <c r="I250" s="31">
        <v>22923806.281315301</v>
      </c>
      <c r="J250" s="31">
        <f t="shared" si="66"/>
        <v>11461903.14065765</v>
      </c>
      <c r="K250" s="31">
        <f t="shared" si="67"/>
        <v>10499864.661253145</v>
      </c>
      <c r="L250" s="31">
        <f t="shared" si="68"/>
        <v>10499864.661253145</v>
      </c>
      <c r="M250" s="31">
        <f t="shared" si="69"/>
        <v>10237368.044721816</v>
      </c>
      <c r="N250" s="31">
        <v>10237367.9874126</v>
      </c>
      <c r="O250" s="116">
        <v>0.45022578899999999</v>
      </c>
      <c r="P250" s="115" t="s">
        <v>584</v>
      </c>
    </row>
    <row r="251" spans="1:16" ht="15" x14ac:dyDescent="0.3">
      <c r="A251">
        <v>441</v>
      </c>
      <c r="B251" t="str">
        <f t="shared" si="70"/>
        <v>iBoxx MSCI EUR High Yield Paris Aligned Capped TCA Index7</v>
      </c>
      <c r="C251" t="s">
        <v>582</v>
      </c>
      <c r="D251" t="s">
        <v>256</v>
      </c>
      <c r="E251" t="s">
        <v>583</v>
      </c>
      <c r="F251">
        <v>7</v>
      </c>
      <c r="G251" t="s">
        <v>577</v>
      </c>
      <c r="H251" s="25">
        <v>45138</v>
      </c>
      <c r="I251" s="31">
        <v>22996873.983699098</v>
      </c>
      <c r="J251" s="31">
        <f t="shared" si="66"/>
        <v>11498436.991849549</v>
      </c>
      <c r="K251" s="31">
        <f t="shared" si="67"/>
        <v>10436557.742557809</v>
      </c>
      <c r="L251" s="31">
        <f t="shared" si="68"/>
        <v>10436557.742557809</v>
      </c>
      <c r="M251" s="31">
        <f t="shared" si="69"/>
        <v>10175643.798993863</v>
      </c>
      <c r="N251" s="31">
        <v>10175643.6960786</v>
      </c>
      <c r="O251" s="116">
        <v>0.44202728000000002</v>
      </c>
      <c r="P251" s="115" t="s">
        <v>584</v>
      </c>
    </row>
    <row r="252" spans="1:16" ht="15" x14ac:dyDescent="0.3">
      <c r="A252">
        <v>441</v>
      </c>
      <c r="B252" t="str">
        <f t="shared" si="70"/>
        <v>iBoxx MSCI EUR High Yield Paris Aligned Capped TCA Index8</v>
      </c>
      <c r="C252" t="s">
        <v>582</v>
      </c>
      <c r="D252" t="s">
        <v>256</v>
      </c>
      <c r="E252" t="s">
        <v>583</v>
      </c>
      <c r="F252">
        <v>8</v>
      </c>
      <c r="G252" t="s">
        <v>577</v>
      </c>
      <c r="H252" s="25">
        <v>45169</v>
      </c>
      <c r="I252" s="31">
        <v>22789684.800459702</v>
      </c>
      <c r="J252" s="31">
        <f t="shared" si="66"/>
        <v>11394842.400229851</v>
      </c>
      <c r="K252" s="31">
        <f t="shared" si="67"/>
        <v>10373632.520778006</v>
      </c>
      <c r="L252" s="31">
        <f t="shared" si="68"/>
        <v>10373632.520778006</v>
      </c>
      <c r="M252" s="31">
        <f t="shared" si="69"/>
        <v>10114291.707758555</v>
      </c>
      <c r="N252" s="31">
        <v>10114291.6976205</v>
      </c>
      <c r="O252" s="116">
        <v>0.43944939700000002</v>
      </c>
      <c r="P252" s="115" t="s">
        <v>584</v>
      </c>
    </row>
    <row r="253" spans="1:16" ht="15" x14ac:dyDescent="0.3">
      <c r="A253">
        <v>441</v>
      </c>
      <c r="B253" t="str">
        <f t="shared" si="70"/>
        <v>iBoxx MSCI EUR High Yield Paris Aligned Capped TCA Index9</v>
      </c>
      <c r="C253" t="s">
        <v>582</v>
      </c>
      <c r="D253" t="s">
        <v>256</v>
      </c>
      <c r="E253" t="s">
        <v>583</v>
      </c>
      <c r="F253">
        <v>9</v>
      </c>
      <c r="G253" t="s">
        <v>577</v>
      </c>
      <c r="H253" s="25">
        <v>45199</v>
      </c>
      <c r="I253" s="31">
        <v>22594161.089022499</v>
      </c>
      <c r="J253" s="31">
        <f t="shared" ref="J253:J316" si="71">IF(G253="PA",I253*0.5,IF(G253="CT",I253*0.7,""))</f>
        <v>11297080.544511249</v>
      </c>
      <c r="K253" s="31">
        <f t="shared" si="67"/>
        <v>10311086.694545444</v>
      </c>
      <c r="L253" s="31">
        <f t="shared" si="68"/>
        <v>10311086.694545444</v>
      </c>
      <c r="M253" s="31">
        <f t="shared" si="69"/>
        <v>10053309.527181808</v>
      </c>
      <c r="N253" s="31">
        <v>10053309.501920201</v>
      </c>
      <c r="O253" s="116">
        <v>0.44132342800000002</v>
      </c>
      <c r="P253" s="115" t="s">
        <v>584</v>
      </c>
    </row>
    <row r="254" spans="1:16" ht="15" x14ac:dyDescent="0.3">
      <c r="A254">
        <v>441</v>
      </c>
      <c r="B254" t="str">
        <f t="shared" si="70"/>
        <v>iBoxx MSCI EUR High Yield Paris Aligned Capped TCA Index10</v>
      </c>
      <c r="C254" t="s">
        <v>582</v>
      </c>
      <c r="D254" t="s">
        <v>256</v>
      </c>
      <c r="E254" t="s">
        <v>583</v>
      </c>
      <c r="F254">
        <v>10</v>
      </c>
      <c r="G254" t="s">
        <v>577</v>
      </c>
      <c r="H254" s="25">
        <v>45230</v>
      </c>
      <c r="I254" s="31">
        <v>21103120.254775099</v>
      </c>
      <c r="J254" s="31">
        <f t="shared" si="71"/>
        <v>10551560.12738755</v>
      </c>
      <c r="K254" s="31">
        <f t="shared" si="67"/>
        <v>10248917.976367487</v>
      </c>
      <c r="L254" s="31">
        <f t="shared" si="68"/>
        <v>10248917.976367487</v>
      </c>
      <c r="M254" s="31">
        <f t="shared" si="69"/>
        <v>9992695.0269582998</v>
      </c>
      <c r="N254" s="31">
        <v>9992695.00154154</v>
      </c>
      <c r="O254" s="116">
        <v>0.43027763699999999</v>
      </c>
      <c r="P254" s="115" t="s">
        <v>584</v>
      </c>
    </row>
    <row r="255" spans="1:16" ht="15" x14ac:dyDescent="0.3">
      <c r="A255">
        <v>441</v>
      </c>
      <c r="B255" t="str">
        <f t="shared" si="70"/>
        <v>iBoxx MSCI EUR High Yield Paris Aligned Capped TCA Index11</v>
      </c>
      <c r="C255" t="s">
        <v>582</v>
      </c>
      <c r="D255" t="s">
        <v>256</v>
      </c>
      <c r="E255" t="s">
        <v>583</v>
      </c>
      <c r="F255">
        <v>11</v>
      </c>
      <c r="G255" t="s">
        <v>577</v>
      </c>
      <c r="H255" s="25">
        <v>45260</v>
      </c>
      <c r="I255" s="31">
        <v>19066886.556547601</v>
      </c>
      <c r="J255" s="31">
        <f t="shared" si="71"/>
        <v>9533443.2782738004</v>
      </c>
      <c r="K255" s="31">
        <f t="shared" si="67"/>
        <v>10187124.092543501</v>
      </c>
      <c r="L255" s="31">
        <f t="shared" si="68"/>
        <v>9533443.2782738004</v>
      </c>
      <c r="M255" s="31">
        <f t="shared" si="69"/>
        <v>9295107.1963169556</v>
      </c>
      <c r="N255" s="31">
        <v>9295107.05075817</v>
      </c>
      <c r="O255" s="116">
        <v>0.43263395999999998</v>
      </c>
      <c r="P255" s="115" t="s">
        <v>584</v>
      </c>
    </row>
    <row r="256" spans="1:16" ht="15" x14ac:dyDescent="0.3">
      <c r="A256">
        <v>441</v>
      </c>
      <c r="B256" t="str">
        <f t="shared" si="70"/>
        <v>iBoxx MSCI EUR High Yield Paris Aligned Capped TCA Index12</v>
      </c>
      <c r="C256" t="s">
        <v>582</v>
      </c>
      <c r="D256" t="s">
        <v>256</v>
      </c>
      <c r="E256" t="s">
        <v>583</v>
      </c>
      <c r="F256">
        <v>12</v>
      </c>
      <c r="G256" t="s">
        <v>577</v>
      </c>
      <c r="H256" s="25">
        <v>45291</v>
      </c>
      <c r="I256" s="31">
        <v>18979065.122060198</v>
      </c>
      <c r="J256" s="31">
        <f t="shared" si="71"/>
        <v>9489532.5610300992</v>
      </c>
      <c r="K256" s="31">
        <f t="shared" si="67"/>
        <v>10125702.783081692</v>
      </c>
      <c r="L256" s="31">
        <f t="shared" si="68"/>
        <v>9489532.5610300992</v>
      </c>
      <c r="M256" s="31">
        <f t="shared" si="69"/>
        <v>9252294.2470043469</v>
      </c>
      <c r="N256" s="31">
        <v>9252867.3095457293</v>
      </c>
      <c r="O256" s="116">
        <v>0.43375119499999998</v>
      </c>
      <c r="P256" s="115" t="s">
        <v>584</v>
      </c>
    </row>
    <row r="257" spans="1:16" ht="15" x14ac:dyDescent="0.3">
      <c r="A257">
        <v>441</v>
      </c>
      <c r="B257" t="str">
        <f t="shared" si="70"/>
        <v>iBoxx MSCI EUR High Yield Paris Aligned Capped TCA Index13</v>
      </c>
      <c r="C257" t="s">
        <v>582</v>
      </c>
      <c r="D257" t="s">
        <v>256</v>
      </c>
      <c r="E257" t="s">
        <v>583</v>
      </c>
      <c r="F257">
        <v>13</v>
      </c>
      <c r="G257" t="s">
        <v>577</v>
      </c>
      <c r="H257" s="25">
        <v>45322</v>
      </c>
      <c r="I257" s="31">
        <v>19021851</v>
      </c>
      <c r="J257" s="31">
        <f t="shared" si="71"/>
        <v>9510925.5</v>
      </c>
      <c r="K257" s="31">
        <f t="shared" si="67"/>
        <v>10064651.801616454</v>
      </c>
      <c r="L257" s="31">
        <f t="shared" si="68"/>
        <v>9510925.5</v>
      </c>
      <c r="M257" s="31">
        <f t="shared" si="69"/>
        <v>9273152.3624999989</v>
      </c>
      <c r="N257" s="31">
        <v>9273152</v>
      </c>
      <c r="O257" s="116">
        <v>0.43037457400000001</v>
      </c>
      <c r="P257" s="115" t="s">
        <v>584</v>
      </c>
    </row>
    <row r="258" spans="1:16" ht="15" x14ac:dyDescent="0.3">
      <c r="A258">
        <v>441</v>
      </c>
      <c r="B258" t="str">
        <f t="shared" si="70"/>
        <v>iBoxx MSCI EUR High Yield Paris Aligned Capped TCA Index14</v>
      </c>
      <c r="C258" t="s">
        <v>582</v>
      </c>
      <c r="D258" t="s">
        <v>256</v>
      </c>
      <c r="E258" t="s">
        <v>583</v>
      </c>
      <c r="F258">
        <v>14</v>
      </c>
      <c r="G258" t="s">
        <v>577</v>
      </c>
      <c r="H258" s="25">
        <v>45350</v>
      </c>
      <c r="I258" s="31">
        <v>25463488</v>
      </c>
      <c r="J258" s="31">
        <f t="shared" si="71"/>
        <v>12731744</v>
      </c>
      <c r="K258" s="31">
        <f t="shared" si="67"/>
        <v>10003968.91532621</v>
      </c>
      <c r="L258" s="31">
        <f t="shared" si="68"/>
        <v>10003968.91532621</v>
      </c>
      <c r="M258" s="31">
        <f t="shared" si="69"/>
        <v>9753869.6924430542</v>
      </c>
      <c r="N258" s="31">
        <v>9753870</v>
      </c>
      <c r="O258" s="116">
        <v>0.44274163799999999</v>
      </c>
      <c r="P258" s="115" t="s">
        <v>584</v>
      </c>
    </row>
    <row r="259" spans="1:16" ht="15" x14ac:dyDescent="0.3">
      <c r="A259">
        <v>441</v>
      </c>
      <c r="B259" t="str">
        <f t="shared" si="70"/>
        <v>iBoxx MSCI EUR High Yield Paris Aligned Capped TCA Index15</v>
      </c>
      <c r="C259" t="s">
        <v>582</v>
      </c>
      <c r="D259" t="s">
        <v>256</v>
      </c>
      <c r="E259" t="s">
        <v>583</v>
      </c>
      <c r="F259">
        <v>15</v>
      </c>
      <c r="G259" t="s">
        <v>577</v>
      </c>
      <c r="H259" s="25">
        <v>45382</v>
      </c>
      <c r="I259" s="31">
        <v>25841328</v>
      </c>
      <c r="J259" s="31">
        <f t="shared" si="71"/>
        <v>12920664</v>
      </c>
      <c r="K259" s="31">
        <f t="shared" si="67"/>
        <v>9943651.9048517495</v>
      </c>
      <c r="L259" s="31">
        <f t="shared" si="68"/>
        <v>9943651.9048517495</v>
      </c>
      <c r="M259" s="31">
        <f t="shared" si="69"/>
        <v>9695060.6072304547</v>
      </c>
      <c r="N259" s="31">
        <v>9695061</v>
      </c>
      <c r="O259" s="116">
        <v>0.45131580399999999</v>
      </c>
      <c r="P259" s="115" t="s">
        <v>584</v>
      </c>
    </row>
    <row r="260" spans="1:16" ht="15" x14ac:dyDescent="0.3">
      <c r="A260">
        <v>441</v>
      </c>
      <c r="B260" t="str">
        <f t="shared" si="70"/>
        <v>iBoxx MSCI EUR High Yield Paris Aligned Capped TCA Index16</v>
      </c>
      <c r="C260" t="s">
        <v>582</v>
      </c>
      <c r="D260" t="s">
        <v>256</v>
      </c>
      <c r="E260" t="s">
        <v>583</v>
      </c>
      <c r="F260">
        <v>16</v>
      </c>
      <c r="G260" t="s">
        <v>577</v>
      </c>
      <c r="H260" s="25">
        <v>45412</v>
      </c>
      <c r="I260" s="31">
        <v>25660460.293010499</v>
      </c>
      <c r="J260" s="31">
        <f t="shared" si="71"/>
        <v>12830230.14650525</v>
      </c>
      <c r="K260" s="31">
        <f t="shared" ref="K260:K323" si="72">VLOOKUP(C260,$C:$K,8,FALSE)*0.93^(F260/12)</f>
        <v>9883698.5642150696</v>
      </c>
      <c r="L260" s="31">
        <f t="shared" si="68"/>
        <v>9883698.5642150696</v>
      </c>
      <c r="M260" s="31">
        <f t="shared" si="69"/>
        <v>9636606.1001096927</v>
      </c>
      <c r="N260" s="31">
        <v>9636606.0773272496</v>
      </c>
      <c r="O260" s="116">
        <v>0.45848734099999999</v>
      </c>
      <c r="P260" s="115" t="s">
        <v>584</v>
      </c>
    </row>
    <row r="261" spans="1:16" ht="15" x14ac:dyDescent="0.3">
      <c r="A261">
        <v>441</v>
      </c>
      <c r="B261" t="str">
        <f t="shared" si="70"/>
        <v>iBoxx MSCI EUR High Yield Paris Aligned Capped TCA Index17</v>
      </c>
      <c r="C261" t="s">
        <v>582</v>
      </c>
      <c r="D261" t="s">
        <v>256</v>
      </c>
      <c r="E261" t="s">
        <v>583</v>
      </c>
      <c r="F261">
        <v>17</v>
      </c>
      <c r="G261" t="s">
        <v>577</v>
      </c>
      <c r="H261" s="25">
        <v>45443</v>
      </c>
      <c r="I261" s="31">
        <v>24455428</v>
      </c>
      <c r="J261" s="31">
        <f t="shared" si="71"/>
        <v>12227714</v>
      </c>
      <c r="K261" s="31">
        <f t="shared" si="72"/>
        <v>9824106.7007386796</v>
      </c>
      <c r="L261" s="31">
        <f t="shared" ref="L261:L324" si="73">MIN(J261,K261)</f>
        <v>9824106.7007386796</v>
      </c>
      <c r="M261" s="31">
        <f t="shared" ref="M261:M324" si="74">L261*0.975</f>
        <v>9578504.0332202129</v>
      </c>
      <c r="N261" s="31">
        <v>9578504</v>
      </c>
      <c r="O261" s="116">
        <v>0.46515667300000002</v>
      </c>
      <c r="P261" s="115" t="s">
        <v>584</v>
      </c>
    </row>
    <row r="262" spans="1:16" ht="15" x14ac:dyDescent="0.3">
      <c r="A262">
        <v>441</v>
      </c>
      <c r="B262" t="str">
        <f t="shared" si="70"/>
        <v>iBoxx MSCI EUR High Yield Paris Aligned Capped TCA Index18</v>
      </c>
      <c r="C262" t="s">
        <v>582</v>
      </c>
      <c r="D262" t="s">
        <v>256</v>
      </c>
      <c r="E262" t="s">
        <v>583</v>
      </c>
      <c r="F262">
        <v>18</v>
      </c>
      <c r="G262" t="s">
        <v>577</v>
      </c>
      <c r="H262" s="25">
        <v>45473</v>
      </c>
      <c r="I262" s="31">
        <v>24016153</v>
      </c>
      <c r="J262" s="31">
        <f t="shared" si="71"/>
        <v>12008076.5</v>
      </c>
      <c r="K262" s="31">
        <f t="shared" si="72"/>
        <v>9764874.1349654254</v>
      </c>
      <c r="L262" s="31">
        <f t="shared" si="73"/>
        <v>9764874.1349654254</v>
      </c>
      <c r="M262" s="31">
        <f t="shared" si="74"/>
        <v>9520752.2815912887</v>
      </c>
      <c r="N262" s="31">
        <v>9520752</v>
      </c>
      <c r="O262" s="116">
        <v>0.45701204600000001</v>
      </c>
      <c r="P262" s="115" t="s">
        <v>584</v>
      </c>
    </row>
    <row r="263" spans="1:16" ht="15" x14ac:dyDescent="0.3">
      <c r="A263">
        <v>441</v>
      </c>
      <c r="B263" t="str">
        <f t="shared" si="70"/>
        <v>iBoxx MSCI EUR High Yield Paris Aligned Capped TCA Index19</v>
      </c>
      <c r="C263" t="s">
        <v>582</v>
      </c>
      <c r="D263" t="s">
        <v>256</v>
      </c>
      <c r="E263" t="s">
        <v>583</v>
      </c>
      <c r="F263">
        <v>19</v>
      </c>
      <c r="G263" t="s">
        <v>577</v>
      </c>
      <c r="H263" s="25">
        <v>45504</v>
      </c>
      <c r="I263" s="31">
        <v>25222410.3673779</v>
      </c>
      <c r="J263" s="31">
        <f t="shared" si="71"/>
        <v>12611205.18368895</v>
      </c>
      <c r="K263" s="31">
        <f t="shared" si="72"/>
        <v>9705998.7005787622</v>
      </c>
      <c r="L263" s="31">
        <f t="shared" si="73"/>
        <v>9705998.7005787622</v>
      </c>
      <c r="M263" s="31">
        <f t="shared" si="74"/>
        <v>9463348.7330642939</v>
      </c>
      <c r="N263" s="31">
        <v>9463349</v>
      </c>
      <c r="O263" s="116">
        <v>0.46753692299999999</v>
      </c>
      <c r="P263" s="115" t="s">
        <v>584</v>
      </c>
    </row>
    <row r="264" spans="1:16" ht="15" x14ac:dyDescent="0.3">
      <c r="A264">
        <v>441</v>
      </c>
      <c r="B264" t="str">
        <f t="shared" si="70"/>
        <v>iBoxx MSCI EUR High Yield Paris Aligned Capped TCA Index20</v>
      </c>
      <c r="C264" t="s">
        <v>582</v>
      </c>
      <c r="D264" t="s">
        <v>256</v>
      </c>
      <c r="E264" t="s">
        <v>583</v>
      </c>
      <c r="F264">
        <v>20</v>
      </c>
      <c r="G264" t="s">
        <v>577</v>
      </c>
      <c r="H264" s="25">
        <v>45535</v>
      </c>
      <c r="I264" s="31">
        <v>25561377</v>
      </c>
      <c r="J264" s="31">
        <f t="shared" si="71"/>
        <v>12780688.5</v>
      </c>
      <c r="K264" s="31">
        <f t="shared" si="72"/>
        <v>9647478.2443235461</v>
      </c>
      <c r="L264" s="31">
        <f t="shared" si="73"/>
        <v>9647478.2443235461</v>
      </c>
      <c r="M264" s="31">
        <f t="shared" si="74"/>
        <v>9406291.2882154565</v>
      </c>
      <c r="N264" s="31">
        <v>9406291</v>
      </c>
      <c r="O264" s="116">
        <v>0.46944175999999999</v>
      </c>
      <c r="P264" s="115" t="s">
        <v>584</v>
      </c>
    </row>
    <row r="265" spans="1:16" ht="15" x14ac:dyDescent="0.3">
      <c r="A265">
        <v>441</v>
      </c>
      <c r="B265" t="str">
        <f t="shared" si="70"/>
        <v>iBoxx MSCI EUR High Yield Paris Aligned Capped TCA Index21</v>
      </c>
      <c r="C265" t="s">
        <v>582</v>
      </c>
      <c r="D265" t="s">
        <v>256</v>
      </c>
      <c r="E265" t="s">
        <v>583</v>
      </c>
      <c r="F265">
        <v>21</v>
      </c>
      <c r="G265" t="s">
        <v>577</v>
      </c>
      <c r="H265" s="25">
        <v>45565</v>
      </c>
      <c r="I265" s="31">
        <v>26993902.459092502</v>
      </c>
      <c r="J265" s="31">
        <f t="shared" si="71"/>
        <v>13496951.229546251</v>
      </c>
      <c r="K265" s="31">
        <f t="shared" si="72"/>
        <v>9589310.6259272639</v>
      </c>
      <c r="L265" s="31">
        <f t="shared" si="73"/>
        <v>9589310.6259272639</v>
      </c>
      <c r="M265" s="31">
        <f t="shared" si="74"/>
        <v>9349577.8602790814</v>
      </c>
      <c r="N265" s="31">
        <v>9349577.7642936502</v>
      </c>
      <c r="O265" s="116">
        <v>0.48012903400000001</v>
      </c>
      <c r="P265" s="115" t="s">
        <v>584</v>
      </c>
    </row>
    <row r="266" spans="1:16" ht="15" x14ac:dyDescent="0.3">
      <c r="A266">
        <v>441</v>
      </c>
      <c r="B266" t="str">
        <f t="shared" si="70"/>
        <v>iBoxx MSCI EUR High Yield Paris Aligned Capped TCA Index22</v>
      </c>
      <c r="C266" t="s">
        <v>582</v>
      </c>
      <c r="D266" t="s">
        <v>256</v>
      </c>
      <c r="E266" t="s">
        <v>583</v>
      </c>
      <c r="F266">
        <v>22</v>
      </c>
      <c r="G266" t="s">
        <v>577</v>
      </c>
      <c r="H266" s="25">
        <v>45596</v>
      </c>
      <c r="I266" s="31">
        <v>25820269.499088898</v>
      </c>
      <c r="J266" s="31">
        <f>IF(G266="PA",I266*0.5,IF(G266="CT",I266*0.7,""))</f>
        <v>12910134.749544449</v>
      </c>
      <c r="K266" s="31">
        <f t="shared" si="72"/>
        <v>9531493.7180217635</v>
      </c>
      <c r="L266" s="31">
        <f t="shared" si="73"/>
        <v>9531493.7180217635</v>
      </c>
      <c r="M266" s="31">
        <f t="shared" si="74"/>
        <v>9293206.3750712201</v>
      </c>
      <c r="N266" s="31">
        <v>9293206.3117767796</v>
      </c>
      <c r="O266" s="116">
        <v>0.48628284799999999</v>
      </c>
      <c r="P266" s="115" t="s">
        <v>584</v>
      </c>
    </row>
    <row r="267" spans="1:16" ht="15" x14ac:dyDescent="0.3">
      <c r="A267">
        <v>441</v>
      </c>
      <c r="B267" t="str">
        <f t="shared" si="70"/>
        <v>iBoxx MSCI EUR High Yield Paris Aligned Capped TCA Index23</v>
      </c>
      <c r="C267" t="s">
        <v>582</v>
      </c>
      <c r="D267" t="s">
        <v>256</v>
      </c>
      <c r="E267" t="s">
        <v>583</v>
      </c>
      <c r="F267">
        <v>23</v>
      </c>
      <c r="G267" t="s">
        <v>577</v>
      </c>
      <c r="H267" s="25">
        <v>45626</v>
      </c>
      <c r="I267" s="31">
        <v>25527196.901182</v>
      </c>
      <c r="J267" s="31">
        <f t="shared" si="71"/>
        <v>12763598.450591</v>
      </c>
      <c r="K267" s="31">
        <f t="shared" si="72"/>
        <v>9474025.4060654566</v>
      </c>
      <c r="L267" s="31">
        <f t="shared" si="73"/>
        <v>9474025.4060654566</v>
      </c>
      <c r="M267" s="31">
        <f t="shared" si="74"/>
        <v>9237174.7709138207</v>
      </c>
      <c r="N267" s="31">
        <v>9237175</v>
      </c>
      <c r="O267" s="116">
        <v>0.49273143200000002</v>
      </c>
      <c r="P267" s="115" t="s">
        <v>584</v>
      </c>
    </row>
    <row r="268" spans="1:16" ht="15" x14ac:dyDescent="0.3">
      <c r="A268">
        <v>441</v>
      </c>
      <c r="B268" t="str">
        <f t="shared" si="70"/>
        <v>iBoxx MSCI EUR High Yield Paris Aligned Capped TCA Index24</v>
      </c>
      <c r="C268" t="s">
        <v>582</v>
      </c>
      <c r="D268" t="s">
        <v>256</v>
      </c>
      <c r="E268" t="s">
        <v>583</v>
      </c>
      <c r="F268">
        <v>24</v>
      </c>
      <c r="G268" t="s">
        <v>577</v>
      </c>
      <c r="H268" s="25">
        <v>45657</v>
      </c>
      <c r="I268" s="31">
        <v>25775953.392315701</v>
      </c>
      <c r="J268" s="31">
        <f t="shared" si="71"/>
        <v>12887976.69615785</v>
      </c>
      <c r="K268" s="31">
        <f t="shared" si="72"/>
        <v>9416903.5882659741</v>
      </c>
      <c r="L268" s="31">
        <f t="shared" si="73"/>
        <v>9416903.5882659741</v>
      </c>
      <c r="M268" s="31">
        <f t="shared" si="74"/>
        <v>9181480.9985593241</v>
      </c>
      <c r="N268" s="31">
        <v>9181480.9093411192</v>
      </c>
      <c r="O268" s="116">
        <v>0.49273143200000002</v>
      </c>
      <c r="P268" s="115" t="s">
        <v>584</v>
      </c>
    </row>
    <row r="269" spans="1:16" ht="15" x14ac:dyDescent="0.3">
      <c r="A269">
        <v>441</v>
      </c>
      <c r="B269" t="str">
        <f t="shared" si="70"/>
        <v>iBoxx MSCI EUR High Yield Paris Aligned Capped TCA Index25</v>
      </c>
      <c r="C269" t="s">
        <v>582</v>
      </c>
      <c r="D269" t="s">
        <v>256</v>
      </c>
      <c r="E269" t="s">
        <v>583</v>
      </c>
      <c r="F269">
        <v>25</v>
      </c>
      <c r="G269" t="s">
        <v>577</v>
      </c>
      <c r="H269" s="25">
        <v>45688</v>
      </c>
      <c r="I269">
        <v>26173924.0131994</v>
      </c>
      <c r="J269" s="31">
        <f>IF(G269="PA",I269*0.5,IF(G269="CT",I269*0.7,""))</f>
        <v>13086962.0065997</v>
      </c>
      <c r="K269" s="31">
        <f t="shared" si="72"/>
        <v>9360126.1755033024</v>
      </c>
      <c r="L269" s="31">
        <f t="shared" si="73"/>
        <v>9360126.1755033024</v>
      </c>
      <c r="M269" s="31">
        <f t="shared" si="74"/>
        <v>9126123.0211157203</v>
      </c>
      <c r="N269" s="31">
        <v>9126123.0087859891</v>
      </c>
      <c r="O269" s="38">
        <v>0.50185299999999999</v>
      </c>
      <c r="P269" s="115" t="s">
        <v>584</v>
      </c>
    </row>
    <row r="270" spans="1:16" ht="15" x14ac:dyDescent="0.3">
      <c r="A270">
        <v>441</v>
      </c>
      <c r="B270" t="str">
        <f t="shared" si="70"/>
        <v>iBoxx MSCI EUR High Yield Paris Aligned Capped TCA Index26</v>
      </c>
      <c r="C270" t="s">
        <v>582</v>
      </c>
      <c r="D270" t="s">
        <v>256</v>
      </c>
      <c r="E270" t="s">
        <v>583</v>
      </c>
      <c r="F270">
        <v>26</v>
      </c>
      <c r="G270" t="s">
        <v>577</v>
      </c>
      <c r="H270" s="25">
        <v>45716</v>
      </c>
      <c r="J270" s="31">
        <f>IF(G270="PA",I270*0.5,IF(G270="CT",I270*0.7,""))</f>
        <v>0</v>
      </c>
      <c r="K270" s="31">
        <f t="shared" si="72"/>
        <v>9303691.0912533756</v>
      </c>
      <c r="L270">
        <f t="shared" si="73"/>
        <v>0</v>
      </c>
      <c r="M270">
        <f t="shared" si="74"/>
        <v>0</v>
      </c>
      <c r="O270" s="38"/>
      <c r="P270" s="115" t="s">
        <v>584</v>
      </c>
    </row>
    <row r="271" spans="1:16" ht="15" x14ac:dyDescent="0.3">
      <c r="A271">
        <v>441</v>
      </c>
      <c r="B271" t="str">
        <f t="shared" si="70"/>
        <v>iBoxx MSCI EUR High Yield Paris Aligned Capped TCA Index27</v>
      </c>
      <c r="C271" t="s">
        <v>582</v>
      </c>
      <c r="D271" t="s">
        <v>256</v>
      </c>
      <c r="E271" t="s">
        <v>583</v>
      </c>
      <c r="F271">
        <v>27</v>
      </c>
      <c r="G271" t="s">
        <v>577</v>
      </c>
      <c r="H271" s="25">
        <v>45747</v>
      </c>
      <c r="J271" s="31">
        <f t="shared" si="71"/>
        <v>0</v>
      </c>
      <c r="K271" s="31">
        <f t="shared" si="72"/>
        <v>9247596.2715121284</v>
      </c>
      <c r="L271">
        <f t="shared" si="73"/>
        <v>0</v>
      </c>
      <c r="M271">
        <f t="shared" si="74"/>
        <v>0</v>
      </c>
      <c r="O271" s="38"/>
      <c r="P271" s="115" t="s">
        <v>584</v>
      </c>
    </row>
    <row r="272" spans="1:16" ht="15" x14ac:dyDescent="0.3">
      <c r="A272">
        <v>441</v>
      </c>
      <c r="B272" t="str">
        <f t="shared" si="70"/>
        <v>iBoxx MSCI EUR High Yield Paris Aligned Capped TCA Index28</v>
      </c>
      <c r="C272" t="s">
        <v>582</v>
      </c>
      <c r="D272" t="s">
        <v>256</v>
      </c>
      <c r="E272" t="s">
        <v>583</v>
      </c>
      <c r="F272">
        <v>28</v>
      </c>
      <c r="G272" t="s">
        <v>577</v>
      </c>
      <c r="H272" s="25">
        <v>45777</v>
      </c>
      <c r="J272" s="31">
        <f t="shared" si="71"/>
        <v>0</v>
      </c>
      <c r="K272" s="31">
        <f t="shared" si="72"/>
        <v>9191839.6647200156</v>
      </c>
      <c r="L272">
        <f t="shared" si="73"/>
        <v>0</v>
      </c>
      <c r="M272">
        <f t="shared" si="74"/>
        <v>0</v>
      </c>
      <c r="O272" s="38"/>
      <c r="P272" s="115" t="s">
        <v>584</v>
      </c>
    </row>
    <row r="273" spans="1:16" ht="15" x14ac:dyDescent="0.3">
      <c r="A273">
        <v>441</v>
      </c>
      <c r="B273" t="str">
        <f t="shared" si="70"/>
        <v>iBoxx MSCI EUR High Yield Paris Aligned Capped TCA Index29</v>
      </c>
      <c r="C273" t="s">
        <v>582</v>
      </c>
      <c r="D273" t="s">
        <v>256</v>
      </c>
      <c r="E273" t="s">
        <v>583</v>
      </c>
      <c r="F273">
        <v>29</v>
      </c>
      <c r="G273" t="s">
        <v>577</v>
      </c>
      <c r="H273" s="25">
        <v>45808</v>
      </c>
      <c r="J273" s="31">
        <f t="shared" si="71"/>
        <v>0</v>
      </c>
      <c r="K273" s="31">
        <f t="shared" si="72"/>
        <v>9136419.2316869721</v>
      </c>
      <c r="L273">
        <f t="shared" si="73"/>
        <v>0</v>
      </c>
      <c r="M273">
        <f t="shared" si="74"/>
        <v>0</v>
      </c>
      <c r="O273" s="38"/>
      <c r="P273" s="115" t="s">
        <v>584</v>
      </c>
    </row>
    <row r="274" spans="1:16" ht="15" x14ac:dyDescent="0.3">
      <c r="A274">
        <v>441</v>
      </c>
      <c r="B274" t="str">
        <f t="shared" si="70"/>
        <v>iBoxx MSCI EUR High Yield Paris Aligned Capped TCA Index30</v>
      </c>
      <c r="C274" t="s">
        <v>582</v>
      </c>
      <c r="D274" t="s">
        <v>256</v>
      </c>
      <c r="E274" t="s">
        <v>583</v>
      </c>
      <c r="F274">
        <v>30</v>
      </c>
      <c r="G274" t="s">
        <v>577</v>
      </c>
      <c r="H274" s="25">
        <v>45838</v>
      </c>
      <c r="J274" s="31">
        <f t="shared" si="71"/>
        <v>0</v>
      </c>
      <c r="K274" s="31">
        <f t="shared" si="72"/>
        <v>9081332.9455178455</v>
      </c>
      <c r="L274">
        <f t="shared" si="73"/>
        <v>0</v>
      </c>
      <c r="M274">
        <f t="shared" si="74"/>
        <v>0</v>
      </c>
      <c r="O274" s="38"/>
      <c r="P274" s="115" t="s">
        <v>584</v>
      </c>
    </row>
    <row r="275" spans="1:16" ht="15" x14ac:dyDescent="0.3">
      <c r="A275">
        <v>441</v>
      </c>
      <c r="B275" t="str">
        <f t="shared" si="70"/>
        <v>iBoxx MSCI EUR High Yield Paris Aligned Capped TCA Index31</v>
      </c>
      <c r="C275" t="s">
        <v>582</v>
      </c>
      <c r="D275" t="s">
        <v>256</v>
      </c>
      <c r="E275" t="s">
        <v>583</v>
      </c>
      <c r="F275">
        <v>31</v>
      </c>
      <c r="G275" t="s">
        <v>577</v>
      </c>
      <c r="H275" s="25">
        <v>45869</v>
      </c>
      <c r="J275" s="31">
        <f t="shared" si="71"/>
        <v>0</v>
      </c>
      <c r="K275" s="31">
        <f t="shared" si="72"/>
        <v>9026578.7915382516</v>
      </c>
      <c r="L275">
        <f t="shared" si="73"/>
        <v>0</v>
      </c>
      <c r="M275">
        <f t="shared" si="74"/>
        <v>0</v>
      </c>
      <c r="O275" s="38"/>
      <c r="P275" s="115" t="s">
        <v>584</v>
      </c>
    </row>
    <row r="276" spans="1:16" ht="15" x14ac:dyDescent="0.3">
      <c r="A276">
        <v>441</v>
      </c>
      <c r="B276" t="str">
        <f t="shared" si="70"/>
        <v>iBoxx MSCI EUR High Yield Paris Aligned Capped TCA Index32</v>
      </c>
      <c r="C276" t="s">
        <v>582</v>
      </c>
      <c r="D276" t="s">
        <v>256</v>
      </c>
      <c r="E276" t="s">
        <v>583</v>
      </c>
      <c r="F276">
        <v>32</v>
      </c>
      <c r="G276" t="s">
        <v>577</v>
      </c>
      <c r="H276" s="25">
        <v>45900</v>
      </c>
      <c r="J276" s="31">
        <f t="shared" si="71"/>
        <v>0</v>
      </c>
      <c r="K276" s="31">
        <f t="shared" si="72"/>
        <v>8972154.7672208995</v>
      </c>
      <c r="L276">
        <f t="shared" si="73"/>
        <v>0</v>
      </c>
      <c r="M276">
        <f t="shared" si="74"/>
        <v>0</v>
      </c>
      <c r="O276" s="38"/>
      <c r="P276" s="115" t="s">
        <v>584</v>
      </c>
    </row>
    <row r="277" spans="1:16" ht="15" x14ac:dyDescent="0.3">
      <c r="A277">
        <v>441</v>
      </c>
      <c r="B277" t="str">
        <f t="shared" si="70"/>
        <v>iBoxx MSCI EUR High Yield Paris Aligned Capped TCA Index33</v>
      </c>
      <c r="C277" t="s">
        <v>582</v>
      </c>
      <c r="D277" t="s">
        <v>256</v>
      </c>
      <c r="E277" t="s">
        <v>583</v>
      </c>
      <c r="F277">
        <v>33</v>
      </c>
      <c r="G277" t="s">
        <v>577</v>
      </c>
      <c r="H277" s="25">
        <v>45930</v>
      </c>
      <c r="J277" s="31">
        <f t="shared" si="71"/>
        <v>0</v>
      </c>
      <c r="K277" s="31">
        <f t="shared" si="72"/>
        <v>8918058.8821123559</v>
      </c>
      <c r="L277">
        <f t="shared" si="73"/>
        <v>0</v>
      </c>
      <c r="M277">
        <f t="shared" si="74"/>
        <v>0</v>
      </c>
      <c r="O277" s="38"/>
      <c r="P277" s="115" t="s">
        <v>584</v>
      </c>
    </row>
    <row r="278" spans="1:16" ht="15" x14ac:dyDescent="0.3">
      <c r="A278">
        <v>441</v>
      </c>
      <c r="B278" t="str">
        <f t="shared" si="70"/>
        <v>iBoxx MSCI EUR High Yield Paris Aligned Capped TCA Index34</v>
      </c>
      <c r="C278" t="s">
        <v>582</v>
      </c>
      <c r="D278" t="s">
        <v>256</v>
      </c>
      <c r="E278" t="s">
        <v>583</v>
      </c>
      <c r="F278">
        <v>34</v>
      </c>
      <c r="G278" t="s">
        <v>577</v>
      </c>
      <c r="H278" s="25">
        <v>45961</v>
      </c>
      <c r="J278" s="31">
        <f t="shared" si="71"/>
        <v>0</v>
      </c>
      <c r="K278" s="31">
        <f t="shared" si="72"/>
        <v>8864289.1577602401</v>
      </c>
      <c r="L278">
        <f t="shared" si="73"/>
        <v>0</v>
      </c>
      <c r="M278">
        <f t="shared" si="74"/>
        <v>0</v>
      </c>
      <c r="O278" s="38"/>
      <c r="P278" s="115" t="s">
        <v>584</v>
      </c>
    </row>
    <row r="279" spans="1:16" ht="15" x14ac:dyDescent="0.3">
      <c r="A279">
        <v>441</v>
      </c>
      <c r="B279" t="str">
        <f t="shared" si="70"/>
        <v>iBoxx MSCI EUR High Yield Paris Aligned Capped TCA Index35</v>
      </c>
      <c r="C279" t="s">
        <v>582</v>
      </c>
      <c r="D279" t="s">
        <v>256</v>
      </c>
      <c r="E279" t="s">
        <v>583</v>
      </c>
      <c r="F279">
        <v>35</v>
      </c>
      <c r="G279" t="s">
        <v>577</v>
      </c>
      <c r="H279" s="25">
        <v>45991</v>
      </c>
      <c r="J279" s="31">
        <f t="shared" si="71"/>
        <v>0</v>
      </c>
      <c r="K279" s="31">
        <f t="shared" si="72"/>
        <v>8810843.6276408751</v>
      </c>
      <c r="L279">
        <f t="shared" si="73"/>
        <v>0</v>
      </c>
      <c r="M279">
        <f t="shared" si="74"/>
        <v>0</v>
      </c>
      <c r="O279" s="38"/>
      <c r="P279" s="115" t="s">
        <v>584</v>
      </c>
    </row>
    <row r="280" spans="1:16" ht="15" x14ac:dyDescent="0.3">
      <c r="A280">
        <v>441</v>
      </c>
      <c r="B280" t="str">
        <f t="shared" si="70"/>
        <v>iBoxx MSCI EUR High Yield Paris Aligned Capped TCA Index36</v>
      </c>
      <c r="C280" t="s">
        <v>582</v>
      </c>
      <c r="D280" t="s">
        <v>256</v>
      </c>
      <c r="E280" t="s">
        <v>583</v>
      </c>
      <c r="F280">
        <v>36</v>
      </c>
      <c r="G280" t="s">
        <v>577</v>
      </c>
      <c r="H280" s="25">
        <v>46022</v>
      </c>
      <c r="J280" s="31">
        <f t="shared" si="71"/>
        <v>0</v>
      </c>
      <c r="K280" s="31">
        <f t="shared" si="72"/>
        <v>8757720.3370873556</v>
      </c>
      <c r="L280">
        <f t="shared" si="73"/>
        <v>0</v>
      </c>
      <c r="M280">
        <f t="shared" si="74"/>
        <v>0</v>
      </c>
      <c r="O280" s="38"/>
      <c r="P280" s="115" t="s">
        <v>584</v>
      </c>
    </row>
    <row r="281" spans="1:16" ht="15" x14ac:dyDescent="0.3">
      <c r="A281">
        <v>441</v>
      </c>
      <c r="B281" t="str">
        <f t="shared" si="70"/>
        <v>iBoxx MSCI EUR High Yield Paris Aligned Capped TCA Index37</v>
      </c>
      <c r="C281" t="s">
        <v>582</v>
      </c>
      <c r="D281" t="s">
        <v>256</v>
      </c>
      <c r="E281" t="s">
        <v>583</v>
      </c>
      <c r="F281">
        <v>37</v>
      </c>
      <c r="G281" t="s">
        <v>577</v>
      </c>
      <c r="H281" s="25">
        <v>46053</v>
      </c>
      <c r="J281" s="31">
        <f t="shared" si="71"/>
        <v>0</v>
      </c>
      <c r="K281" s="31">
        <f t="shared" si="72"/>
        <v>8704917.3432180714</v>
      </c>
      <c r="L281">
        <f t="shared" si="73"/>
        <v>0</v>
      </c>
      <c r="M281">
        <f t="shared" si="74"/>
        <v>0</v>
      </c>
      <c r="O281" s="38"/>
      <c r="P281" s="115" t="s">
        <v>584</v>
      </c>
    </row>
    <row r="282" spans="1:16" ht="15" x14ac:dyDescent="0.3">
      <c r="A282">
        <v>441</v>
      </c>
      <c r="B282" t="str">
        <f t="shared" si="70"/>
        <v>iBoxx MSCI EUR High Yield Paris Aligned Capped TCA Index38</v>
      </c>
      <c r="C282" t="s">
        <v>582</v>
      </c>
      <c r="D282" t="s">
        <v>256</v>
      </c>
      <c r="E282" t="s">
        <v>583</v>
      </c>
      <c r="F282">
        <v>38</v>
      </c>
      <c r="G282" t="s">
        <v>577</v>
      </c>
      <c r="H282" s="25">
        <v>46081</v>
      </c>
      <c r="J282" s="31">
        <f t="shared" si="71"/>
        <v>0</v>
      </c>
      <c r="K282" s="31">
        <f t="shared" si="72"/>
        <v>8652432.7148656398</v>
      </c>
      <c r="L282">
        <f t="shared" si="73"/>
        <v>0</v>
      </c>
      <c r="M282">
        <f t="shared" si="74"/>
        <v>0</v>
      </c>
      <c r="O282" s="38"/>
      <c r="P282" s="115" t="s">
        <v>584</v>
      </c>
    </row>
    <row r="283" spans="1:16" ht="15" x14ac:dyDescent="0.3">
      <c r="A283">
        <v>441</v>
      </c>
      <c r="B283" t="str">
        <f t="shared" si="70"/>
        <v>iBoxx MSCI EUR High Yield Paris Aligned Capped TCA Index39</v>
      </c>
      <c r="C283" t="s">
        <v>582</v>
      </c>
      <c r="D283" t="s">
        <v>256</v>
      </c>
      <c r="E283" t="s">
        <v>583</v>
      </c>
      <c r="F283">
        <v>39</v>
      </c>
      <c r="G283" t="s">
        <v>577</v>
      </c>
      <c r="H283" s="25">
        <v>46112</v>
      </c>
      <c r="J283" s="31">
        <f t="shared" si="71"/>
        <v>0</v>
      </c>
      <c r="K283" s="31">
        <f t="shared" si="72"/>
        <v>8600264.5325062796</v>
      </c>
      <c r="L283">
        <f t="shared" si="73"/>
        <v>0</v>
      </c>
      <c r="M283">
        <f t="shared" si="74"/>
        <v>0</v>
      </c>
      <c r="O283" s="38"/>
      <c r="P283" s="115" t="s">
        <v>584</v>
      </c>
    </row>
    <row r="284" spans="1:16" ht="15" x14ac:dyDescent="0.3">
      <c r="A284">
        <v>441</v>
      </c>
      <c r="B284" t="str">
        <f t="shared" si="70"/>
        <v>iBoxx MSCI EUR High Yield Paris Aligned Capped TCA Index40</v>
      </c>
      <c r="C284" t="s">
        <v>582</v>
      </c>
      <c r="D284" t="s">
        <v>256</v>
      </c>
      <c r="E284" t="s">
        <v>583</v>
      </c>
      <c r="F284">
        <v>40</v>
      </c>
      <c r="G284" t="s">
        <v>577</v>
      </c>
      <c r="H284" s="25">
        <v>46142</v>
      </c>
      <c r="J284" s="31">
        <f t="shared" si="71"/>
        <v>0</v>
      </c>
      <c r="K284" s="31">
        <f t="shared" si="72"/>
        <v>8548410.8881896138</v>
      </c>
      <c r="L284">
        <f t="shared" si="73"/>
        <v>0</v>
      </c>
      <c r="M284">
        <f t="shared" si="74"/>
        <v>0</v>
      </c>
      <c r="O284" s="38"/>
      <c r="P284" s="115" t="s">
        <v>584</v>
      </c>
    </row>
    <row r="285" spans="1:16" ht="15" x14ac:dyDescent="0.3">
      <c r="A285">
        <v>441</v>
      </c>
      <c r="B285" t="str">
        <f t="shared" si="70"/>
        <v>iBoxx MSCI EUR High Yield Paris Aligned Capped TCA Index41</v>
      </c>
      <c r="C285" t="s">
        <v>582</v>
      </c>
      <c r="D285" t="s">
        <v>256</v>
      </c>
      <c r="E285" t="s">
        <v>583</v>
      </c>
      <c r="F285">
        <v>41</v>
      </c>
      <c r="G285" t="s">
        <v>577</v>
      </c>
      <c r="H285" s="25">
        <v>46173</v>
      </c>
      <c r="J285" s="31">
        <f t="shared" si="71"/>
        <v>0</v>
      </c>
      <c r="K285" s="31">
        <f t="shared" si="72"/>
        <v>8496869.8854688853</v>
      </c>
      <c r="L285">
        <f t="shared" si="73"/>
        <v>0</v>
      </c>
      <c r="M285">
        <f t="shared" si="74"/>
        <v>0</v>
      </c>
      <c r="O285" s="38"/>
      <c r="P285" s="115" t="s">
        <v>584</v>
      </c>
    </row>
    <row r="286" spans="1:16" ht="15" x14ac:dyDescent="0.3">
      <c r="A286">
        <v>441</v>
      </c>
      <c r="B286" t="str">
        <f t="shared" si="70"/>
        <v>iBoxx MSCI EUR High Yield Paris Aligned Capped TCA Index42</v>
      </c>
      <c r="C286" t="s">
        <v>582</v>
      </c>
      <c r="D286" t="s">
        <v>256</v>
      </c>
      <c r="E286" t="s">
        <v>583</v>
      </c>
      <c r="F286">
        <v>42</v>
      </c>
      <c r="G286" t="s">
        <v>577</v>
      </c>
      <c r="H286" s="25">
        <v>46203</v>
      </c>
      <c r="J286" s="31">
        <f t="shared" si="71"/>
        <v>0</v>
      </c>
      <c r="K286" s="31">
        <f t="shared" si="72"/>
        <v>8445639.639331596</v>
      </c>
      <c r="L286">
        <f t="shared" si="73"/>
        <v>0</v>
      </c>
      <c r="M286">
        <f t="shared" si="74"/>
        <v>0</v>
      </c>
      <c r="O286" s="38"/>
      <c r="P286" s="115" t="s">
        <v>584</v>
      </c>
    </row>
    <row r="287" spans="1:16" ht="15" x14ac:dyDescent="0.3">
      <c r="A287">
        <v>441</v>
      </c>
      <c r="B287" t="str">
        <f t="shared" si="70"/>
        <v>iBoxx MSCI EUR High Yield Paris Aligned Capped TCA Index43</v>
      </c>
      <c r="C287" t="s">
        <v>582</v>
      </c>
      <c r="D287" t="s">
        <v>256</v>
      </c>
      <c r="E287" t="s">
        <v>583</v>
      </c>
      <c r="F287">
        <v>43</v>
      </c>
      <c r="G287" t="s">
        <v>577</v>
      </c>
      <c r="H287" s="25">
        <v>46234</v>
      </c>
      <c r="J287" s="31">
        <f t="shared" si="71"/>
        <v>0</v>
      </c>
      <c r="K287" s="31">
        <f t="shared" si="72"/>
        <v>8394718.2761305738</v>
      </c>
      <c r="L287">
        <f t="shared" si="73"/>
        <v>0</v>
      </c>
      <c r="M287">
        <f t="shared" si="74"/>
        <v>0</v>
      </c>
      <c r="O287" s="38"/>
      <c r="P287" s="115" t="s">
        <v>584</v>
      </c>
    </row>
    <row r="288" spans="1:16" ht="15" x14ac:dyDescent="0.3">
      <c r="A288">
        <v>441</v>
      </c>
      <c r="B288" t="str">
        <f t="shared" si="70"/>
        <v>iBoxx MSCI EUR High Yield Paris Aligned Capped TCA Index44</v>
      </c>
      <c r="C288" t="s">
        <v>582</v>
      </c>
      <c r="D288" t="s">
        <v>256</v>
      </c>
      <c r="E288" t="s">
        <v>583</v>
      </c>
      <c r="F288">
        <v>44</v>
      </c>
      <c r="G288" t="s">
        <v>577</v>
      </c>
      <c r="H288" s="25">
        <v>46265</v>
      </c>
      <c r="J288" s="31">
        <f t="shared" si="71"/>
        <v>0</v>
      </c>
      <c r="K288" s="31">
        <f t="shared" si="72"/>
        <v>8344103.9335154369</v>
      </c>
      <c r="L288">
        <f t="shared" si="73"/>
        <v>0</v>
      </c>
      <c r="M288">
        <f t="shared" si="74"/>
        <v>0</v>
      </c>
      <c r="O288" s="38"/>
      <c r="P288" s="115" t="s">
        <v>584</v>
      </c>
    </row>
    <row r="289" spans="1:16" ht="15" x14ac:dyDescent="0.3">
      <c r="A289">
        <v>441</v>
      </c>
      <c r="B289" t="str">
        <f t="shared" si="70"/>
        <v>iBoxx MSCI EUR High Yield Paris Aligned Capped TCA Index45</v>
      </c>
      <c r="C289" t="s">
        <v>582</v>
      </c>
      <c r="D289" t="s">
        <v>256</v>
      </c>
      <c r="E289" t="s">
        <v>583</v>
      </c>
      <c r="F289">
        <v>45</v>
      </c>
      <c r="G289" t="s">
        <v>577</v>
      </c>
      <c r="H289" s="25">
        <v>46295</v>
      </c>
      <c r="J289" s="31">
        <f t="shared" si="71"/>
        <v>0</v>
      </c>
      <c r="K289" s="31">
        <f t="shared" si="72"/>
        <v>8293794.7603644906</v>
      </c>
      <c r="L289">
        <f t="shared" si="73"/>
        <v>0</v>
      </c>
      <c r="M289">
        <f t="shared" si="74"/>
        <v>0</v>
      </c>
      <c r="O289" s="38"/>
      <c r="P289" s="115" t="s">
        <v>584</v>
      </c>
    </row>
    <row r="290" spans="1:16" ht="15" x14ac:dyDescent="0.3">
      <c r="A290">
        <v>441</v>
      </c>
      <c r="B290" t="str">
        <f t="shared" si="70"/>
        <v>iBoxx MSCI EUR High Yield Paris Aligned Capped TCA Index46</v>
      </c>
      <c r="C290" t="s">
        <v>582</v>
      </c>
      <c r="D290" t="s">
        <v>256</v>
      </c>
      <c r="E290" t="s">
        <v>583</v>
      </c>
      <c r="F290">
        <v>46</v>
      </c>
      <c r="G290" t="s">
        <v>577</v>
      </c>
      <c r="H290" s="25">
        <v>46326</v>
      </c>
      <c r="J290" s="31">
        <f t="shared" si="71"/>
        <v>0</v>
      </c>
      <c r="K290" s="31">
        <f t="shared" si="72"/>
        <v>8243788.9167170236</v>
      </c>
      <c r="L290">
        <f t="shared" si="73"/>
        <v>0</v>
      </c>
      <c r="M290">
        <f t="shared" si="74"/>
        <v>0</v>
      </c>
      <c r="O290" s="38"/>
      <c r="P290" s="115" t="s">
        <v>584</v>
      </c>
    </row>
    <row r="291" spans="1:16" ht="15" x14ac:dyDescent="0.3">
      <c r="A291">
        <v>441</v>
      </c>
      <c r="B291" t="str">
        <f t="shared" si="70"/>
        <v>iBoxx MSCI EUR High Yield Paris Aligned Capped TCA Index47</v>
      </c>
      <c r="C291" t="s">
        <v>582</v>
      </c>
      <c r="D291" t="s">
        <v>256</v>
      </c>
      <c r="E291" t="s">
        <v>583</v>
      </c>
      <c r="F291">
        <v>47</v>
      </c>
      <c r="G291" t="s">
        <v>577</v>
      </c>
      <c r="H291" s="25">
        <v>46356</v>
      </c>
      <c r="J291" s="31">
        <f t="shared" si="71"/>
        <v>0</v>
      </c>
      <c r="K291" s="31">
        <f t="shared" si="72"/>
        <v>8194084.5737060141</v>
      </c>
      <c r="L291">
        <f t="shared" si="73"/>
        <v>0</v>
      </c>
      <c r="M291">
        <f t="shared" si="74"/>
        <v>0</v>
      </c>
      <c r="O291" s="38"/>
      <c r="P291" s="115" t="s">
        <v>584</v>
      </c>
    </row>
    <row r="292" spans="1:16" ht="15" x14ac:dyDescent="0.3">
      <c r="A292">
        <v>441</v>
      </c>
      <c r="B292" t="str">
        <f t="shared" si="70"/>
        <v>iBoxx MSCI EUR High Yield Paris Aligned Capped TCA Index48</v>
      </c>
      <c r="C292" t="s">
        <v>582</v>
      </c>
      <c r="D292" t="s">
        <v>256</v>
      </c>
      <c r="E292" t="s">
        <v>583</v>
      </c>
      <c r="F292">
        <v>48</v>
      </c>
      <c r="G292" t="s">
        <v>577</v>
      </c>
      <c r="H292" s="25">
        <v>46387</v>
      </c>
      <c r="J292" s="31">
        <f t="shared" si="71"/>
        <v>0</v>
      </c>
      <c r="K292" s="31">
        <f t="shared" si="72"/>
        <v>8144679.9134912426</v>
      </c>
      <c r="L292">
        <f t="shared" si="73"/>
        <v>0</v>
      </c>
      <c r="M292">
        <f t="shared" si="74"/>
        <v>0</v>
      </c>
      <c r="O292" s="38"/>
      <c r="P292" s="115" t="s">
        <v>584</v>
      </c>
    </row>
    <row r="293" spans="1:16" ht="15" x14ac:dyDescent="0.3">
      <c r="A293">
        <v>441</v>
      </c>
      <c r="B293" t="str">
        <f t="shared" si="70"/>
        <v>iBoxx MSCI EUR High Yield Paris Aligned Capped TCA Index49</v>
      </c>
      <c r="C293" t="s">
        <v>582</v>
      </c>
      <c r="D293" t="s">
        <v>256</v>
      </c>
      <c r="E293" t="s">
        <v>583</v>
      </c>
      <c r="F293">
        <v>49</v>
      </c>
      <c r="G293" t="s">
        <v>577</v>
      </c>
      <c r="H293" s="25">
        <v>46418</v>
      </c>
      <c r="J293" s="31">
        <f t="shared" si="71"/>
        <v>0</v>
      </c>
      <c r="K293" s="31">
        <f t="shared" si="72"/>
        <v>8095573.1291928077</v>
      </c>
      <c r="L293">
        <f t="shared" si="73"/>
        <v>0</v>
      </c>
      <c r="M293">
        <f t="shared" si="74"/>
        <v>0</v>
      </c>
      <c r="O293" s="38"/>
      <c r="P293" s="115" t="s">
        <v>584</v>
      </c>
    </row>
    <row r="294" spans="1:16" ht="15" x14ac:dyDescent="0.3">
      <c r="A294">
        <v>441</v>
      </c>
      <c r="B294" t="str">
        <f t="shared" si="70"/>
        <v>iBoxx MSCI EUR High Yield Paris Aligned Capped TCA Index50</v>
      </c>
      <c r="C294" t="s">
        <v>582</v>
      </c>
      <c r="D294" t="s">
        <v>256</v>
      </c>
      <c r="E294" t="s">
        <v>583</v>
      </c>
      <c r="F294">
        <v>50</v>
      </c>
      <c r="G294" t="s">
        <v>577</v>
      </c>
      <c r="H294" s="25">
        <v>46446</v>
      </c>
      <c r="J294" s="31">
        <f t="shared" si="71"/>
        <v>0</v>
      </c>
      <c r="K294" s="31">
        <f t="shared" si="72"/>
        <v>8046762.4248250443</v>
      </c>
      <c r="L294">
        <f t="shared" si="73"/>
        <v>0</v>
      </c>
      <c r="M294">
        <f t="shared" si="74"/>
        <v>0</v>
      </c>
      <c r="O294" s="38"/>
      <c r="P294" s="115" t="s">
        <v>584</v>
      </c>
    </row>
    <row r="295" spans="1:16" ht="15" x14ac:dyDescent="0.3">
      <c r="A295">
        <v>441</v>
      </c>
      <c r="B295" t="str">
        <f t="shared" si="70"/>
        <v>iBoxx MSCI EUR High Yield Paris Aligned Capped TCA Index51</v>
      </c>
      <c r="C295" t="s">
        <v>582</v>
      </c>
      <c r="D295" t="s">
        <v>256</v>
      </c>
      <c r="E295" t="s">
        <v>583</v>
      </c>
      <c r="F295">
        <v>51</v>
      </c>
      <c r="G295" t="s">
        <v>577</v>
      </c>
      <c r="H295" s="25">
        <v>46477</v>
      </c>
      <c r="J295" s="31">
        <f t="shared" si="71"/>
        <v>0</v>
      </c>
      <c r="K295" s="31">
        <f t="shared" si="72"/>
        <v>7998246.015230841</v>
      </c>
      <c r="L295">
        <f t="shared" si="73"/>
        <v>0</v>
      </c>
      <c r="M295">
        <f t="shared" si="74"/>
        <v>0</v>
      </c>
      <c r="O295" s="38"/>
      <c r="P295" s="115" t="s">
        <v>584</v>
      </c>
    </row>
    <row r="296" spans="1:16" ht="15" x14ac:dyDescent="0.3">
      <c r="A296">
        <v>441</v>
      </c>
      <c r="B296" t="str">
        <f t="shared" si="70"/>
        <v>iBoxx MSCI EUR High Yield Paris Aligned Capped TCA Index52</v>
      </c>
      <c r="C296" t="s">
        <v>582</v>
      </c>
      <c r="D296" t="s">
        <v>256</v>
      </c>
      <c r="E296" t="s">
        <v>583</v>
      </c>
      <c r="F296">
        <v>52</v>
      </c>
      <c r="G296" t="s">
        <v>577</v>
      </c>
      <c r="H296" s="25">
        <v>46507</v>
      </c>
      <c r="J296" s="31">
        <f t="shared" si="71"/>
        <v>0</v>
      </c>
      <c r="K296" s="31">
        <f t="shared" si="72"/>
        <v>7950022.1260163421</v>
      </c>
      <c r="L296">
        <f t="shared" si="73"/>
        <v>0</v>
      </c>
      <c r="M296">
        <f t="shared" si="74"/>
        <v>0</v>
      </c>
      <c r="O296" s="38"/>
      <c r="P296" s="115" t="s">
        <v>584</v>
      </c>
    </row>
    <row r="297" spans="1:16" ht="15" x14ac:dyDescent="0.3">
      <c r="A297">
        <v>441</v>
      </c>
      <c r="B297" t="str">
        <f t="shared" si="70"/>
        <v>iBoxx MSCI EUR High Yield Paris Aligned Capped TCA Index53</v>
      </c>
      <c r="C297" t="s">
        <v>582</v>
      </c>
      <c r="D297" t="s">
        <v>256</v>
      </c>
      <c r="E297" t="s">
        <v>583</v>
      </c>
      <c r="F297">
        <v>53</v>
      </c>
      <c r="G297" t="s">
        <v>577</v>
      </c>
      <c r="H297" s="25">
        <v>46538</v>
      </c>
      <c r="J297" s="31">
        <f t="shared" si="71"/>
        <v>0</v>
      </c>
      <c r="K297" s="31">
        <f t="shared" si="72"/>
        <v>7902088.9934860636</v>
      </c>
      <c r="L297">
        <f t="shared" si="73"/>
        <v>0</v>
      </c>
      <c r="M297">
        <f t="shared" si="74"/>
        <v>0</v>
      </c>
      <c r="O297" s="38"/>
      <c r="P297" s="115" t="s">
        <v>584</v>
      </c>
    </row>
    <row r="298" spans="1:16" ht="15" x14ac:dyDescent="0.3">
      <c r="A298">
        <v>441</v>
      </c>
      <c r="B298" t="str">
        <f t="shared" si="70"/>
        <v>iBoxx MSCI EUR High Yield Paris Aligned Capped TCA Index54</v>
      </c>
      <c r="C298" t="s">
        <v>582</v>
      </c>
      <c r="D298" t="s">
        <v>256</v>
      </c>
      <c r="E298" t="s">
        <v>583</v>
      </c>
      <c r="F298">
        <v>54</v>
      </c>
      <c r="G298" t="s">
        <v>577</v>
      </c>
      <c r="H298" s="25">
        <v>46568</v>
      </c>
      <c r="J298" s="31">
        <f t="shared" si="71"/>
        <v>0</v>
      </c>
      <c r="K298" s="31">
        <f t="shared" si="72"/>
        <v>7854444.8645783849</v>
      </c>
      <c r="L298">
        <f t="shared" si="73"/>
        <v>0</v>
      </c>
      <c r="M298">
        <f t="shared" si="74"/>
        <v>0</v>
      </c>
      <c r="O298" s="38"/>
      <c r="P298" s="115" t="s">
        <v>584</v>
      </c>
    </row>
    <row r="299" spans="1:16" ht="15" x14ac:dyDescent="0.3">
      <c r="A299">
        <v>441</v>
      </c>
      <c r="B299" t="str">
        <f t="shared" si="70"/>
        <v>iBoxx MSCI EUR High Yield Paris Aligned Capped TCA Index55</v>
      </c>
      <c r="C299" t="s">
        <v>582</v>
      </c>
      <c r="D299" t="s">
        <v>256</v>
      </c>
      <c r="E299" t="s">
        <v>583</v>
      </c>
      <c r="F299">
        <v>55</v>
      </c>
      <c r="G299" t="s">
        <v>577</v>
      </c>
      <c r="H299" s="25">
        <v>46599</v>
      </c>
      <c r="J299" s="31">
        <f t="shared" si="71"/>
        <v>0</v>
      </c>
      <c r="K299" s="31">
        <f t="shared" si="72"/>
        <v>7807087.9968014341</v>
      </c>
      <c r="L299">
        <f t="shared" si="73"/>
        <v>0</v>
      </c>
      <c r="M299">
        <f t="shared" si="74"/>
        <v>0</v>
      </c>
      <c r="O299" s="38"/>
      <c r="P299" s="115" t="s">
        <v>584</v>
      </c>
    </row>
    <row r="300" spans="1:16" ht="15" x14ac:dyDescent="0.3">
      <c r="A300">
        <v>441</v>
      </c>
      <c r="B300" t="str">
        <f t="shared" si="70"/>
        <v>iBoxx MSCI EUR High Yield Paris Aligned Capped TCA Index56</v>
      </c>
      <c r="C300" t="s">
        <v>582</v>
      </c>
      <c r="D300" t="s">
        <v>256</v>
      </c>
      <c r="E300" t="s">
        <v>583</v>
      </c>
      <c r="F300">
        <v>56</v>
      </c>
      <c r="G300" t="s">
        <v>577</v>
      </c>
      <c r="H300" s="25">
        <v>46630</v>
      </c>
      <c r="J300" s="31">
        <f t="shared" si="71"/>
        <v>0</v>
      </c>
      <c r="K300" s="31">
        <f t="shared" si="72"/>
        <v>7760016.6581693562</v>
      </c>
      <c r="L300">
        <f t="shared" si="73"/>
        <v>0</v>
      </c>
      <c r="M300">
        <f t="shared" si="74"/>
        <v>0</v>
      </c>
      <c r="O300" s="38"/>
      <c r="P300" s="115" t="s">
        <v>584</v>
      </c>
    </row>
    <row r="301" spans="1:16" ht="15" x14ac:dyDescent="0.3">
      <c r="A301">
        <v>441</v>
      </c>
      <c r="B301" t="str">
        <f t="shared" si="70"/>
        <v>iBoxx MSCI EUR High Yield Paris Aligned Capped TCA Index57</v>
      </c>
      <c r="C301" t="s">
        <v>582</v>
      </c>
      <c r="D301" t="s">
        <v>256</v>
      </c>
      <c r="E301" t="s">
        <v>583</v>
      </c>
      <c r="F301">
        <v>57</v>
      </c>
      <c r="G301" t="s">
        <v>577</v>
      </c>
      <c r="H301" s="25">
        <v>46660</v>
      </c>
      <c r="J301" s="31">
        <f t="shared" si="71"/>
        <v>0</v>
      </c>
      <c r="K301" s="31">
        <f t="shared" si="72"/>
        <v>7713229.1271389769</v>
      </c>
      <c r="L301">
        <f t="shared" si="73"/>
        <v>0</v>
      </c>
      <c r="M301">
        <f t="shared" si="74"/>
        <v>0</v>
      </c>
      <c r="O301" s="38"/>
      <c r="P301" s="115" t="s">
        <v>584</v>
      </c>
    </row>
    <row r="302" spans="1:16" ht="15" x14ac:dyDescent="0.3">
      <c r="A302">
        <v>441</v>
      </c>
      <c r="B302" t="str">
        <f t="shared" si="70"/>
        <v>iBoxx MSCI EUR High Yield Paris Aligned Capped TCA Index58</v>
      </c>
      <c r="C302" t="s">
        <v>582</v>
      </c>
      <c r="D302" t="s">
        <v>256</v>
      </c>
      <c r="E302" t="s">
        <v>583</v>
      </c>
      <c r="F302">
        <v>58</v>
      </c>
      <c r="G302" t="s">
        <v>577</v>
      </c>
      <c r="H302" s="25">
        <v>46691</v>
      </c>
      <c r="J302" s="31">
        <f t="shared" si="71"/>
        <v>0</v>
      </c>
      <c r="K302" s="31">
        <f t="shared" si="72"/>
        <v>7666723.6925468324</v>
      </c>
      <c r="L302">
        <f t="shared" si="73"/>
        <v>0</v>
      </c>
      <c r="M302">
        <f t="shared" si="74"/>
        <v>0</v>
      </c>
      <c r="O302" s="38"/>
      <c r="P302" s="115" t="s">
        <v>584</v>
      </c>
    </row>
    <row r="303" spans="1:16" ht="15" x14ac:dyDescent="0.3">
      <c r="A303">
        <v>441</v>
      </c>
      <c r="B303" t="str">
        <f t="shared" si="70"/>
        <v>iBoxx MSCI EUR High Yield Paris Aligned Capped TCA Index59</v>
      </c>
      <c r="C303" t="s">
        <v>582</v>
      </c>
      <c r="D303" t="s">
        <v>256</v>
      </c>
      <c r="E303" t="s">
        <v>583</v>
      </c>
      <c r="F303">
        <v>59</v>
      </c>
      <c r="G303" t="s">
        <v>577</v>
      </c>
      <c r="H303" s="25">
        <v>46721</v>
      </c>
      <c r="J303" s="31">
        <f t="shared" si="71"/>
        <v>0</v>
      </c>
      <c r="K303" s="31">
        <f t="shared" si="72"/>
        <v>7620498.6535465932</v>
      </c>
      <c r="L303">
        <f t="shared" si="73"/>
        <v>0</v>
      </c>
      <c r="M303">
        <f t="shared" si="74"/>
        <v>0</v>
      </c>
      <c r="O303" s="38"/>
      <c r="P303" s="115" t="s">
        <v>584</v>
      </c>
    </row>
    <row r="304" spans="1:16" ht="15" x14ac:dyDescent="0.3">
      <c r="A304">
        <v>441</v>
      </c>
      <c r="B304" t="str">
        <f t="shared" si="70"/>
        <v>iBoxx MSCI EUR High Yield Paris Aligned Capped TCA Index60</v>
      </c>
      <c r="C304" t="s">
        <v>582</v>
      </c>
      <c r="D304" t="s">
        <v>256</v>
      </c>
      <c r="E304" t="s">
        <v>583</v>
      </c>
      <c r="F304">
        <v>60</v>
      </c>
      <c r="G304" t="s">
        <v>577</v>
      </c>
      <c r="H304" s="25">
        <v>46752</v>
      </c>
      <c r="J304" s="31">
        <f t="shared" si="71"/>
        <v>0</v>
      </c>
      <c r="K304" s="31">
        <f t="shared" si="72"/>
        <v>7574552.319546856</v>
      </c>
      <c r="L304">
        <f t="shared" si="73"/>
        <v>0</v>
      </c>
      <c r="M304">
        <f t="shared" si="74"/>
        <v>0</v>
      </c>
      <c r="O304" s="38"/>
      <c r="P304" s="115" t="s">
        <v>584</v>
      </c>
    </row>
    <row r="305" spans="1:16" ht="15" x14ac:dyDescent="0.3">
      <c r="A305">
        <v>441</v>
      </c>
      <c r="B305" t="str">
        <f t="shared" si="70"/>
        <v>iBoxx MSCI EUR High Yield Paris Aligned Capped TCA Index61</v>
      </c>
      <c r="C305" t="s">
        <v>582</v>
      </c>
      <c r="D305" t="s">
        <v>256</v>
      </c>
      <c r="E305" t="s">
        <v>583</v>
      </c>
      <c r="F305">
        <v>61</v>
      </c>
      <c r="G305" t="s">
        <v>577</v>
      </c>
      <c r="H305" s="25">
        <v>46783</v>
      </c>
      <c r="J305" s="31">
        <f t="shared" si="71"/>
        <v>0</v>
      </c>
      <c r="K305" s="31">
        <f t="shared" si="72"/>
        <v>7528883.0101493122</v>
      </c>
      <c r="L305">
        <f t="shared" si="73"/>
        <v>0</v>
      </c>
      <c r="M305">
        <f t="shared" si="74"/>
        <v>0</v>
      </c>
      <c r="O305" s="38"/>
      <c r="P305" s="115" t="s">
        <v>584</v>
      </c>
    </row>
    <row r="306" spans="1:16" ht="15" x14ac:dyDescent="0.3">
      <c r="A306">
        <v>441</v>
      </c>
      <c r="B306" t="str">
        <f t="shared" si="70"/>
        <v>iBoxx MSCI EUR High Yield Paris Aligned Capped TCA Index62</v>
      </c>
      <c r="C306" t="s">
        <v>582</v>
      </c>
      <c r="D306" t="s">
        <v>256</v>
      </c>
      <c r="E306" t="s">
        <v>583</v>
      </c>
      <c r="F306">
        <v>62</v>
      </c>
      <c r="G306" t="s">
        <v>577</v>
      </c>
      <c r="H306" s="25">
        <v>46811</v>
      </c>
      <c r="J306" s="31">
        <f t="shared" si="71"/>
        <v>0</v>
      </c>
      <c r="K306" s="31">
        <f t="shared" si="72"/>
        <v>7483489.0550872926</v>
      </c>
      <c r="L306">
        <f t="shared" si="73"/>
        <v>0</v>
      </c>
      <c r="M306">
        <f t="shared" si="74"/>
        <v>0</v>
      </c>
      <c r="O306" s="38"/>
      <c r="P306" s="115" t="s">
        <v>584</v>
      </c>
    </row>
    <row r="307" spans="1:16" ht="15" x14ac:dyDescent="0.3">
      <c r="A307">
        <v>441</v>
      </c>
      <c r="B307" t="str">
        <f t="shared" si="70"/>
        <v>iBoxx MSCI EUR High Yield Paris Aligned Capped TCA Index63</v>
      </c>
      <c r="C307" t="s">
        <v>582</v>
      </c>
      <c r="D307" t="s">
        <v>256</v>
      </c>
      <c r="E307" t="s">
        <v>583</v>
      </c>
      <c r="F307">
        <v>63</v>
      </c>
      <c r="G307" t="s">
        <v>577</v>
      </c>
      <c r="H307" s="25">
        <v>46843</v>
      </c>
      <c r="J307" s="31">
        <f t="shared" si="71"/>
        <v>0</v>
      </c>
      <c r="K307" s="31">
        <f t="shared" si="72"/>
        <v>7438368.7941646818</v>
      </c>
      <c r="L307">
        <f t="shared" si="73"/>
        <v>0</v>
      </c>
      <c r="M307">
        <f t="shared" si="74"/>
        <v>0</v>
      </c>
      <c r="O307" s="38"/>
      <c r="P307" s="115" t="s">
        <v>584</v>
      </c>
    </row>
    <row r="308" spans="1:16" ht="15" x14ac:dyDescent="0.3">
      <c r="A308">
        <v>441</v>
      </c>
      <c r="B308" t="str">
        <f t="shared" si="70"/>
        <v>iBoxx MSCI EUR High Yield Paris Aligned Capped TCA Index64</v>
      </c>
      <c r="C308" t="s">
        <v>582</v>
      </c>
      <c r="D308" t="s">
        <v>256</v>
      </c>
      <c r="E308" t="s">
        <v>583</v>
      </c>
      <c r="F308">
        <v>64</v>
      </c>
      <c r="G308" t="s">
        <v>577</v>
      </c>
      <c r="H308" s="25">
        <v>46873</v>
      </c>
      <c r="J308" s="31">
        <f t="shared" si="71"/>
        <v>0</v>
      </c>
      <c r="K308" s="31">
        <f t="shared" si="72"/>
        <v>7393520.5771951983</v>
      </c>
      <c r="L308">
        <f t="shared" si="73"/>
        <v>0</v>
      </c>
      <c r="M308">
        <f t="shared" si="74"/>
        <v>0</v>
      </c>
      <c r="O308" s="38"/>
      <c r="P308" s="115" t="s">
        <v>584</v>
      </c>
    </row>
    <row r="309" spans="1:16" ht="15" x14ac:dyDescent="0.3">
      <c r="A309">
        <v>441</v>
      </c>
      <c r="B309" t="str">
        <f t="shared" ref="B309:B364" si="75">_xlfn.CONCAT(C309,F309)</f>
        <v>iBoxx MSCI EUR High Yield Paris Aligned Capped TCA Index65</v>
      </c>
      <c r="C309" t="s">
        <v>582</v>
      </c>
      <c r="D309" t="s">
        <v>256</v>
      </c>
      <c r="E309" t="s">
        <v>583</v>
      </c>
      <c r="F309">
        <v>65</v>
      </c>
      <c r="G309" t="s">
        <v>577</v>
      </c>
      <c r="H309" s="25">
        <v>46904</v>
      </c>
      <c r="J309" s="31">
        <f t="shared" si="71"/>
        <v>0</v>
      </c>
      <c r="K309" s="31">
        <f t="shared" si="72"/>
        <v>7348942.7639420396</v>
      </c>
      <c r="L309">
        <f t="shared" si="73"/>
        <v>0</v>
      </c>
      <c r="M309">
        <f t="shared" si="74"/>
        <v>0</v>
      </c>
      <c r="O309" s="38"/>
      <c r="P309" s="115" t="s">
        <v>584</v>
      </c>
    </row>
    <row r="310" spans="1:16" ht="15" x14ac:dyDescent="0.3">
      <c r="A310">
        <v>441</v>
      </c>
      <c r="B310" t="str">
        <f t="shared" si="75"/>
        <v>iBoxx MSCI EUR High Yield Paris Aligned Capped TCA Index66</v>
      </c>
      <c r="C310" t="s">
        <v>582</v>
      </c>
      <c r="D310" t="s">
        <v>256</v>
      </c>
      <c r="E310" t="s">
        <v>583</v>
      </c>
      <c r="F310">
        <v>66</v>
      </c>
      <c r="G310" t="s">
        <v>577</v>
      </c>
      <c r="H310" s="25">
        <v>46934</v>
      </c>
      <c r="J310" s="31">
        <f t="shared" si="71"/>
        <v>0</v>
      </c>
      <c r="K310" s="31">
        <f t="shared" si="72"/>
        <v>7304633.7240578989</v>
      </c>
      <c r="L310">
        <f t="shared" si="73"/>
        <v>0</v>
      </c>
      <c r="M310">
        <f t="shared" si="74"/>
        <v>0</v>
      </c>
      <c r="O310" s="38"/>
      <c r="P310" s="115" t="s">
        <v>584</v>
      </c>
    </row>
    <row r="311" spans="1:16" ht="15" x14ac:dyDescent="0.3">
      <c r="A311">
        <v>441</v>
      </c>
      <c r="B311" t="str">
        <f t="shared" si="75"/>
        <v>iBoxx MSCI EUR High Yield Paris Aligned Capped TCA Index67</v>
      </c>
      <c r="C311" t="s">
        <v>582</v>
      </c>
      <c r="D311" t="s">
        <v>256</v>
      </c>
      <c r="E311" t="s">
        <v>583</v>
      </c>
      <c r="F311">
        <v>67</v>
      </c>
      <c r="G311" t="s">
        <v>577</v>
      </c>
      <c r="H311" s="25">
        <v>46965</v>
      </c>
      <c r="J311" s="31">
        <f t="shared" si="71"/>
        <v>0</v>
      </c>
      <c r="K311" s="31">
        <f t="shared" si="72"/>
        <v>7260591.8370253332</v>
      </c>
      <c r="L311">
        <f t="shared" si="73"/>
        <v>0</v>
      </c>
      <c r="M311">
        <f t="shared" si="74"/>
        <v>0</v>
      </c>
      <c r="O311" s="38"/>
      <c r="P311" s="115" t="s">
        <v>584</v>
      </c>
    </row>
    <row r="312" spans="1:16" ht="15" x14ac:dyDescent="0.3">
      <c r="A312">
        <v>441</v>
      </c>
      <c r="B312" t="str">
        <f t="shared" si="75"/>
        <v>iBoxx MSCI EUR High Yield Paris Aligned Capped TCA Index68</v>
      </c>
      <c r="C312" t="s">
        <v>582</v>
      </c>
      <c r="D312" t="s">
        <v>256</v>
      </c>
      <c r="E312" t="s">
        <v>583</v>
      </c>
      <c r="F312">
        <v>68</v>
      </c>
      <c r="G312" t="s">
        <v>577</v>
      </c>
      <c r="H312" s="25">
        <v>46996</v>
      </c>
      <c r="J312" s="31">
        <f t="shared" si="71"/>
        <v>0</v>
      </c>
      <c r="K312" s="31">
        <f t="shared" si="72"/>
        <v>7216815.4920975016</v>
      </c>
      <c r="L312">
        <f t="shared" si="73"/>
        <v>0</v>
      </c>
      <c r="M312">
        <f t="shared" si="74"/>
        <v>0</v>
      </c>
      <c r="O312" s="38"/>
      <c r="P312" s="115" t="s">
        <v>584</v>
      </c>
    </row>
    <row r="313" spans="1:16" ht="15" x14ac:dyDescent="0.3">
      <c r="A313">
        <v>441</v>
      </c>
      <c r="B313" t="str">
        <f t="shared" si="75"/>
        <v>iBoxx MSCI EUR High Yield Paris Aligned Capped TCA Index69</v>
      </c>
      <c r="C313" t="s">
        <v>582</v>
      </c>
      <c r="D313" t="s">
        <v>256</v>
      </c>
      <c r="E313" t="s">
        <v>583</v>
      </c>
      <c r="F313">
        <v>69</v>
      </c>
      <c r="G313" t="s">
        <v>577</v>
      </c>
      <c r="H313" s="25">
        <v>47026</v>
      </c>
      <c r="J313" s="31">
        <f t="shared" si="71"/>
        <v>0</v>
      </c>
      <c r="K313" s="31">
        <f t="shared" si="72"/>
        <v>7173303.0882392488</v>
      </c>
      <c r="L313">
        <f t="shared" si="73"/>
        <v>0</v>
      </c>
      <c r="M313">
        <f t="shared" si="74"/>
        <v>0</v>
      </c>
      <c r="O313" s="38"/>
      <c r="P313" s="115" t="s">
        <v>584</v>
      </c>
    </row>
    <row r="314" spans="1:16" ht="15" x14ac:dyDescent="0.3">
      <c r="A314">
        <v>441</v>
      </c>
      <c r="B314" t="str">
        <f t="shared" si="75"/>
        <v>iBoxx MSCI EUR High Yield Paris Aligned Capped TCA Index70</v>
      </c>
      <c r="C314" t="s">
        <v>582</v>
      </c>
      <c r="D314" t="s">
        <v>256</v>
      </c>
      <c r="E314" t="s">
        <v>583</v>
      </c>
      <c r="F314">
        <v>70</v>
      </c>
      <c r="G314" t="s">
        <v>577</v>
      </c>
      <c r="H314" s="25">
        <v>47057</v>
      </c>
      <c r="J314" s="31">
        <f t="shared" si="71"/>
        <v>0</v>
      </c>
      <c r="K314" s="31">
        <f t="shared" si="72"/>
        <v>7130053.0340685556</v>
      </c>
      <c r="L314">
        <f t="shared" si="73"/>
        <v>0</v>
      </c>
      <c r="M314">
        <f t="shared" si="74"/>
        <v>0</v>
      </c>
      <c r="O314" s="38"/>
      <c r="P314" s="115" t="s">
        <v>584</v>
      </c>
    </row>
    <row r="315" spans="1:16" ht="15" x14ac:dyDescent="0.3">
      <c r="A315">
        <v>441</v>
      </c>
      <c r="B315" t="str">
        <f t="shared" si="75"/>
        <v>iBoxx MSCI EUR High Yield Paris Aligned Capped TCA Index71</v>
      </c>
      <c r="C315" t="s">
        <v>582</v>
      </c>
      <c r="D315" t="s">
        <v>256</v>
      </c>
      <c r="E315" t="s">
        <v>583</v>
      </c>
      <c r="F315">
        <v>71</v>
      </c>
      <c r="G315" t="s">
        <v>577</v>
      </c>
      <c r="H315" s="25">
        <v>47087</v>
      </c>
      <c r="J315" s="31">
        <f t="shared" si="71"/>
        <v>0</v>
      </c>
      <c r="K315" s="31">
        <f t="shared" si="72"/>
        <v>7087063.747798332</v>
      </c>
      <c r="L315">
        <f t="shared" si="73"/>
        <v>0</v>
      </c>
      <c r="M315">
        <f t="shared" si="74"/>
        <v>0</v>
      </c>
      <c r="O315" s="38"/>
      <c r="P315" s="115" t="s">
        <v>584</v>
      </c>
    </row>
    <row r="316" spans="1:16" ht="15" x14ac:dyDescent="0.3">
      <c r="A316">
        <v>441</v>
      </c>
      <c r="B316" t="str">
        <f t="shared" si="75"/>
        <v>iBoxx MSCI EUR High Yield Paris Aligned Capped TCA Index72</v>
      </c>
      <c r="C316" t="s">
        <v>582</v>
      </c>
      <c r="D316" t="s">
        <v>256</v>
      </c>
      <c r="E316" t="s">
        <v>583</v>
      </c>
      <c r="F316">
        <v>72</v>
      </c>
      <c r="G316" t="s">
        <v>577</v>
      </c>
      <c r="H316" s="25">
        <v>47118</v>
      </c>
      <c r="J316" s="31">
        <f t="shared" si="71"/>
        <v>0</v>
      </c>
      <c r="K316" s="31">
        <f t="shared" si="72"/>
        <v>7044333.657178577</v>
      </c>
      <c r="L316">
        <f t="shared" si="73"/>
        <v>0</v>
      </c>
      <c r="M316">
        <f t="shared" si="74"/>
        <v>0</v>
      </c>
      <c r="O316" s="38"/>
      <c r="P316" s="115" t="s">
        <v>584</v>
      </c>
    </row>
    <row r="317" spans="1:16" ht="15" x14ac:dyDescent="0.3">
      <c r="A317">
        <v>441</v>
      </c>
      <c r="B317" t="str">
        <f t="shared" si="75"/>
        <v>iBoxx MSCI EUR High Yield Paris Aligned Capped TCA Index73</v>
      </c>
      <c r="C317" t="s">
        <v>582</v>
      </c>
      <c r="D317" t="s">
        <v>256</v>
      </c>
      <c r="E317" t="s">
        <v>583</v>
      </c>
      <c r="F317">
        <v>73</v>
      </c>
      <c r="G317" t="s">
        <v>577</v>
      </c>
      <c r="H317" s="25">
        <v>47149</v>
      </c>
      <c r="J317" s="31">
        <f t="shared" ref="J317:J380" si="76">IF(G317="PA",I317*0.5,IF(G317="CT",I317*0.7,""))</f>
        <v>0</v>
      </c>
      <c r="K317" s="31">
        <f t="shared" si="72"/>
        <v>7001861.1994388597</v>
      </c>
      <c r="L317">
        <f t="shared" si="73"/>
        <v>0</v>
      </c>
      <c r="M317">
        <f t="shared" si="74"/>
        <v>0</v>
      </c>
      <c r="O317" s="38"/>
      <c r="P317" s="115" t="s">
        <v>584</v>
      </c>
    </row>
    <row r="318" spans="1:16" ht="15" x14ac:dyDescent="0.3">
      <c r="A318">
        <v>441</v>
      </c>
      <c r="B318" t="str">
        <f t="shared" si="75"/>
        <v>iBoxx MSCI EUR High Yield Paris Aligned Capped TCA Index74</v>
      </c>
      <c r="C318" t="s">
        <v>582</v>
      </c>
      <c r="D318" t="s">
        <v>256</v>
      </c>
      <c r="E318" t="s">
        <v>583</v>
      </c>
      <c r="F318">
        <v>74</v>
      </c>
      <c r="G318" t="s">
        <v>577</v>
      </c>
      <c r="H318" s="25">
        <v>47177</v>
      </c>
      <c r="J318" s="31">
        <f t="shared" si="76"/>
        <v>0</v>
      </c>
      <c r="K318" s="31">
        <f t="shared" si="72"/>
        <v>6959644.8212311827</v>
      </c>
      <c r="L318">
        <f t="shared" si="73"/>
        <v>0</v>
      </c>
      <c r="M318">
        <f t="shared" si="74"/>
        <v>0</v>
      </c>
      <c r="O318" s="38"/>
      <c r="P318" s="115" t="s">
        <v>584</v>
      </c>
    </row>
    <row r="319" spans="1:16" ht="15" x14ac:dyDescent="0.3">
      <c r="A319">
        <v>441</v>
      </c>
      <c r="B319" t="str">
        <f t="shared" si="75"/>
        <v>iBoxx MSCI EUR High Yield Paris Aligned Capped TCA Index75</v>
      </c>
      <c r="C319" t="s">
        <v>582</v>
      </c>
      <c r="D319" t="s">
        <v>256</v>
      </c>
      <c r="E319" t="s">
        <v>583</v>
      </c>
      <c r="F319">
        <v>75</v>
      </c>
      <c r="G319" t="s">
        <v>577</v>
      </c>
      <c r="H319" s="25">
        <v>47208</v>
      </c>
      <c r="J319" s="31">
        <f t="shared" si="76"/>
        <v>0</v>
      </c>
      <c r="K319" s="31">
        <f t="shared" si="72"/>
        <v>6917682.9785731547</v>
      </c>
      <c r="L319">
        <f t="shared" si="73"/>
        <v>0</v>
      </c>
      <c r="M319">
        <f t="shared" si="74"/>
        <v>0</v>
      </c>
      <c r="O319" s="38"/>
      <c r="P319" s="115" t="s">
        <v>584</v>
      </c>
    </row>
    <row r="320" spans="1:16" ht="15" x14ac:dyDescent="0.3">
      <c r="A320">
        <v>441</v>
      </c>
      <c r="B320" t="str">
        <f t="shared" si="75"/>
        <v>iBoxx MSCI EUR High Yield Paris Aligned Capped TCA Index76</v>
      </c>
      <c r="C320" t="s">
        <v>582</v>
      </c>
      <c r="D320" t="s">
        <v>256</v>
      </c>
      <c r="E320" t="s">
        <v>583</v>
      </c>
      <c r="F320">
        <v>76</v>
      </c>
      <c r="G320" t="s">
        <v>577</v>
      </c>
      <c r="H320" s="25">
        <v>47238</v>
      </c>
      <c r="J320" s="31">
        <f t="shared" si="76"/>
        <v>0</v>
      </c>
      <c r="K320" s="31">
        <f t="shared" si="72"/>
        <v>6875974.1367915357</v>
      </c>
      <c r="L320">
        <f t="shared" si="73"/>
        <v>0</v>
      </c>
      <c r="M320">
        <f t="shared" si="74"/>
        <v>0</v>
      </c>
      <c r="O320" s="38"/>
      <c r="P320" s="115" t="s">
        <v>584</v>
      </c>
    </row>
    <row r="321" spans="1:16" ht="15" x14ac:dyDescent="0.3">
      <c r="A321">
        <v>441</v>
      </c>
      <c r="B321" t="str">
        <f t="shared" si="75"/>
        <v>iBoxx MSCI EUR High Yield Paris Aligned Capped TCA Index77</v>
      </c>
      <c r="C321" t="s">
        <v>582</v>
      </c>
      <c r="D321" t="s">
        <v>256</v>
      </c>
      <c r="E321" t="s">
        <v>583</v>
      </c>
      <c r="F321">
        <v>77</v>
      </c>
      <c r="G321" t="s">
        <v>577</v>
      </c>
      <c r="H321" s="25">
        <v>47269</v>
      </c>
      <c r="J321" s="31">
        <f t="shared" si="76"/>
        <v>0</v>
      </c>
      <c r="K321" s="31">
        <f t="shared" si="72"/>
        <v>6834516.7704660976</v>
      </c>
      <c r="L321">
        <f t="shared" si="73"/>
        <v>0</v>
      </c>
      <c r="M321">
        <f t="shared" si="74"/>
        <v>0</v>
      </c>
      <c r="O321" s="38"/>
      <c r="P321" s="115" t="s">
        <v>584</v>
      </c>
    </row>
    <row r="322" spans="1:16" ht="15" x14ac:dyDescent="0.3">
      <c r="A322">
        <v>441</v>
      </c>
      <c r="B322" t="str">
        <f t="shared" si="75"/>
        <v>iBoxx MSCI EUR High Yield Paris Aligned Capped TCA Index78</v>
      </c>
      <c r="C322" t="s">
        <v>582</v>
      </c>
      <c r="D322" t="s">
        <v>256</v>
      </c>
      <c r="E322" t="s">
        <v>583</v>
      </c>
      <c r="F322">
        <v>78</v>
      </c>
      <c r="G322" t="s">
        <v>577</v>
      </c>
      <c r="H322" s="25">
        <v>47299</v>
      </c>
      <c r="J322" s="31">
        <f t="shared" si="76"/>
        <v>0</v>
      </c>
      <c r="K322" s="31">
        <f t="shared" si="72"/>
        <v>6793309.3633738458</v>
      </c>
      <c r="L322">
        <f t="shared" si="73"/>
        <v>0</v>
      </c>
      <c r="M322">
        <f t="shared" si="74"/>
        <v>0</v>
      </c>
      <c r="O322" s="38"/>
      <c r="P322" s="115" t="s">
        <v>584</v>
      </c>
    </row>
    <row r="323" spans="1:16" ht="15" x14ac:dyDescent="0.3">
      <c r="A323">
        <v>441</v>
      </c>
      <c r="B323" t="str">
        <f t="shared" si="75"/>
        <v>iBoxx MSCI EUR High Yield Paris Aligned Capped TCA Index79</v>
      </c>
      <c r="C323" t="s">
        <v>582</v>
      </c>
      <c r="D323" t="s">
        <v>256</v>
      </c>
      <c r="E323" t="s">
        <v>583</v>
      </c>
      <c r="F323">
        <v>79</v>
      </c>
      <c r="G323" t="s">
        <v>577</v>
      </c>
      <c r="H323" s="25">
        <v>47330</v>
      </c>
      <c r="J323" s="31">
        <f t="shared" si="76"/>
        <v>0</v>
      </c>
      <c r="K323" s="31">
        <f t="shared" si="72"/>
        <v>6752350.4084335612</v>
      </c>
      <c r="L323">
        <f t="shared" si="73"/>
        <v>0</v>
      </c>
      <c r="M323">
        <f t="shared" si="74"/>
        <v>0</v>
      </c>
      <c r="O323" s="38"/>
      <c r="P323" s="115" t="s">
        <v>584</v>
      </c>
    </row>
    <row r="324" spans="1:16" ht="15" x14ac:dyDescent="0.3">
      <c r="A324">
        <v>441</v>
      </c>
      <c r="B324" t="str">
        <f t="shared" si="75"/>
        <v>iBoxx MSCI EUR High Yield Paris Aligned Capped TCA Index80</v>
      </c>
      <c r="C324" t="s">
        <v>582</v>
      </c>
      <c r="D324" t="s">
        <v>256</v>
      </c>
      <c r="E324" t="s">
        <v>583</v>
      </c>
      <c r="F324">
        <v>80</v>
      </c>
      <c r="G324" t="s">
        <v>577</v>
      </c>
      <c r="H324" s="25">
        <v>47361</v>
      </c>
      <c r="J324" s="31">
        <f t="shared" si="76"/>
        <v>0</v>
      </c>
      <c r="K324" s="31">
        <f t="shared" ref="K324:K387" si="77">VLOOKUP(C324,$C:$K,8,FALSE)*0.93^(F324/12)</f>
        <v>6711638.4076506766</v>
      </c>
      <c r="L324">
        <f t="shared" si="73"/>
        <v>0</v>
      </c>
      <c r="M324">
        <f t="shared" si="74"/>
        <v>0</v>
      </c>
      <c r="O324" s="38"/>
      <c r="P324" s="115" t="s">
        <v>584</v>
      </c>
    </row>
    <row r="325" spans="1:16" ht="15" x14ac:dyDescent="0.3">
      <c r="A325">
        <v>441</v>
      </c>
      <c r="B325" t="str">
        <f t="shared" si="75"/>
        <v>iBoxx MSCI EUR High Yield Paris Aligned Capped TCA Index81</v>
      </c>
      <c r="C325" t="s">
        <v>582</v>
      </c>
      <c r="D325" t="s">
        <v>256</v>
      </c>
      <c r="E325" t="s">
        <v>583</v>
      </c>
      <c r="F325">
        <v>81</v>
      </c>
      <c r="G325" t="s">
        <v>577</v>
      </c>
      <c r="H325" s="25">
        <v>47391</v>
      </c>
      <c r="J325" s="31">
        <f t="shared" si="76"/>
        <v>0</v>
      </c>
      <c r="K325" s="31">
        <f t="shared" si="77"/>
        <v>6671171.8720625024</v>
      </c>
      <c r="L325">
        <f t="shared" ref="L325:L388" si="78">MIN(J325,K325)</f>
        <v>0</v>
      </c>
      <c r="M325">
        <f t="shared" ref="M325:M388" si="79">L325*0.975</f>
        <v>0</v>
      </c>
      <c r="O325" s="38"/>
      <c r="P325" s="115" t="s">
        <v>584</v>
      </c>
    </row>
    <row r="326" spans="1:16" ht="15" x14ac:dyDescent="0.3">
      <c r="A326">
        <v>441</v>
      </c>
      <c r="B326" t="str">
        <f t="shared" si="75"/>
        <v>iBoxx MSCI EUR High Yield Paris Aligned Capped TCA Index82</v>
      </c>
      <c r="C326" t="s">
        <v>582</v>
      </c>
      <c r="D326" t="s">
        <v>256</v>
      </c>
      <c r="E326" t="s">
        <v>583</v>
      </c>
      <c r="F326">
        <v>82</v>
      </c>
      <c r="G326" t="s">
        <v>577</v>
      </c>
      <c r="H326" s="25">
        <v>47422</v>
      </c>
      <c r="J326" s="31">
        <f t="shared" si="76"/>
        <v>0</v>
      </c>
      <c r="K326" s="31">
        <f t="shared" si="77"/>
        <v>6630949.3216837561</v>
      </c>
      <c r="L326">
        <f t="shared" si="78"/>
        <v>0</v>
      </c>
      <c r="M326">
        <f t="shared" si="79"/>
        <v>0</v>
      </c>
      <c r="O326" s="38"/>
      <c r="P326" s="115" t="s">
        <v>584</v>
      </c>
    </row>
    <row r="327" spans="1:16" ht="15" x14ac:dyDescent="0.3">
      <c r="A327">
        <v>441</v>
      </c>
      <c r="B327" t="str">
        <f t="shared" si="75"/>
        <v>iBoxx MSCI EUR High Yield Paris Aligned Capped TCA Index83</v>
      </c>
      <c r="C327" t="s">
        <v>582</v>
      </c>
      <c r="D327" t="s">
        <v>256</v>
      </c>
      <c r="E327" t="s">
        <v>583</v>
      </c>
      <c r="F327">
        <v>83</v>
      </c>
      <c r="G327" t="s">
        <v>577</v>
      </c>
      <c r="H327" s="25">
        <v>47452</v>
      </c>
      <c r="J327" s="31">
        <f t="shared" si="76"/>
        <v>0</v>
      </c>
      <c r="K327" s="31">
        <f t="shared" si="77"/>
        <v>6590969.2854524497</v>
      </c>
      <c r="L327">
        <f t="shared" si="78"/>
        <v>0</v>
      </c>
      <c r="M327">
        <f t="shared" si="79"/>
        <v>0</v>
      </c>
      <c r="O327" s="38"/>
      <c r="P327" s="115" t="s">
        <v>584</v>
      </c>
    </row>
    <row r="328" spans="1:16" ht="15" x14ac:dyDescent="0.3">
      <c r="A328">
        <v>441</v>
      </c>
      <c r="B328" t="str">
        <f t="shared" si="75"/>
        <v>iBoxx MSCI EUR High Yield Paris Aligned Capped TCA Index84</v>
      </c>
      <c r="C328" t="s">
        <v>582</v>
      </c>
      <c r="D328" t="s">
        <v>256</v>
      </c>
      <c r="E328" t="s">
        <v>583</v>
      </c>
      <c r="F328">
        <v>84</v>
      </c>
      <c r="G328" t="s">
        <v>577</v>
      </c>
      <c r="H328" s="25">
        <v>47483</v>
      </c>
      <c r="J328" s="31">
        <f t="shared" si="76"/>
        <v>0</v>
      </c>
      <c r="K328" s="31">
        <f t="shared" si="77"/>
        <v>6551230.3011760768</v>
      </c>
      <c r="L328">
        <f t="shared" si="78"/>
        <v>0</v>
      </c>
      <c r="M328">
        <f t="shared" si="79"/>
        <v>0</v>
      </c>
      <c r="O328" s="38"/>
      <c r="P328" s="115" t="s">
        <v>584</v>
      </c>
    </row>
    <row r="329" spans="1:16" ht="15" x14ac:dyDescent="0.3">
      <c r="A329">
        <v>441</v>
      </c>
      <c r="B329" t="str">
        <f t="shared" si="75"/>
        <v>iBoxx MSCI EUR High Yield Paris Aligned Capped TCA Index85</v>
      </c>
      <c r="C329" t="s">
        <v>582</v>
      </c>
      <c r="D329" t="s">
        <v>256</v>
      </c>
      <c r="E329" t="s">
        <v>583</v>
      </c>
      <c r="F329">
        <v>85</v>
      </c>
      <c r="G329" t="s">
        <v>577</v>
      </c>
      <c r="H329" s="25">
        <v>47514</v>
      </c>
      <c r="J329" s="31">
        <f t="shared" si="76"/>
        <v>0</v>
      </c>
      <c r="K329" s="31">
        <f t="shared" si="77"/>
        <v>6511730.9154781401</v>
      </c>
      <c r="L329">
        <f t="shared" si="78"/>
        <v>0</v>
      </c>
      <c r="M329">
        <f t="shared" si="79"/>
        <v>0</v>
      </c>
      <c r="O329" s="38"/>
      <c r="P329" s="115" t="s">
        <v>584</v>
      </c>
    </row>
    <row r="330" spans="1:16" ht="15" x14ac:dyDescent="0.3">
      <c r="A330">
        <v>441</v>
      </c>
      <c r="B330" t="str">
        <f t="shared" si="75"/>
        <v>iBoxx MSCI EUR High Yield Paris Aligned Capped TCA Index86</v>
      </c>
      <c r="C330" t="s">
        <v>582</v>
      </c>
      <c r="D330" t="s">
        <v>256</v>
      </c>
      <c r="E330" t="s">
        <v>583</v>
      </c>
      <c r="F330">
        <v>86</v>
      </c>
      <c r="G330" t="s">
        <v>577</v>
      </c>
      <c r="H330" s="25">
        <v>47542</v>
      </c>
      <c r="J330" s="31">
        <f t="shared" si="76"/>
        <v>0</v>
      </c>
      <c r="K330" s="31">
        <f t="shared" si="77"/>
        <v>6472469.6837449996</v>
      </c>
      <c r="L330">
        <f t="shared" si="78"/>
        <v>0</v>
      </c>
      <c r="M330">
        <f t="shared" si="79"/>
        <v>0</v>
      </c>
      <c r="O330" s="38"/>
      <c r="P330" s="115" t="s">
        <v>584</v>
      </c>
    </row>
    <row r="331" spans="1:16" ht="15" x14ac:dyDescent="0.3">
      <c r="A331">
        <v>441</v>
      </c>
      <c r="B331" t="str">
        <f t="shared" si="75"/>
        <v>iBoxx MSCI EUR High Yield Paris Aligned Capped TCA Index87</v>
      </c>
      <c r="C331" t="s">
        <v>582</v>
      </c>
      <c r="D331" t="s">
        <v>256</v>
      </c>
      <c r="E331" t="s">
        <v>583</v>
      </c>
      <c r="F331">
        <v>87</v>
      </c>
      <c r="G331" t="s">
        <v>577</v>
      </c>
      <c r="H331" s="25">
        <v>47573</v>
      </c>
      <c r="J331" s="31">
        <f t="shared" si="76"/>
        <v>0</v>
      </c>
      <c r="K331" s="31">
        <f t="shared" si="77"/>
        <v>6433445.1700730352</v>
      </c>
      <c r="L331">
        <f t="shared" si="78"/>
        <v>0</v>
      </c>
      <c r="M331">
        <f t="shared" si="79"/>
        <v>0</v>
      </c>
      <c r="O331" s="38"/>
      <c r="P331" s="115" t="s">
        <v>584</v>
      </c>
    </row>
    <row r="332" spans="1:16" ht="15" x14ac:dyDescent="0.3">
      <c r="A332">
        <v>441</v>
      </c>
      <c r="B332" t="str">
        <f t="shared" si="75"/>
        <v>iBoxx MSCI EUR High Yield Paris Aligned Capped TCA Index88</v>
      </c>
      <c r="C332" t="s">
        <v>582</v>
      </c>
      <c r="D332" t="s">
        <v>256</v>
      </c>
      <c r="E332" t="s">
        <v>583</v>
      </c>
      <c r="F332">
        <v>88</v>
      </c>
      <c r="G332" t="s">
        <v>577</v>
      </c>
      <c r="H332" s="25">
        <v>47603</v>
      </c>
      <c r="J332" s="31">
        <f t="shared" si="76"/>
        <v>0</v>
      </c>
      <c r="K332" s="31">
        <f t="shared" si="77"/>
        <v>6394655.947216128</v>
      </c>
      <c r="L332">
        <f t="shared" si="78"/>
        <v>0</v>
      </c>
      <c r="M332">
        <f t="shared" si="79"/>
        <v>0</v>
      </c>
      <c r="O332" s="38"/>
      <c r="P332" s="115" t="s">
        <v>584</v>
      </c>
    </row>
    <row r="333" spans="1:16" ht="15" x14ac:dyDescent="0.3">
      <c r="A333">
        <v>441</v>
      </c>
      <c r="B333" t="str">
        <f t="shared" si="75"/>
        <v>iBoxx MSCI EUR High Yield Paris Aligned Capped TCA Index89</v>
      </c>
      <c r="C333" t="s">
        <v>582</v>
      </c>
      <c r="D333" t="s">
        <v>256</v>
      </c>
      <c r="E333" t="s">
        <v>583</v>
      </c>
      <c r="F333">
        <v>89</v>
      </c>
      <c r="G333" t="s">
        <v>577</v>
      </c>
      <c r="H333" s="25">
        <v>47634</v>
      </c>
      <c r="J333" s="31">
        <f t="shared" si="76"/>
        <v>0</v>
      </c>
      <c r="K333" s="31">
        <f t="shared" si="77"/>
        <v>6356100.5965334717</v>
      </c>
      <c r="L333">
        <f t="shared" si="78"/>
        <v>0</v>
      </c>
      <c r="M333">
        <f t="shared" si="79"/>
        <v>0</v>
      </c>
      <c r="O333" s="38"/>
      <c r="P333" s="115" t="s">
        <v>584</v>
      </c>
    </row>
    <row r="334" spans="1:16" ht="15" x14ac:dyDescent="0.3">
      <c r="A334">
        <v>441</v>
      </c>
      <c r="B334" t="str">
        <f t="shared" si="75"/>
        <v>iBoxx MSCI EUR High Yield Paris Aligned Capped TCA Index90</v>
      </c>
      <c r="C334" t="s">
        <v>582</v>
      </c>
      <c r="D334" t="s">
        <v>256</v>
      </c>
      <c r="E334" t="s">
        <v>583</v>
      </c>
      <c r="F334">
        <v>90</v>
      </c>
      <c r="G334" t="s">
        <v>577</v>
      </c>
      <c r="H334" s="25">
        <v>47664</v>
      </c>
      <c r="J334" s="31">
        <f t="shared" si="76"/>
        <v>0</v>
      </c>
      <c r="K334" s="31">
        <f t="shared" si="77"/>
        <v>6317777.7079376774</v>
      </c>
      <c r="L334">
        <f t="shared" si="78"/>
        <v>0</v>
      </c>
      <c r="M334">
        <f t="shared" si="79"/>
        <v>0</v>
      </c>
      <c r="O334" s="38"/>
      <c r="P334" s="115" t="s">
        <v>584</v>
      </c>
    </row>
    <row r="335" spans="1:16" ht="15" x14ac:dyDescent="0.3">
      <c r="A335">
        <v>441</v>
      </c>
      <c r="B335" t="str">
        <f t="shared" si="75"/>
        <v>iBoxx MSCI EUR High Yield Paris Aligned Capped TCA Index91</v>
      </c>
      <c r="C335" t="s">
        <v>582</v>
      </c>
      <c r="D335" t="s">
        <v>256</v>
      </c>
      <c r="E335" t="s">
        <v>583</v>
      </c>
      <c r="F335">
        <v>91</v>
      </c>
      <c r="G335" t="s">
        <v>577</v>
      </c>
      <c r="H335" s="25">
        <v>47695</v>
      </c>
      <c r="J335" s="31">
        <f t="shared" si="76"/>
        <v>0</v>
      </c>
      <c r="K335" s="31">
        <f t="shared" si="77"/>
        <v>6279685.8798432117</v>
      </c>
      <c r="L335">
        <f t="shared" si="78"/>
        <v>0</v>
      </c>
      <c r="M335">
        <f t="shared" si="79"/>
        <v>0</v>
      </c>
      <c r="O335" s="38"/>
      <c r="P335" s="115" t="s">
        <v>584</v>
      </c>
    </row>
    <row r="336" spans="1:16" ht="15" x14ac:dyDescent="0.3">
      <c r="A336">
        <v>441</v>
      </c>
      <c r="B336" t="str">
        <f t="shared" si="75"/>
        <v>iBoxx MSCI EUR High Yield Paris Aligned Capped TCA Index92</v>
      </c>
      <c r="C336" t="s">
        <v>582</v>
      </c>
      <c r="D336" t="s">
        <v>256</v>
      </c>
      <c r="E336" t="s">
        <v>583</v>
      </c>
      <c r="F336">
        <v>92</v>
      </c>
      <c r="G336" t="s">
        <v>577</v>
      </c>
      <c r="H336" s="25">
        <v>47726</v>
      </c>
      <c r="J336" s="31">
        <f t="shared" si="76"/>
        <v>0</v>
      </c>
      <c r="K336" s="31">
        <f t="shared" si="77"/>
        <v>6241823.7191151306</v>
      </c>
      <c r="L336">
        <f t="shared" si="78"/>
        <v>0</v>
      </c>
      <c r="M336">
        <f t="shared" si="79"/>
        <v>0</v>
      </c>
      <c r="O336" s="38"/>
      <c r="P336" s="115" t="s">
        <v>584</v>
      </c>
    </row>
    <row r="337" spans="1:16" ht="15" x14ac:dyDescent="0.3">
      <c r="A337">
        <v>441</v>
      </c>
      <c r="B337" t="str">
        <f t="shared" si="75"/>
        <v>iBoxx MSCI EUR High Yield Paris Aligned Capped TCA Index93</v>
      </c>
      <c r="C337" t="s">
        <v>582</v>
      </c>
      <c r="D337" t="s">
        <v>256</v>
      </c>
      <c r="E337" t="s">
        <v>583</v>
      </c>
      <c r="F337">
        <v>93</v>
      </c>
      <c r="G337" t="s">
        <v>577</v>
      </c>
      <c r="H337" s="25">
        <v>47756</v>
      </c>
      <c r="J337" s="31">
        <f t="shared" si="76"/>
        <v>0</v>
      </c>
      <c r="K337" s="31">
        <f t="shared" si="77"/>
        <v>6204189.8410181273</v>
      </c>
      <c r="L337">
        <f t="shared" si="78"/>
        <v>0</v>
      </c>
      <c r="M337">
        <f t="shared" si="79"/>
        <v>0</v>
      </c>
      <c r="O337" s="38"/>
      <c r="P337" s="115" t="s">
        <v>584</v>
      </c>
    </row>
    <row r="338" spans="1:16" ht="15" x14ac:dyDescent="0.3">
      <c r="A338">
        <v>441</v>
      </c>
      <c r="B338" t="str">
        <f t="shared" si="75"/>
        <v>iBoxx MSCI EUR High Yield Paris Aligned Capped TCA Index94</v>
      </c>
      <c r="C338" t="s">
        <v>582</v>
      </c>
      <c r="D338" t="s">
        <v>256</v>
      </c>
      <c r="E338" t="s">
        <v>583</v>
      </c>
      <c r="F338">
        <v>94</v>
      </c>
      <c r="G338" t="s">
        <v>577</v>
      </c>
      <c r="H338" s="25">
        <v>47787</v>
      </c>
      <c r="J338" s="31">
        <f t="shared" si="76"/>
        <v>0</v>
      </c>
      <c r="K338" s="31">
        <f t="shared" si="77"/>
        <v>6166782.8691658927</v>
      </c>
      <c r="L338">
        <f t="shared" si="78"/>
        <v>0</v>
      </c>
      <c r="M338">
        <f t="shared" si="79"/>
        <v>0</v>
      </c>
      <c r="O338" s="38"/>
      <c r="P338" s="115" t="s">
        <v>584</v>
      </c>
    </row>
    <row r="339" spans="1:16" ht="15" x14ac:dyDescent="0.3">
      <c r="A339">
        <v>441</v>
      </c>
      <c r="B339" t="str">
        <f t="shared" si="75"/>
        <v>iBoxx MSCI EUR High Yield Paris Aligned Capped TCA Index95</v>
      </c>
      <c r="C339" t="s">
        <v>582</v>
      </c>
      <c r="D339" t="s">
        <v>256</v>
      </c>
      <c r="E339" t="s">
        <v>583</v>
      </c>
      <c r="F339">
        <v>95</v>
      </c>
      <c r="G339" t="s">
        <v>577</v>
      </c>
      <c r="H339" s="25">
        <v>47817</v>
      </c>
      <c r="J339" s="31">
        <f t="shared" si="76"/>
        <v>0</v>
      </c>
      <c r="K339" s="31">
        <f t="shared" si="77"/>
        <v>6129601.4354707785</v>
      </c>
      <c r="L339">
        <f t="shared" si="78"/>
        <v>0</v>
      </c>
      <c r="M339">
        <f t="shared" si="79"/>
        <v>0</v>
      </c>
      <c r="O339" s="38"/>
      <c r="P339" s="115" t="s">
        <v>584</v>
      </c>
    </row>
    <row r="340" spans="1:16" ht="15" x14ac:dyDescent="0.3">
      <c r="A340">
        <v>441</v>
      </c>
      <c r="B340" t="str">
        <f t="shared" si="75"/>
        <v>iBoxx MSCI EUR High Yield Paris Aligned Capped TCA Index96</v>
      </c>
      <c r="C340" t="s">
        <v>582</v>
      </c>
      <c r="D340" t="s">
        <v>256</v>
      </c>
      <c r="E340" t="s">
        <v>583</v>
      </c>
      <c r="F340">
        <v>96</v>
      </c>
      <c r="G340" t="s">
        <v>577</v>
      </c>
      <c r="H340" s="25">
        <v>47848</v>
      </c>
      <c r="J340" s="31">
        <f t="shared" si="76"/>
        <v>0</v>
      </c>
      <c r="K340" s="31">
        <f t="shared" si="77"/>
        <v>6092644.1800937522</v>
      </c>
      <c r="L340">
        <f t="shared" si="78"/>
        <v>0</v>
      </c>
      <c r="M340">
        <f t="shared" si="79"/>
        <v>0</v>
      </c>
      <c r="O340" s="38"/>
      <c r="P340" s="115" t="s">
        <v>584</v>
      </c>
    </row>
    <row r="341" spans="1:16" ht="15" x14ac:dyDescent="0.3">
      <c r="A341">
        <v>441</v>
      </c>
      <c r="B341" t="str">
        <f t="shared" si="75"/>
        <v>iBoxx MSCI EUR High Yield Paris Aligned Capped TCA Index97</v>
      </c>
      <c r="C341" t="s">
        <v>582</v>
      </c>
      <c r="D341" t="s">
        <v>256</v>
      </c>
      <c r="E341" t="s">
        <v>583</v>
      </c>
      <c r="F341">
        <v>97</v>
      </c>
      <c r="G341" t="s">
        <v>577</v>
      </c>
      <c r="H341" s="25">
        <v>47879</v>
      </c>
      <c r="J341" s="31">
        <f t="shared" si="76"/>
        <v>0</v>
      </c>
      <c r="K341" s="31">
        <f t="shared" si="77"/>
        <v>6055909.7513946705</v>
      </c>
      <c r="L341">
        <f t="shared" si="78"/>
        <v>0</v>
      </c>
      <c r="M341">
        <f t="shared" si="79"/>
        <v>0</v>
      </c>
      <c r="O341" s="38"/>
      <c r="P341" s="115" t="s">
        <v>584</v>
      </c>
    </row>
    <row r="342" spans="1:16" ht="15" x14ac:dyDescent="0.3">
      <c r="A342">
        <v>441</v>
      </c>
      <c r="B342" t="str">
        <f t="shared" si="75"/>
        <v>iBoxx MSCI EUR High Yield Paris Aligned Capped TCA Index98</v>
      </c>
      <c r="C342" t="s">
        <v>582</v>
      </c>
      <c r="D342" t="s">
        <v>256</v>
      </c>
      <c r="E342" t="s">
        <v>583</v>
      </c>
      <c r="F342">
        <v>98</v>
      </c>
      <c r="G342" t="s">
        <v>577</v>
      </c>
      <c r="H342" s="25">
        <v>47907</v>
      </c>
      <c r="J342" s="31">
        <f t="shared" si="76"/>
        <v>0</v>
      </c>
      <c r="K342" s="31">
        <f t="shared" si="77"/>
        <v>6019396.8058828497</v>
      </c>
      <c r="L342">
        <f t="shared" si="78"/>
        <v>0</v>
      </c>
      <c r="M342">
        <f t="shared" si="79"/>
        <v>0</v>
      </c>
      <c r="O342" s="38"/>
      <c r="P342" s="115" t="s">
        <v>584</v>
      </c>
    </row>
    <row r="343" spans="1:16" ht="15" x14ac:dyDescent="0.3">
      <c r="A343">
        <v>441</v>
      </c>
      <c r="B343" t="str">
        <f t="shared" si="75"/>
        <v>iBoxx MSCI EUR High Yield Paris Aligned Capped TCA Index99</v>
      </c>
      <c r="C343" t="s">
        <v>582</v>
      </c>
      <c r="D343" t="s">
        <v>256</v>
      </c>
      <c r="E343" t="s">
        <v>583</v>
      </c>
      <c r="F343">
        <v>99</v>
      </c>
      <c r="G343" t="s">
        <v>577</v>
      </c>
      <c r="H343" s="25">
        <v>47938</v>
      </c>
      <c r="J343" s="31">
        <f t="shared" si="76"/>
        <v>0</v>
      </c>
      <c r="K343" s="31">
        <f t="shared" si="77"/>
        <v>5983104.0081679225</v>
      </c>
      <c r="L343">
        <f t="shared" si="78"/>
        <v>0</v>
      </c>
      <c r="M343">
        <f t="shared" si="79"/>
        <v>0</v>
      </c>
      <c r="O343" s="38"/>
      <c r="P343" s="115" t="s">
        <v>584</v>
      </c>
    </row>
    <row r="344" spans="1:16" ht="15" x14ac:dyDescent="0.3">
      <c r="A344">
        <v>441</v>
      </c>
      <c r="B344" t="str">
        <f t="shared" si="75"/>
        <v>iBoxx MSCI EUR High Yield Paris Aligned Capped TCA Index100</v>
      </c>
      <c r="C344" t="s">
        <v>582</v>
      </c>
      <c r="D344" t="s">
        <v>256</v>
      </c>
      <c r="E344" t="s">
        <v>583</v>
      </c>
      <c r="F344">
        <v>100</v>
      </c>
      <c r="G344" t="s">
        <v>577</v>
      </c>
      <c r="H344" s="25">
        <v>47968</v>
      </c>
      <c r="J344" s="31">
        <f t="shared" si="76"/>
        <v>0</v>
      </c>
      <c r="K344" s="31">
        <f t="shared" si="77"/>
        <v>5947030.0309109986</v>
      </c>
      <c r="L344">
        <f t="shared" si="78"/>
        <v>0</v>
      </c>
      <c r="M344">
        <f t="shared" si="79"/>
        <v>0</v>
      </c>
      <c r="O344" s="38"/>
      <c r="P344" s="115" t="s">
        <v>584</v>
      </c>
    </row>
    <row r="345" spans="1:16" ht="15" x14ac:dyDescent="0.3">
      <c r="A345">
        <v>441</v>
      </c>
      <c r="B345" t="str">
        <f t="shared" si="75"/>
        <v>iBoxx MSCI EUR High Yield Paris Aligned Capped TCA Index101</v>
      </c>
      <c r="C345" t="s">
        <v>582</v>
      </c>
      <c r="D345" t="s">
        <v>256</v>
      </c>
      <c r="E345" t="s">
        <v>583</v>
      </c>
      <c r="F345">
        <v>101</v>
      </c>
      <c r="G345" t="s">
        <v>577</v>
      </c>
      <c r="H345" s="25">
        <v>47999</v>
      </c>
      <c r="J345" s="31">
        <f t="shared" si="76"/>
        <v>0</v>
      </c>
      <c r="K345" s="31">
        <f t="shared" si="77"/>
        <v>5911173.5547761293</v>
      </c>
      <c r="L345">
        <f t="shared" si="78"/>
        <v>0</v>
      </c>
      <c r="M345">
        <f t="shared" si="79"/>
        <v>0</v>
      </c>
      <c r="O345" s="38"/>
      <c r="P345" s="115" t="s">
        <v>584</v>
      </c>
    </row>
    <row r="346" spans="1:16" ht="15" x14ac:dyDescent="0.3">
      <c r="A346">
        <v>441</v>
      </c>
      <c r="B346" t="str">
        <f t="shared" si="75"/>
        <v>iBoxx MSCI EUR High Yield Paris Aligned Capped TCA Index102</v>
      </c>
      <c r="C346" t="s">
        <v>582</v>
      </c>
      <c r="D346" t="s">
        <v>256</v>
      </c>
      <c r="E346" t="s">
        <v>583</v>
      </c>
      <c r="F346">
        <v>102</v>
      </c>
      <c r="G346" t="s">
        <v>577</v>
      </c>
      <c r="H346" s="25">
        <v>48029</v>
      </c>
      <c r="J346" s="31">
        <f t="shared" si="76"/>
        <v>0</v>
      </c>
      <c r="K346" s="31">
        <f t="shared" si="77"/>
        <v>5875533.2683820408</v>
      </c>
      <c r="L346">
        <f t="shared" si="78"/>
        <v>0</v>
      </c>
      <c r="M346">
        <f t="shared" si="79"/>
        <v>0</v>
      </c>
      <c r="O346" s="38"/>
      <c r="P346" s="115" t="s">
        <v>584</v>
      </c>
    </row>
    <row r="347" spans="1:16" ht="15" x14ac:dyDescent="0.3">
      <c r="A347">
        <v>441</v>
      </c>
      <c r="B347" t="str">
        <f t="shared" si="75"/>
        <v>iBoxx MSCI EUR High Yield Paris Aligned Capped TCA Index103</v>
      </c>
      <c r="C347" t="s">
        <v>582</v>
      </c>
      <c r="D347" t="s">
        <v>256</v>
      </c>
      <c r="E347" t="s">
        <v>583</v>
      </c>
      <c r="F347">
        <v>103</v>
      </c>
      <c r="G347" t="s">
        <v>577</v>
      </c>
      <c r="H347" s="25">
        <v>48060</v>
      </c>
      <c r="J347" s="31">
        <f t="shared" si="76"/>
        <v>0</v>
      </c>
      <c r="K347" s="31">
        <f t="shared" si="77"/>
        <v>5840107.8682541875</v>
      </c>
      <c r="L347">
        <f t="shared" si="78"/>
        <v>0</v>
      </c>
      <c r="M347">
        <f t="shared" si="79"/>
        <v>0</v>
      </c>
      <c r="O347" s="38"/>
      <c r="P347" s="115" t="s">
        <v>584</v>
      </c>
    </row>
    <row r="348" spans="1:16" ht="15" x14ac:dyDescent="0.3">
      <c r="A348">
        <v>441</v>
      </c>
      <c r="B348" t="str">
        <f t="shared" si="75"/>
        <v>iBoxx MSCI EUR High Yield Paris Aligned Capped TCA Index104</v>
      </c>
      <c r="C348" t="s">
        <v>582</v>
      </c>
      <c r="D348" t="s">
        <v>256</v>
      </c>
      <c r="E348" t="s">
        <v>583</v>
      </c>
      <c r="F348">
        <v>104</v>
      </c>
      <c r="G348" t="s">
        <v>577</v>
      </c>
      <c r="H348" s="25">
        <v>48091</v>
      </c>
      <c r="J348" s="31">
        <f t="shared" si="76"/>
        <v>0</v>
      </c>
      <c r="K348" s="31">
        <f t="shared" si="77"/>
        <v>5804896.0587770715</v>
      </c>
      <c r="L348">
        <f t="shared" si="78"/>
        <v>0</v>
      </c>
      <c r="M348">
        <f t="shared" si="79"/>
        <v>0</v>
      </c>
      <c r="O348" s="38"/>
      <c r="P348" s="115" t="s">
        <v>584</v>
      </c>
    </row>
    <row r="349" spans="1:16" ht="15" x14ac:dyDescent="0.3">
      <c r="A349">
        <v>441</v>
      </c>
      <c r="B349" t="str">
        <f t="shared" si="75"/>
        <v>iBoxx MSCI EUR High Yield Paris Aligned Capped TCA Index105</v>
      </c>
      <c r="C349" t="s">
        <v>582</v>
      </c>
      <c r="D349" t="s">
        <v>256</v>
      </c>
      <c r="E349" t="s">
        <v>583</v>
      </c>
      <c r="F349">
        <v>105</v>
      </c>
      <c r="G349" t="s">
        <v>577</v>
      </c>
      <c r="H349" s="25">
        <v>48121</v>
      </c>
      <c r="J349" s="31">
        <f t="shared" si="76"/>
        <v>0</v>
      </c>
      <c r="K349" s="31">
        <f t="shared" si="77"/>
        <v>5769896.5521468576</v>
      </c>
      <c r="L349">
        <f t="shared" si="78"/>
        <v>0</v>
      </c>
      <c r="M349">
        <f t="shared" si="79"/>
        <v>0</v>
      </c>
      <c r="O349" s="38"/>
      <c r="P349" s="115" t="s">
        <v>584</v>
      </c>
    </row>
    <row r="350" spans="1:16" ht="15" x14ac:dyDescent="0.3">
      <c r="A350">
        <v>441</v>
      </c>
      <c r="B350" t="str">
        <f t="shared" si="75"/>
        <v>iBoxx MSCI EUR High Yield Paris Aligned Capped TCA Index106</v>
      </c>
      <c r="C350" t="s">
        <v>582</v>
      </c>
      <c r="D350" t="s">
        <v>256</v>
      </c>
      <c r="E350" t="s">
        <v>583</v>
      </c>
      <c r="F350">
        <v>106</v>
      </c>
      <c r="G350" t="s">
        <v>577</v>
      </c>
      <c r="H350" s="25">
        <v>48152</v>
      </c>
      <c r="J350" s="31">
        <f t="shared" si="76"/>
        <v>0</v>
      </c>
      <c r="K350" s="31">
        <f t="shared" si="77"/>
        <v>5735108.0683242809</v>
      </c>
      <c r="L350">
        <f t="shared" si="78"/>
        <v>0</v>
      </c>
      <c r="M350">
        <f t="shared" si="79"/>
        <v>0</v>
      </c>
      <c r="O350" s="38"/>
      <c r="P350" s="115" t="s">
        <v>584</v>
      </c>
    </row>
    <row r="351" spans="1:16" ht="15" x14ac:dyDescent="0.3">
      <c r="A351">
        <v>441</v>
      </c>
      <c r="B351" t="str">
        <f t="shared" si="75"/>
        <v>iBoxx MSCI EUR High Yield Paris Aligned Capped TCA Index107</v>
      </c>
      <c r="C351" t="s">
        <v>582</v>
      </c>
      <c r="D351" t="s">
        <v>256</v>
      </c>
      <c r="E351" t="s">
        <v>583</v>
      </c>
      <c r="F351">
        <v>107</v>
      </c>
      <c r="G351" t="s">
        <v>577</v>
      </c>
      <c r="H351" s="25">
        <v>48182</v>
      </c>
      <c r="J351" s="31">
        <f t="shared" si="76"/>
        <v>0</v>
      </c>
      <c r="K351" s="31">
        <f t="shared" si="77"/>
        <v>5700529.3349878248</v>
      </c>
      <c r="L351">
        <f t="shared" si="78"/>
        <v>0</v>
      </c>
      <c r="M351">
        <f t="shared" si="79"/>
        <v>0</v>
      </c>
      <c r="O351" s="38"/>
      <c r="P351" s="115" t="s">
        <v>584</v>
      </c>
    </row>
    <row r="352" spans="1:16" ht="15" x14ac:dyDescent="0.3">
      <c r="A352">
        <v>441</v>
      </c>
      <c r="B352" t="str">
        <f t="shared" si="75"/>
        <v>iBoxx MSCI EUR High Yield Paris Aligned Capped TCA Index108</v>
      </c>
      <c r="C352" t="s">
        <v>582</v>
      </c>
      <c r="D352" t="s">
        <v>256</v>
      </c>
      <c r="E352" t="s">
        <v>583</v>
      </c>
      <c r="F352">
        <v>108</v>
      </c>
      <c r="G352" t="s">
        <v>577</v>
      </c>
      <c r="H352" s="25">
        <v>48213</v>
      </c>
      <c r="J352" s="31">
        <f t="shared" si="76"/>
        <v>0</v>
      </c>
      <c r="K352" s="31">
        <f t="shared" si="77"/>
        <v>5666159.0874871891</v>
      </c>
      <c r="L352">
        <f t="shared" si="78"/>
        <v>0</v>
      </c>
      <c r="M352">
        <f t="shared" si="79"/>
        <v>0</v>
      </c>
      <c r="O352" s="38"/>
      <c r="P352" s="115" t="s">
        <v>584</v>
      </c>
    </row>
    <row r="353" spans="1:16" ht="15" x14ac:dyDescent="0.3">
      <c r="A353">
        <v>441</v>
      </c>
      <c r="B353" t="str">
        <f t="shared" si="75"/>
        <v>iBoxx MSCI EUR High Yield Paris Aligned Capped TCA Index109</v>
      </c>
      <c r="C353" t="s">
        <v>582</v>
      </c>
      <c r="D353" t="s">
        <v>256</v>
      </c>
      <c r="E353" t="s">
        <v>583</v>
      </c>
      <c r="F353">
        <v>109</v>
      </c>
      <c r="G353" t="s">
        <v>577</v>
      </c>
      <c r="H353" s="25">
        <v>48244</v>
      </c>
      <c r="J353" s="31">
        <f t="shared" si="76"/>
        <v>0</v>
      </c>
      <c r="K353" s="31">
        <f t="shared" si="77"/>
        <v>5631996.0687970435</v>
      </c>
      <c r="L353">
        <f t="shared" si="78"/>
        <v>0</v>
      </c>
      <c r="M353">
        <f t="shared" si="79"/>
        <v>0</v>
      </c>
      <c r="O353" s="38"/>
      <c r="P353" s="115" t="s">
        <v>584</v>
      </c>
    </row>
    <row r="354" spans="1:16" ht="15" x14ac:dyDescent="0.3">
      <c r="A354">
        <v>441</v>
      </c>
      <c r="B354" t="str">
        <f t="shared" si="75"/>
        <v>iBoxx MSCI EUR High Yield Paris Aligned Capped TCA Index110</v>
      </c>
      <c r="C354" t="s">
        <v>582</v>
      </c>
      <c r="D354" t="s">
        <v>256</v>
      </c>
      <c r="E354" t="s">
        <v>583</v>
      </c>
      <c r="F354">
        <v>110</v>
      </c>
      <c r="G354" t="s">
        <v>577</v>
      </c>
      <c r="H354" s="25">
        <v>48272</v>
      </c>
      <c r="J354" s="31">
        <f t="shared" si="76"/>
        <v>0</v>
      </c>
      <c r="K354" s="31">
        <f t="shared" si="77"/>
        <v>5598039.0294710519</v>
      </c>
      <c r="L354">
        <f t="shared" si="78"/>
        <v>0</v>
      </c>
      <c r="M354">
        <f t="shared" si="79"/>
        <v>0</v>
      </c>
      <c r="O354" s="38"/>
      <c r="P354" s="115" t="s">
        <v>584</v>
      </c>
    </row>
    <row r="355" spans="1:16" ht="15" x14ac:dyDescent="0.3">
      <c r="A355">
        <v>441</v>
      </c>
      <c r="B355" t="str">
        <f t="shared" si="75"/>
        <v>iBoxx MSCI EUR High Yield Paris Aligned Capped TCA Index111</v>
      </c>
      <c r="C355" t="s">
        <v>582</v>
      </c>
      <c r="D355" t="s">
        <v>256</v>
      </c>
      <c r="E355" t="s">
        <v>583</v>
      </c>
      <c r="F355">
        <v>111</v>
      </c>
      <c r="G355" t="s">
        <v>577</v>
      </c>
      <c r="H355" s="25">
        <v>48304</v>
      </c>
      <c r="J355" s="31">
        <f t="shared" si="76"/>
        <v>0</v>
      </c>
      <c r="K355" s="31">
        <f t="shared" si="77"/>
        <v>5564286.7275961684</v>
      </c>
      <c r="L355">
        <f t="shared" si="78"/>
        <v>0</v>
      </c>
      <c r="M355">
        <f t="shared" si="79"/>
        <v>0</v>
      </c>
      <c r="O355" s="38"/>
      <c r="P355" s="115" t="s">
        <v>584</v>
      </c>
    </row>
    <row r="356" spans="1:16" ht="15" x14ac:dyDescent="0.3">
      <c r="A356">
        <v>441</v>
      </c>
      <c r="B356" t="str">
        <f t="shared" si="75"/>
        <v>iBoxx MSCI EUR High Yield Paris Aligned Capped TCA Index112</v>
      </c>
      <c r="C356" t="s">
        <v>582</v>
      </c>
      <c r="D356" t="s">
        <v>256</v>
      </c>
      <c r="E356" t="s">
        <v>583</v>
      </c>
      <c r="F356">
        <v>112</v>
      </c>
      <c r="G356" t="s">
        <v>577</v>
      </c>
      <c r="H356" s="25">
        <v>48334</v>
      </c>
      <c r="J356" s="31">
        <f t="shared" si="76"/>
        <v>0</v>
      </c>
      <c r="K356" s="31">
        <f t="shared" si="77"/>
        <v>5530737.9287472293</v>
      </c>
      <c r="L356">
        <f t="shared" si="78"/>
        <v>0</v>
      </c>
      <c r="M356">
        <f t="shared" si="79"/>
        <v>0</v>
      </c>
      <c r="O356" s="38"/>
      <c r="P356" s="115" t="s">
        <v>584</v>
      </c>
    </row>
    <row r="357" spans="1:16" ht="15" x14ac:dyDescent="0.3">
      <c r="A357">
        <v>441</v>
      </c>
      <c r="B357" t="str">
        <f t="shared" si="75"/>
        <v>iBoxx MSCI EUR High Yield Paris Aligned Capped TCA Index113</v>
      </c>
      <c r="C357" t="s">
        <v>582</v>
      </c>
      <c r="D357" t="s">
        <v>256</v>
      </c>
      <c r="E357" t="s">
        <v>583</v>
      </c>
      <c r="F357">
        <v>113</v>
      </c>
      <c r="G357" t="s">
        <v>577</v>
      </c>
      <c r="H357" s="25">
        <v>48365</v>
      </c>
      <c r="J357" s="31">
        <f t="shared" si="76"/>
        <v>0</v>
      </c>
      <c r="K357" s="31">
        <f t="shared" si="77"/>
        <v>5497391.4059417993</v>
      </c>
      <c r="L357">
        <f t="shared" si="78"/>
        <v>0</v>
      </c>
      <c r="M357">
        <f t="shared" si="79"/>
        <v>0</v>
      </c>
      <c r="O357" s="38"/>
      <c r="P357" s="115" t="s">
        <v>584</v>
      </c>
    </row>
    <row r="358" spans="1:16" ht="15" x14ac:dyDescent="0.3">
      <c r="A358">
        <v>441</v>
      </c>
      <c r="B358" t="str">
        <f t="shared" si="75"/>
        <v>iBoxx MSCI EUR High Yield Paris Aligned Capped TCA Index114</v>
      </c>
      <c r="C358" t="s">
        <v>582</v>
      </c>
      <c r="D358" t="s">
        <v>256</v>
      </c>
      <c r="E358" t="s">
        <v>583</v>
      </c>
      <c r="F358">
        <v>114</v>
      </c>
      <c r="G358" t="s">
        <v>577</v>
      </c>
      <c r="H358" s="25">
        <v>48395</v>
      </c>
      <c r="J358" s="31">
        <f t="shared" si="76"/>
        <v>0</v>
      </c>
      <c r="K358" s="31">
        <f t="shared" si="77"/>
        <v>5464245.9395952979</v>
      </c>
      <c r="L358">
        <f t="shared" si="78"/>
        <v>0</v>
      </c>
      <c r="M358">
        <f t="shared" si="79"/>
        <v>0</v>
      </c>
      <c r="O358" s="38"/>
      <c r="P358" s="115" t="s">
        <v>584</v>
      </c>
    </row>
    <row r="359" spans="1:16" ht="15" x14ac:dyDescent="0.3">
      <c r="A359">
        <v>441</v>
      </c>
      <c r="B359" t="str">
        <f t="shared" si="75"/>
        <v>iBoxx MSCI EUR High Yield Paris Aligned Capped TCA Index115</v>
      </c>
      <c r="C359" t="s">
        <v>582</v>
      </c>
      <c r="D359" t="s">
        <v>256</v>
      </c>
      <c r="E359" t="s">
        <v>583</v>
      </c>
      <c r="F359">
        <v>115</v>
      </c>
      <c r="G359" t="s">
        <v>577</v>
      </c>
      <c r="H359" s="25">
        <v>48426</v>
      </c>
      <c r="J359" s="31">
        <f t="shared" si="76"/>
        <v>0</v>
      </c>
      <c r="K359" s="31">
        <f t="shared" si="77"/>
        <v>5431300.3174763946</v>
      </c>
      <c r="L359">
        <f t="shared" si="78"/>
        <v>0</v>
      </c>
      <c r="M359">
        <f t="shared" si="79"/>
        <v>0</v>
      </c>
      <c r="O359" s="38"/>
      <c r="P359" s="115" t="s">
        <v>584</v>
      </c>
    </row>
    <row r="360" spans="1:16" ht="15" x14ac:dyDescent="0.3">
      <c r="A360">
        <v>441</v>
      </c>
      <c r="B360" t="str">
        <f t="shared" si="75"/>
        <v>iBoxx MSCI EUR High Yield Paris Aligned Capped TCA Index116</v>
      </c>
      <c r="C360" t="s">
        <v>582</v>
      </c>
      <c r="D360" t="s">
        <v>256</v>
      </c>
      <c r="E360" t="s">
        <v>583</v>
      </c>
      <c r="F360">
        <v>116</v>
      </c>
      <c r="G360" t="s">
        <v>577</v>
      </c>
      <c r="H360" s="25">
        <v>48457</v>
      </c>
      <c r="J360" s="31">
        <f t="shared" si="76"/>
        <v>0</v>
      </c>
      <c r="K360" s="31">
        <f t="shared" si="77"/>
        <v>5398553.3346626768</v>
      </c>
      <c r="L360">
        <f t="shared" si="78"/>
        <v>0</v>
      </c>
      <c r="M360">
        <f t="shared" si="79"/>
        <v>0</v>
      </c>
      <c r="O360" s="38"/>
      <c r="P360" s="115" t="s">
        <v>584</v>
      </c>
    </row>
    <row r="361" spans="1:16" ht="15" x14ac:dyDescent="0.3">
      <c r="A361">
        <v>441</v>
      </c>
      <c r="B361" t="str">
        <f t="shared" si="75"/>
        <v>iBoxx MSCI EUR High Yield Paris Aligned Capped TCA Index117</v>
      </c>
      <c r="C361" t="s">
        <v>582</v>
      </c>
      <c r="D361" t="s">
        <v>256</v>
      </c>
      <c r="E361" t="s">
        <v>583</v>
      </c>
      <c r="F361">
        <v>117</v>
      </c>
      <c r="G361" t="s">
        <v>577</v>
      </c>
      <c r="H361" s="25">
        <v>48487</v>
      </c>
      <c r="J361" s="31">
        <f t="shared" si="76"/>
        <v>0</v>
      </c>
      <c r="K361" s="31">
        <f t="shared" si="77"/>
        <v>5366003.7934965789</v>
      </c>
      <c r="L361">
        <f t="shared" si="78"/>
        <v>0</v>
      </c>
      <c r="M361">
        <f t="shared" si="79"/>
        <v>0</v>
      </c>
      <c r="O361" s="38"/>
      <c r="P361" s="115" t="s">
        <v>584</v>
      </c>
    </row>
    <row r="362" spans="1:16" ht="15" x14ac:dyDescent="0.3">
      <c r="A362">
        <v>441</v>
      </c>
      <c r="B362" t="str">
        <f t="shared" si="75"/>
        <v>iBoxx MSCI EUR High Yield Paris Aligned Capped TCA Index118</v>
      </c>
      <c r="C362" t="s">
        <v>582</v>
      </c>
      <c r="D362" t="s">
        <v>256</v>
      </c>
      <c r="E362" t="s">
        <v>583</v>
      </c>
      <c r="F362">
        <v>118</v>
      </c>
      <c r="G362" t="s">
        <v>577</v>
      </c>
      <c r="H362" s="25">
        <v>48518</v>
      </c>
      <c r="J362" s="31">
        <f t="shared" si="76"/>
        <v>0</v>
      </c>
      <c r="K362" s="31">
        <f t="shared" si="77"/>
        <v>5333650.5035415813</v>
      </c>
      <c r="L362">
        <f t="shared" si="78"/>
        <v>0</v>
      </c>
      <c r="M362">
        <f t="shared" si="79"/>
        <v>0</v>
      </c>
      <c r="O362" s="38"/>
      <c r="P362" s="115" t="s">
        <v>584</v>
      </c>
    </row>
    <row r="363" spans="1:16" ht="15" x14ac:dyDescent="0.3">
      <c r="A363">
        <v>441</v>
      </c>
      <c r="B363" t="str">
        <f t="shared" si="75"/>
        <v>iBoxx MSCI EUR High Yield Paris Aligned Capped TCA Index119</v>
      </c>
      <c r="C363" t="s">
        <v>582</v>
      </c>
      <c r="D363" t="s">
        <v>256</v>
      </c>
      <c r="E363" t="s">
        <v>583</v>
      </c>
      <c r="F363">
        <v>119</v>
      </c>
      <c r="G363" t="s">
        <v>577</v>
      </c>
      <c r="H363" s="25">
        <v>48548</v>
      </c>
      <c r="J363" s="31">
        <f t="shared" si="76"/>
        <v>0</v>
      </c>
      <c r="K363" s="31">
        <f t="shared" si="77"/>
        <v>5301492.2815386774</v>
      </c>
      <c r="L363">
        <f t="shared" si="78"/>
        <v>0</v>
      </c>
      <c r="M363">
        <f t="shared" si="79"/>
        <v>0</v>
      </c>
      <c r="O363" s="38"/>
      <c r="P363" s="115" t="s">
        <v>584</v>
      </c>
    </row>
    <row r="364" spans="1:16" ht="15" x14ac:dyDescent="0.3">
      <c r="A364" t="s">
        <v>585</v>
      </c>
      <c r="B364" t="str">
        <f t="shared" si="75"/>
        <v>iBoxx MSCI GBP Corporates Paris Aligned Capped TCA Index0</v>
      </c>
      <c r="C364" t="s">
        <v>586</v>
      </c>
      <c r="D364" t="s">
        <v>587</v>
      </c>
      <c r="E364" t="s">
        <v>588</v>
      </c>
      <c r="F364">
        <v>0</v>
      </c>
      <c r="G364" t="s">
        <v>577</v>
      </c>
      <c r="H364" s="25">
        <v>44651</v>
      </c>
      <c r="I364" s="31">
        <v>38811702.4108513</v>
      </c>
      <c r="J364" s="31">
        <f t="shared" si="76"/>
        <v>19405851.20542565</v>
      </c>
      <c r="K364" s="31">
        <f t="shared" si="77"/>
        <v>19405851.20542565</v>
      </c>
      <c r="L364" s="31">
        <f t="shared" si="78"/>
        <v>19405851.20542565</v>
      </c>
      <c r="M364" s="31">
        <f t="shared" si="79"/>
        <v>18920704.925290007</v>
      </c>
      <c r="N364" s="31">
        <v>18637944.518108599</v>
      </c>
      <c r="O364" s="116">
        <v>0.28533886600000002</v>
      </c>
      <c r="P364" s="115" t="s">
        <v>589</v>
      </c>
    </row>
    <row r="365" spans="1:16" ht="15" x14ac:dyDescent="0.3">
      <c r="A365" t="s">
        <v>585</v>
      </c>
      <c r="B365" t="str">
        <f t="shared" ref="B365:B428" si="80">_xlfn.CONCAT(C365,F365)</f>
        <v>iBoxx MSCI GBP Corporates Paris Aligned Capped TCA Index1</v>
      </c>
      <c r="C365" t="s">
        <v>586</v>
      </c>
      <c r="D365" t="s">
        <v>587</v>
      </c>
      <c r="E365" t="s">
        <v>588</v>
      </c>
      <c r="F365">
        <v>1</v>
      </c>
      <c r="G365" t="s">
        <v>577</v>
      </c>
      <c r="H365" s="25">
        <v>44681</v>
      </c>
      <c r="I365" s="31">
        <v>39030877.017535798</v>
      </c>
      <c r="J365" s="31">
        <f t="shared" si="76"/>
        <v>19515438.508767899</v>
      </c>
      <c r="K365" s="31">
        <f t="shared" si="77"/>
        <v>19288847.350222718</v>
      </c>
      <c r="L365" s="31">
        <f t="shared" si="78"/>
        <v>19288847.350222718</v>
      </c>
      <c r="M365" s="31">
        <f t="shared" si="79"/>
        <v>18806626.166467149</v>
      </c>
      <c r="N365" s="31">
        <v>18062431.343655799</v>
      </c>
      <c r="O365" s="116">
        <v>0.29341237399999998</v>
      </c>
      <c r="P365" s="115" t="s">
        <v>589</v>
      </c>
    </row>
    <row r="366" spans="1:16" ht="15" x14ac:dyDescent="0.3">
      <c r="A366" t="s">
        <v>585</v>
      </c>
      <c r="B366" t="str">
        <f t="shared" si="80"/>
        <v>iBoxx MSCI GBP Corporates Paris Aligned Capped TCA Index2</v>
      </c>
      <c r="C366" t="s">
        <v>586</v>
      </c>
      <c r="D366" t="s">
        <v>587</v>
      </c>
      <c r="E366" t="s">
        <v>588</v>
      </c>
      <c r="F366">
        <v>2</v>
      </c>
      <c r="G366" t="s">
        <v>577</v>
      </c>
      <c r="H366" s="25">
        <v>44712</v>
      </c>
      <c r="I366" s="31">
        <v>38525742.904932402</v>
      </c>
      <c r="J366" s="31">
        <f t="shared" si="76"/>
        <v>19262871.452466201</v>
      </c>
      <c r="K366" s="31">
        <f t="shared" si="77"/>
        <v>19172548.947307728</v>
      </c>
      <c r="L366" s="31">
        <f t="shared" si="78"/>
        <v>19172548.947307728</v>
      </c>
      <c r="M366" s="31">
        <f t="shared" si="79"/>
        <v>18693235.223625034</v>
      </c>
      <c r="N366" s="31">
        <v>17953527.380662899</v>
      </c>
      <c r="O366" s="116">
        <v>0.29203029600000002</v>
      </c>
      <c r="P366" s="115" t="s">
        <v>589</v>
      </c>
    </row>
    <row r="367" spans="1:16" ht="15" x14ac:dyDescent="0.3">
      <c r="A367" t="s">
        <v>585</v>
      </c>
      <c r="B367" t="str">
        <f t="shared" si="80"/>
        <v>iBoxx MSCI GBP Corporates Paris Aligned Capped TCA Index3</v>
      </c>
      <c r="C367" t="s">
        <v>586</v>
      </c>
      <c r="D367" t="s">
        <v>587</v>
      </c>
      <c r="E367" t="s">
        <v>588</v>
      </c>
      <c r="F367">
        <v>3</v>
      </c>
      <c r="G367" t="s">
        <v>577</v>
      </c>
      <c r="H367" s="25">
        <v>44742</v>
      </c>
      <c r="I367" s="31">
        <v>35797405.459961303</v>
      </c>
      <c r="J367" s="31">
        <f t="shared" si="76"/>
        <v>17898702.729980651</v>
      </c>
      <c r="K367" s="31">
        <f t="shared" si="77"/>
        <v>19056951.743291516</v>
      </c>
      <c r="L367" s="31">
        <f t="shared" si="78"/>
        <v>17898702.729980651</v>
      </c>
      <c r="M367" s="31">
        <f t="shared" si="79"/>
        <v>17451235.161731135</v>
      </c>
      <c r="N367" s="31">
        <v>17451235.161730301</v>
      </c>
      <c r="O367" s="116">
        <v>0.29099063200000003</v>
      </c>
      <c r="P367" s="115" t="s">
        <v>589</v>
      </c>
    </row>
    <row r="368" spans="1:16" ht="15" x14ac:dyDescent="0.3">
      <c r="A368" t="s">
        <v>585</v>
      </c>
      <c r="B368" t="str">
        <f t="shared" si="80"/>
        <v>iBoxx MSCI GBP Corporates Paris Aligned Capped TCA Index4</v>
      </c>
      <c r="C368" t="s">
        <v>586</v>
      </c>
      <c r="D368" t="s">
        <v>587</v>
      </c>
      <c r="E368" t="s">
        <v>588</v>
      </c>
      <c r="F368">
        <v>4</v>
      </c>
      <c r="G368" t="s">
        <v>577</v>
      </c>
      <c r="H368" s="25">
        <v>44773</v>
      </c>
      <c r="I368" s="31">
        <v>41456638.966018103</v>
      </c>
      <c r="J368" s="31">
        <f t="shared" si="76"/>
        <v>20728319.483009052</v>
      </c>
      <c r="K368" s="31">
        <f t="shared" si="77"/>
        <v>18942051.510429896</v>
      </c>
      <c r="L368" s="31">
        <f t="shared" si="78"/>
        <v>18942051.510429896</v>
      </c>
      <c r="M368" s="31">
        <f t="shared" si="79"/>
        <v>18468500.222669147</v>
      </c>
      <c r="N368" s="31">
        <v>17737685.3421624</v>
      </c>
      <c r="O368" s="116">
        <v>0.28211615099999998</v>
      </c>
      <c r="P368" s="115" t="s">
        <v>589</v>
      </c>
    </row>
    <row r="369" spans="1:16" ht="15" x14ac:dyDescent="0.3">
      <c r="A369" t="s">
        <v>585</v>
      </c>
      <c r="B369" t="str">
        <f t="shared" si="80"/>
        <v>iBoxx MSCI GBP Corporates Paris Aligned Capped TCA Index5</v>
      </c>
      <c r="C369" t="s">
        <v>586</v>
      </c>
      <c r="D369" t="s">
        <v>587</v>
      </c>
      <c r="E369" t="s">
        <v>588</v>
      </c>
      <c r="F369">
        <v>5</v>
      </c>
      <c r="G369" t="s">
        <v>577</v>
      </c>
      <c r="H369" s="25">
        <v>44804</v>
      </c>
      <c r="I369" s="31">
        <v>41207952.271033302</v>
      </c>
      <c r="J369" s="31">
        <f t="shared" si="76"/>
        <v>20603976.135516651</v>
      </c>
      <c r="K369" s="31">
        <f t="shared" si="77"/>
        <v>18827844.04646907</v>
      </c>
      <c r="L369" s="31">
        <f t="shared" si="78"/>
        <v>18827844.04646907</v>
      </c>
      <c r="M369" s="31">
        <f t="shared" si="79"/>
        <v>18357147.945307344</v>
      </c>
      <c r="N369" s="31">
        <v>17630739.373056501</v>
      </c>
      <c r="O369" s="116">
        <v>0.27847586899999999</v>
      </c>
      <c r="P369" s="115" t="s">
        <v>589</v>
      </c>
    </row>
    <row r="370" spans="1:16" ht="15" x14ac:dyDescent="0.3">
      <c r="A370" t="s">
        <v>585</v>
      </c>
      <c r="B370" t="str">
        <f t="shared" si="80"/>
        <v>iBoxx MSCI GBP Corporates Paris Aligned Capped TCA Index6</v>
      </c>
      <c r="C370" t="s">
        <v>586</v>
      </c>
      <c r="D370" t="s">
        <v>587</v>
      </c>
      <c r="E370" t="s">
        <v>588</v>
      </c>
      <c r="F370">
        <v>6</v>
      </c>
      <c r="G370" t="s">
        <v>577</v>
      </c>
      <c r="H370" s="25">
        <v>44834</v>
      </c>
      <c r="I370" s="31">
        <v>36744368.285252102</v>
      </c>
      <c r="J370" s="31">
        <f t="shared" si="76"/>
        <v>18372184.142626051</v>
      </c>
      <c r="K370" s="31">
        <f t="shared" si="77"/>
        <v>18714325.174491912</v>
      </c>
      <c r="L370" s="31">
        <f t="shared" si="78"/>
        <v>18372184.142626051</v>
      </c>
      <c r="M370" s="31">
        <f t="shared" si="79"/>
        <v>17912879.539060399</v>
      </c>
      <c r="N370" s="31">
        <v>17524438.213939499</v>
      </c>
      <c r="O370" s="116">
        <v>0.271962274</v>
      </c>
      <c r="P370" s="115" t="s">
        <v>589</v>
      </c>
    </row>
    <row r="371" spans="1:16" ht="15" x14ac:dyDescent="0.3">
      <c r="A371" t="s">
        <v>585</v>
      </c>
      <c r="B371" t="str">
        <f t="shared" si="80"/>
        <v>iBoxx MSCI GBP Corporates Paris Aligned Capped TCA Index7</v>
      </c>
      <c r="C371" t="s">
        <v>586</v>
      </c>
      <c r="D371" t="s">
        <v>587</v>
      </c>
      <c r="E371" t="s">
        <v>588</v>
      </c>
      <c r="F371">
        <v>7</v>
      </c>
      <c r="G371" t="s">
        <v>577</v>
      </c>
      <c r="H371" s="25">
        <v>44865</v>
      </c>
      <c r="I371" s="31">
        <v>38375793.915126503</v>
      </c>
      <c r="J371" s="31">
        <f t="shared" si="76"/>
        <v>19187896.957563251</v>
      </c>
      <c r="K371" s="31">
        <f t="shared" si="77"/>
        <v>18601490.742765225</v>
      </c>
      <c r="L371" s="31">
        <f t="shared" si="78"/>
        <v>18601490.742765225</v>
      </c>
      <c r="M371" s="31">
        <f t="shared" si="79"/>
        <v>18136453.474196095</v>
      </c>
      <c r="N371" s="31">
        <v>17418777.977263201</v>
      </c>
      <c r="O371" s="116">
        <v>0.32262286499999998</v>
      </c>
      <c r="P371" s="115" t="s">
        <v>589</v>
      </c>
    </row>
    <row r="372" spans="1:16" ht="15" x14ac:dyDescent="0.3">
      <c r="A372" t="s">
        <v>585</v>
      </c>
      <c r="B372" t="str">
        <f t="shared" si="80"/>
        <v>iBoxx MSCI GBP Corporates Paris Aligned Capped TCA Index8</v>
      </c>
      <c r="C372" t="s">
        <v>586</v>
      </c>
      <c r="D372" t="s">
        <v>587</v>
      </c>
      <c r="E372" t="s">
        <v>588</v>
      </c>
      <c r="F372">
        <v>8</v>
      </c>
      <c r="G372" t="s">
        <v>577</v>
      </c>
      <c r="H372" s="25">
        <v>44895</v>
      </c>
      <c r="I372" s="31">
        <v>37097339.962536603</v>
      </c>
      <c r="J372" s="31">
        <f t="shared" si="76"/>
        <v>18548669.981268302</v>
      </c>
      <c r="K372" s="31">
        <f t="shared" si="77"/>
        <v>18489336.624587886</v>
      </c>
      <c r="L372" s="31">
        <f t="shared" si="78"/>
        <v>18489336.624587886</v>
      </c>
      <c r="M372" s="31">
        <f t="shared" si="79"/>
        <v>18027103.208973188</v>
      </c>
      <c r="N372" s="31">
        <v>17313754.798705101</v>
      </c>
      <c r="O372" s="116">
        <v>0.26750684600000002</v>
      </c>
      <c r="P372" s="115" t="s">
        <v>589</v>
      </c>
    </row>
    <row r="373" spans="1:16" ht="15" x14ac:dyDescent="0.3">
      <c r="A373" t="s">
        <v>585</v>
      </c>
      <c r="B373" t="str">
        <f t="shared" si="80"/>
        <v>iBoxx MSCI GBP Corporates Paris Aligned Capped TCA Index9</v>
      </c>
      <c r="C373" t="s">
        <v>586</v>
      </c>
      <c r="D373" t="s">
        <v>587</v>
      </c>
      <c r="E373" t="s">
        <v>588</v>
      </c>
      <c r="F373">
        <v>9</v>
      </c>
      <c r="G373" t="s">
        <v>577</v>
      </c>
      <c r="H373" s="25">
        <v>44926</v>
      </c>
      <c r="I373" s="31">
        <v>36723682.998461403</v>
      </c>
      <c r="J373" s="31">
        <f t="shared" si="76"/>
        <v>18361841.499230701</v>
      </c>
      <c r="K373" s="31">
        <f t="shared" si="77"/>
        <v>18377858.718139924</v>
      </c>
      <c r="L373" s="31">
        <f t="shared" si="78"/>
        <v>18361841.499230701</v>
      </c>
      <c r="M373" s="31">
        <f t="shared" si="79"/>
        <v>17902795.461749934</v>
      </c>
      <c r="N373" s="31">
        <v>17209364.837242499</v>
      </c>
      <c r="O373" s="116">
        <v>0.26233427300000001</v>
      </c>
      <c r="P373" s="115" t="s">
        <v>589</v>
      </c>
    </row>
    <row r="374" spans="1:16" ht="15" x14ac:dyDescent="0.3">
      <c r="A374" t="s">
        <v>585</v>
      </c>
      <c r="B374" t="str">
        <f t="shared" si="80"/>
        <v>iBoxx MSCI GBP Corporates Paris Aligned Capped TCA Index10</v>
      </c>
      <c r="C374" t="s">
        <v>586</v>
      </c>
      <c r="D374" t="s">
        <v>587</v>
      </c>
      <c r="E374" t="s">
        <v>588</v>
      </c>
      <c r="F374">
        <v>10</v>
      </c>
      <c r="G374" t="s">
        <v>577</v>
      </c>
      <c r="H374" s="25">
        <v>44957</v>
      </c>
      <c r="I374" s="31">
        <v>35918200.404645301</v>
      </c>
      <c r="J374" s="31">
        <f t="shared" si="76"/>
        <v>17959100.202322651</v>
      </c>
      <c r="K374" s="31">
        <f t="shared" si="77"/>
        <v>18267052.946332503</v>
      </c>
      <c r="L374" s="31">
        <f t="shared" si="78"/>
        <v>17959100.202322651</v>
      </c>
      <c r="M374" s="31">
        <f t="shared" si="79"/>
        <v>17510122.697264586</v>
      </c>
      <c r="N374" s="31">
        <v>17105604.2750162</v>
      </c>
      <c r="O374" s="116">
        <v>0.264217388</v>
      </c>
      <c r="P374" s="115" t="s">
        <v>589</v>
      </c>
    </row>
    <row r="375" spans="1:16" ht="15" x14ac:dyDescent="0.3">
      <c r="A375" t="s">
        <v>585</v>
      </c>
      <c r="B375" t="str">
        <f t="shared" si="80"/>
        <v>iBoxx MSCI GBP Corporates Paris Aligned Capped TCA Index11</v>
      </c>
      <c r="C375" t="s">
        <v>586</v>
      </c>
      <c r="D375" t="s">
        <v>587</v>
      </c>
      <c r="E375" t="s">
        <v>588</v>
      </c>
      <c r="F375">
        <v>11</v>
      </c>
      <c r="G375" t="s">
        <v>577</v>
      </c>
      <c r="H375" s="25">
        <v>44985</v>
      </c>
      <c r="I375" s="31">
        <v>35647692.4984475</v>
      </c>
      <c r="J375" s="31">
        <f t="shared" si="76"/>
        <v>17823846.24922375</v>
      </c>
      <c r="K375" s="31">
        <f t="shared" si="77"/>
        <v>18156915.256658811</v>
      </c>
      <c r="L375" s="31">
        <f t="shared" si="78"/>
        <v>17823846.24922375</v>
      </c>
      <c r="M375" s="31">
        <f t="shared" si="79"/>
        <v>17378250.092993155</v>
      </c>
      <c r="N375" s="31">
        <v>17002469.317184899</v>
      </c>
      <c r="O375" s="116">
        <v>0.27119350199999998</v>
      </c>
      <c r="P375" s="115" t="s">
        <v>589</v>
      </c>
    </row>
    <row r="376" spans="1:16" ht="15" x14ac:dyDescent="0.3">
      <c r="A376" t="s">
        <v>585</v>
      </c>
      <c r="B376" t="str">
        <f t="shared" si="80"/>
        <v>iBoxx MSCI GBP Corporates Paris Aligned Capped TCA Index12</v>
      </c>
      <c r="C376" t="s">
        <v>586</v>
      </c>
      <c r="D376" t="s">
        <v>587</v>
      </c>
      <c r="E376" t="s">
        <v>588</v>
      </c>
      <c r="F376">
        <v>12</v>
      </c>
      <c r="G376" t="s">
        <v>577</v>
      </c>
      <c r="H376" s="25">
        <v>45016</v>
      </c>
      <c r="I376" s="31">
        <v>36739599.914886199</v>
      </c>
      <c r="J376" s="31">
        <f t="shared" si="76"/>
        <v>18369799.957443099</v>
      </c>
      <c r="K376" s="31">
        <f t="shared" si="77"/>
        <v>18047441.621045854</v>
      </c>
      <c r="L376" s="31">
        <f t="shared" si="78"/>
        <v>18047441.621045854</v>
      </c>
      <c r="M376" s="31">
        <f t="shared" si="79"/>
        <v>17596255.580519706</v>
      </c>
      <c r="N376" s="31">
        <v>16899956.191785801</v>
      </c>
      <c r="O376" s="116">
        <v>0.26692944400000002</v>
      </c>
      <c r="P376" s="115" t="s">
        <v>589</v>
      </c>
    </row>
    <row r="377" spans="1:16" ht="15" x14ac:dyDescent="0.3">
      <c r="A377" t="s">
        <v>585</v>
      </c>
      <c r="B377" t="str">
        <f t="shared" si="80"/>
        <v>iBoxx MSCI GBP Corporates Paris Aligned Capped TCA Index13</v>
      </c>
      <c r="C377" t="s">
        <v>586</v>
      </c>
      <c r="D377" t="s">
        <v>587</v>
      </c>
      <c r="E377" t="s">
        <v>588</v>
      </c>
      <c r="F377">
        <v>13</v>
      </c>
      <c r="G377" t="s">
        <v>577</v>
      </c>
      <c r="H377" s="25">
        <v>45046</v>
      </c>
      <c r="I377" s="31">
        <v>41988438.821379602</v>
      </c>
      <c r="J377" s="31">
        <f t="shared" si="76"/>
        <v>20994219.410689801</v>
      </c>
      <c r="K377" s="31">
        <f t="shared" si="77"/>
        <v>17938628.035707127</v>
      </c>
      <c r="L377" s="31">
        <f t="shared" si="78"/>
        <v>17938628.035707127</v>
      </c>
      <c r="M377" s="31">
        <f t="shared" si="79"/>
        <v>17490162.334814448</v>
      </c>
      <c r="N377" s="31">
        <v>16798061.1495995</v>
      </c>
      <c r="O377" s="116">
        <v>0.28722115799999998</v>
      </c>
      <c r="P377" s="115" t="s">
        <v>589</v>
      </c>
    </row>
    <row r="378" spans="1:16" ht="15" x14ac:dyDescent="0.3">
      <c r="A378" t="s">
        <v>585</v>
      </c>
      <c r="B378" t="str">
        <f t="shared" si="80"/>
        <v>iBoxx MSCI GBP Corporates Paris Aligned Capped TCA Index14</v>
      </c>
      <c r="C378" t="s">
        <v>586</v>
      </c>
      <c r="D378" t="s">
        <v>587</v>
      </c>
      <c r="E378" t="s">
        <v>588</v>
      </c>
      <c r="F378">
        <v>14</v>
      </c>
      <c r="G378" t="s">
        <v>577</v>
      </c>
      <c r="H378" s="25">
        <v>45077</v>
      </c>
      <c r="I378" s="31">
        <v>40140010.051858097</v>
      </c>
      <c r="J378" s="31">
        <f t="shared" si="76"/>
        <v>20070005.025929049</v>
      </c>
      <c r="K378" s="31">
        <f t="shared" si="77"/>
        <v>17830470.520996191</v>
      </c>
      <c r="L378" s="31">
        <f t="shared" si="78"/>
        <v>17830470.520996191</v>
      </c>
      <c r="M378" s="31">
        <f t="shared" si="79"/>
        <v>17384708.757971287</v>
      </c>
      <c r="N378" s="31">
        <v>16696780.4640161</v>
      </c>
      <c r="O378" s="116">
        <v>0.28882286899999998</v>
      </c>
      <c r="P378" s="115" t="s">
        <v>589</v>
      </c>
    </row>
    <row r="379" spans="1:16" ht="15" x14ac:dyDescent="0.3">
      <c r="A379" t="s">
        <v>585</v>
      </c>
      <c r="B379" t="str">
        <f t="shared" si="80"/>
        <v>iBoxx MSCI GBP Corporates Paris Aligned Capped TCA Index15</v>
      </c>
      <c r="C379" t="s">
        <v>586</v>
      </c>
      <c r="D379" t="s">
        <v>587</v>
      </c>
      <c r="E379" t="s">
        <v>588</v>
      </c>
      <c r="F379">
        <v>15</v>
      </c>
      <c r="G379" t="s">
        <v>577</v>
      </c>
      <c r="H379" s="25">
        <v>45107</v>
      </c>
      <c r="I379" s="31">
        <v>41824094.096284002</v>
      </c>
      <c r="J379" s="31">
        <f t="shared" si="76"/>
        <v>20912047.048142001</v>
      </c>
      <c r="K379" s="31">
        <f t="shared" si="77"/>
        <v>17722965.121261109</v>
      </c>
      <c r="L379" s="31">
        <f t="shared" si="78"/>
        <v>17722965.121261109</v>
      </c>
      <c r="M379" s="31">
        <f t="shared" si="79"/>
        <v>17279890.993229579</v>
      </c>
      <c r="N379" s="31">
        <v>16596110.430885701</v>
      </c>
      <c r="O379" s="116">
        <v>0.28929765800000001</v>
      </c>
      <c r="P379" s="115" t="s">
        <v>589</v>
      </c>
    </row>
    <row r="380" spans="1:16" ht="15" x14ac:dyDescent="0.3">
      <c r="A380" t="s">
        <v>585</v>
      </c>
      <c r="B380" t="str">
        <f t="shared" si="80"/>
        <v>iBoxx MSCI GBP Corporates Paris Aligned Capped TCA Index16</v>
      </c>
      <c r="C380" t="s">
        <v>586</v>
      </c>
      <c r="D380" t="s">
        <v>587</v>
      </c>
      <c r="E380" t="s">
        <v>588</v>
      </c>
      <c r="F380">
        <v>16</v>
      </c>
      <c r="G380" t="s">
        <v>577</v>
      </c>
      <c r="H380" s="25">
        <v>45138</v>
      </c>
      <c r="I380" s="31">
        <v>39014504.108002499</v>
      </c>
      <c r="J380" s="31">
        <f t="shared" si="76"/>
        <v>19507252.054001249</v>
      </c>
      <c r="K380" s="31">
        <f t="shared" si="77"/>
        <v>17616107.904699802</v>
      </c>
      <c r="L380" s="31">
        <f t="shared" si="78"/>
        <v>17616107.904699802</v>
      </c>
      <c r="M380" s="31">
        <f t="shared" si="79"/>
        <v>17175705.207082305</v>
      </c>
      <c r="N380" s="31">
        <v>16496047.3683926</v>
      </c>
      <c r="O380" s="116">
        <v>0.26845122300000002</v>
      </c>
      <c r="P380" s="115" t="s">
        <v>589</v>
      </c>
    </row>
    <row r="381" spans="1:16" ht="15" x14ac:dyDescent="0.3">
      <c r="A381" t="s">
        <v>585</v>
      </c>
      <c r="B381" t="str">
        <f t="shared" si="80"/>
        <v>iBoxx MSCI GBP Corporates Paris Aligned Capped TCA Index17</v>
      </c>
      <c r="C381" t="s">
        <v>586</v>
      </c>
      <c r="D381" t="s">
        <v>587</v>
      </c>
      <c r="E381" t="s">
        <v>588</v>
      </c>
      <c r="F381">
        <v>17</v>
      </c>
      <c r="G381" t="s">
        <v>577</v>
      </c>
      <c r="H381" s="25">
        <v>45169</v>
      </c>
      <c r="I381" s="31">
        <v>38733688.212963499</v>
      </c>
      <c r="J381" s="31">
        <f t="shared" ref="J381:J444" si="81">IF(G381="PA",I381*0.5,IF(G381="CT",I381*0.7,""))</f>
        <v>19366844.10648175</v>
      </c>
      <c r="K381" s="31">
        <f t="shared" si="77"/>
        <v>17509894.963216234</v>
      </c>
      <c r="L381" s="31">
        <f t="shared" si="78"/>
        <v>17509894.963216234</v>
      </c>
      <c r="M381" s="31">
        <f t="shared" si="79"/>
        <v>17072147.589135829</v>
      </c>
      <c r="N381" s="31">
        <v>16396587.616943199</v>
      </c>
      <c r="O381" s="116">
        <v>0.26584661900000001</v>
      </c>
      <c r="P381" s="115" t="s">
        <v>589</v>
      </c>
    </row>
    <row r="382" spans="1:16" ht="15" x14ac:dyDescent="0.3">
      <c r="A382" t="s">
        <v>585</v>
      </c>
      <c r="B382" t="str">
        <f t="shared" si="80"/>
        <v>iBoxx MSCI GBP Corporates Paris Aligned Capped TCA Index18</v>
      </c>
      <c r="C382" t="s">
        <v>586</v>
      </c>
      <c r="D382" t="s">
        <v>587</v>
      </c>
      <c r="E382" t="s">
        <v>588</v>
      </c>
      <c r="F382">
        <v>18</v>
      </c>
      <c r="G382" t="s">
        <v>577</v>
      </c>
      <c r="H382" s="25">
        <v>45199</v>
      </c>
      <c r="I382" s="31">
        <v>37920655.649989299</v>
      </c>
      <c r="J382" s="31">
        <f t="shared" si="81"/>
        <v>18960327.82499465</v>
      </c>
      <c r="K382" s="31">
        <f t="shared" si="77"/>
        <v>17404322.412277479</v>
      </c>
      <c r="L382" s="31">
        <f t="shared" si="78"/>
        <v>17404322.412277479</v>
      </c>
      <c r="M382" s="31">
        <f t="shared" si="79"/>
        <v>16969214.351970542</v>
      </c>
      <c r="N382" s="31">
        <v>16297727.5389667</v>
      </c>
      <c r="O382" s="116">
        <v>0.26404258600000002</v>
      </c>
      <c r="P382" s="115" t="s">
        <v>589</v>
      </c>
    </row>
    <row r="383" spans="1:16" ht="15" x14ac:dyDescent="0.3">
      <c r="A383" t="s">
        <v>585</v>
      </c>
      <c r="B383" t="str">
        <f t="shared" si="80"/>
        <v>iBoxx MSCI GBP Corporates Paris Aligned Capped TCA Index19</v>
      </c>
      <c r="C383" t="s">
        <v>586</v>
      </c>
      <c r="D383" t="s">
        <v>587</v>
      </c>
      <c r="E383" t="s">
        <v>588</v>
      </c>
      <c r="F383">
        <v>19</v>
      </c>
      <c r="G383" t="s">
        <v>577</v>
      </c>
      <c r="H383" s="25">
        <v>45230</v>
      </c>
      <c r="I383" s="31">
        <v>33970669.8797663</v>
      </c>
      <c r="J383" s="31">
        <f t="shared" si="81"/>
        <v>16985334.93988315</v>
      </c>
      <c r="K383" s="31">
        <f t="shared" si="77"/>
        <v>17299386.390771661</v>
      </c>
      <c r="L383" s="31">
        <f t="shared" si="78"/>
        <v>16985334.93988315</v>
      </c>
      <c r="M383" s="31">
        <f t="shared" si="79"/>
        <v>16560701.56638607</v>
      </c>
      <c r="N383" s="31">
        <v>16199463.518856101</v>
      </c>
      <c r="O383" s="116">
        <v>0.26187502299999998</v>
      </c>
      <c r="P383" s="115" t="s">
        <v>589</v>
      </c>
    </row>
    <row r="384" spans="1:16" ht="15" x14ac:dyDescent="0.3">
      <c r="A384" t="s">
        <v>585</v>
      </c>
      <c r="B384" t="str">
        <f t="shared" si="80"/>
        <v>iBoxx MSCI GBP Corporates Paris Aligned Capped TCA Index20</v>
      </c>
      <c r="C384" t="s">
        <v>586</v>
      </c>
      <c r="D384" t="s">
        <v>587</v>
      </c>
      <c r="E384" t="s">
        <v>588</v>
      </c>
      <c r="F384">
        <v>20</v>
      </c>
      <c r="G384" t="s">
        <v>577</v>
      </c>
      <c r="H384" s="25">
        <v>45260</v>
      </c>
      <c r="I384" s="31">
        <v>34413163.203239098</v>
      </c>
      <c r="J384" s="31">
        <f t="shared" si="81"/>
        <v>17206581.601619549</v>
      </c>
      <c r="K384" s="31">
        <f t="shared" si="77"/>
        <v>17195083.060866736</v>
      </c>
      <c r="L384" s="31">
        <f t="shared" si="78"/>
        <v>17195083.060866736</v>
      </c>
      <c r="M384" s="31">
        <f t="shared" si="79"/>
        <v>16765205.984345067</v>
      </c>
      <c r="N384" s="31">
        <v>16101791.962794799</v>
      </c>
      <c r="O384" s="116">
        <v>0.26282973700000001</v>
      </c>
      <c r="P384" s="115" t="s">
        <v>589</v>
      </c>
    </row>
    <row r="385" spans="1:16" ht="15" x14ac:dyDescent="0.3">
      <c r="A385" t="s">
        <v>585</v>
      </c>
      <c r="B385" t="str">
        <f t="shared" si="80"/>
        <v>iBoxx MSCI GBP Corporates Paris Aligned Capped TCA Index21</v>
      </c>
      <c r="C385" t="s">
        <v>586</v>
      </c>
      <c r="D385" t="s">
        <v>587</v>
      </c>
      <c r="E385" t="s">
        <v>588</v>
      </c>
      <c r="F385">
        <v>21</v>
      </c>
      <c r="G385" t="s">
        <v>577</v>
      </c>
      <c r="H385" s="25">
        <v>45291</v>
      </c>
      <c r="I385" s="31">
        <v>34137345.0898332</v>
      </c>
      <c r="J385" s="31">
        <f t="shared" si="81"/>
        <v>17068672.5449166</v>
      </c>
      <c r="K385" s="31">
        <f t="shared" si="77"/>
        <v>17091408.607870132</v>
      </c>
      <c r="L385" s="31">
        <f t="shared" si="78"/>
        <v>17068672.5449166</v>
      </c>
      <c r="M385" s="31">
        <f t="shared" si="79"/>
        <v>16641955.731293684</v>
      </c>
      <c r="N385" s="31">
        <v>16002964.2930847</v>
      </c>
      <c r="O385" s="116">
        <v>0.26364655799999998</v>
      </c>
      <c r="P385" s="115" t="s">
        <v>589</v>
      </c>
    </row>
    <row r="386" spans="1:16" ht="15" x14ac:dyDescent="0.3">
      <c r="A386" t="s">
        <v>585</v>
      </c>
      <c r="B386" t="str">
        <f t="shared" si="80"/>
        <v>iBoxx MSCI GBP Corporates Paris Aligned Capped TCA Index22</v>
      </c>
      <c r="C386" t="s">
        <v>586</v>
      </c>
      <c r="D386" t="s">
        <v>587</v>
      </c>
      <c r="E386" t="s">
        <v>588</v>
      </c>
      <c r="F386">
        <v>22</v>
      </c>
      <c r="G386" t="s">
        <v>577</v>
      </c>
      <c r="H386" s="25">
        <v>45322</v>
      </c>
      <c r="I386" s="31">
        <v>33522821</v>
      </c>
      <c r="J386" s="31">
        <f t="shared" si="81"/>
        <v>16761410.5</v>
      </c>
      <c r="K386" s="31">
        <f t="shared" si="77"/>
        <v>16988359.24008923</v>
      </c>
      <c r="L386" s="31">
        <f t="shared" si="78"/>
        <v>16761410.5</v>
      </c>
      <c r="M386" s="31">
        <f t="shared" si="79"/>
        <v>16342375.237499999</v>
      </c>
      <c r="N386" s="31">
        <v>15908212</v>
      </c>
      <c r="O386" s="116">
        <v>0.26243298300000001</v>
      </c>
      <c r="P386" s="115" t="s">
        <v>589</v>
      </c>
    </row>
    <row r="387" spans="1:16" ht="15" x14ac:dyDescent="0.3">
      <c r="A387" t="s">
        <v>585</v>
      </c>
      <c r="B387" t="str">
        <f t="shared" si="80"/>
        <v>iBoxx MSCI GBP Corporates Paris Aligned Capped TCA Index23</v>
      </c>
      <c r="C387" t="s">
        <v>586</v>
      </c>
      <c r="D387" t="s">
        <v>587</v>
      </c>
      <c r="E387" t="s">
        <v>588</v>
      </c>
      <c r="F387">
        <v>23</v>
      </c>
      <c r="G387" t="s">
        <v>577</v>
      </c>
      <c r="H387" s="25">
        <v>45350</v>
      </c>
      <c r="I387" s="31">
        <v>34006422</v>
      </c>
      <c r="J387" s="31">
        <f t="shared" si="81"/>
        <v>17003211</v>
      </c>
      <c r="K387" s="31">
        <f t="shared" si="77"/>
        <v>16885931.188692696</v>
      </c>
      <c r="L387" s="31">
        <f t="shared" si="78"/>
        <v>16885931.188692696</v>
      </c>
      <c r="M387" s="31">
        <f t="shared" si="79"/>
        <v>16463782.908975378</v>
      </c>
      <c r="N387" s="31">
        <v>15812296</v>
      </c>
      <c r="O387" s="116">
        <v>0.26041977199999999</v>
      </c>
      <c r="P387" s="115" t="s">
        <v>589</v>
      </c>
    </row>
    <row r="388" spans="1:16" ht="15" x14ac:dyDescent="0.3">
      <c r="A388" t="s">
        <v>585</v>
      </c>
      <c r="B388" t="str">
        <f t="shared" si="80"/>
        <v>iBoxx MSCI GBP Corporates Paris Aligned Capped TCA Index24</v>
      </c>
      <c r="C388" t="s">
        <v>586</v>
      </c>
      <c r="D388" t="s">
        <v>587</v>
      </c>
      <c r="E388" t="s">
        <v>588</v>
      </c>
      <c r="F388">
        <v>24</v>
      </c>
      <c r="G388" t="s">
        <v>577</v>
      </c>
      <c r="H388" s="25">
        <v>45382</v>
      </c>
      <c r="I388" s="31">
        <v>33461530</v>
      </c>
      <c r="J388" s="31">
        <f t="shared" si="81"/>
        <v>16730765</v>
      </c>
      <c r="K388" s="31">
        <f t="shared" ref="K388:K451" si="82">VLOOKUP(C388,$C:$K,8,FALSE)*0.93^(F388/12)</f>
        <v>16784120.707572646</v>
      </c>
      <c r="L388" s="31">
        <f t="shared" si="78"/>
        <v>16730765</v>
      </c>
      <c r="M388" s="31">
        <f t="shared" si="79"/>
        <v>16312495.875</v>
      </c>
      <c r="N388" s="31">
        <v>15715246</v>
      </c>
      <c r="O388" s="116">
        <v>0.26077281899999999</v>
      </c>
      <c r="P388" s="115" t="s">
        <v>589</v>
      </c>
    </row>
    <row r="389" spans="1:16" ht="15" x14ac:dyDescent="0.3">
      <c r="A389" t="s">
        <v>585</v>
      </c>
      <c r="B389" t="str">
        <f t="shared" si="80"/>
        <v>iBoxx MSCI GBP Corporates Paris Aligned Capped TCA Index25</v>
      </c>
      <c r="C389" t="s">
        <v>586</v>
      </c>
      <c r="D389" t="s">
        <v>587</v>
      </c>
      <c r="E389" t="s">
        <v>588</v>
      </c>
      <c r="F389">
        <v>25</v>
      </c>
      <c r="G389" t="s">
        <v>577</v>
      </c>
      <c r="H389" s="25">
        <v>45412</v>
      </c>
      <c r="I389" s="31">
        <v>32991211</v>
      </c>
      <c r="J389" s="31">
        <f t="shared" si="81"/>
        <v>16495605.5</v>
      </c>
      <c r="K389" s="31">
        <f t="shared" si="82"/>
        <v>16682924.07320763</v>
      </c>
      <c r="L389" s="31">
        <f t="shared" ref="L389:L452" si="83">MIN(J389,K389)</f>
        <v>16495605.5</v>
      </c>
      <c r="M389" s="31">
        <f t="shared" ref="M389:M452" si="84">L389*0.975</f>
        <v>16083215.362499999</v>
      </c>
      <c r="N389" s="31">
        <v>15622197</v>
      </c>
      <c r="O389" s="116">
        <v>0.26081522299999998</v>
      </c>
      <c r="P389" s="115" t="s">
        <v>589</v>
      </c>
    </row>
    <row r="390" spans="1:16" ht="15" x14ac:dyDescent="0.3">
      <c r="A390" t="s">
        <v>585</v>
      </c>
      <c r="B390" t="str">
        <f t="shared" si="80"/>
        <v>iBoxx MSCI GBP Corporates Paris Aligned Capped TCA Index26</v>
      </c>
      <c r="C390" t="s">
        <v>586</v>
      </c>
      <c r="D390" t="s">
        <v>587</v>
      </c>
      <c r="E390" t="s">
        <v>588</v>
      </c>
      <c r="F390">
        <v>26</v>
      </c>
      <c r="G390" t="s">
        <v>577</v>
      </c>
      <c r="H390" s="25">
        <v>45443</v>
      </c>
      <c r="I390" s="31">
        <v>36333355</v>
      </c>
      <c r="J390" s="31">
        <f t="shared" si="81"/>
        <v>18166677.5</v>
      </c>
      <c r="K390" s="31">
        <f t="shared" si="82"/>
        <v>16582337.584526457</v>
      </c>
      <c r="L390" s="31">
        <f t="shared" si="83"/>
        <v>16582337.584526457</v>
      </c>
      <c r="M390" s="31">
        <f t="shared" si="84"/>
        <v>16167779.144913295</v>
      </c>
      <c r="N390" s="31">
        <v>15526313</v>
      </c>
      <c r="O390" s="116">
        <v>0.26285162899999998</v>
      </c>
      <c r="P390" s="115" t="s">
        <v>589</v>
      </c>
    </row>
    <row r="391" spans="1:16" ht="15" x14ac:dyDescent="0.3">
      <c r="A391" t="s">
        <v>585</v>
      </c>
      <c r="B391" t="str">
        <f t="shared" si="80"/>
        <v>iBoxx MSCI GBP Corporates Paris Aligned Capped TCA Index27</v>
      </c>
      <c r="C391" t="s">
        <v>586</v>
      </c>
      <c r="D391" t="s">
        <v>587</v>
      </c>
      <c r="E391" t="s">
        <v>588</v>
      </c>
      <c r="F391">
        <v>27</v>
      </c>
      <c r="G391" t="s">
        <v>577</v>
      </c>
      <c r="H391" s="25">
        <v>45473</v>
      </c>
      <c r="I391" s="31">
        <v>34513885.113776401</v>
      </c>
      <c r="J391" s="31">
        <f t="shared" si="81"/>
        <v>17256942.5568882</v>
      </c>
      <c r="K391" s="31">
        <f t="shared" si="82"/>
        <v>16482357.562772831</v>
      </c>
      <c r="L391" s="31">
        <f t="shared" si="83"/>
        <v>16482357.562772831</v>
      </c>
      <c r="M391" s="31">
        <f t="shared" si="84"/>
        <v>16070298.62370351</v>
      </c>
      <c r="N391" s="31">
        <v>15434382.6216313</v>
      </c>
      <c r="O391" s="116">
        <v>0.26180513300000002</v>
      </c>
      <c r="P391" s="115" t="s">
        <v>589</v>
      </c>
    </row>
    <row r="392" spans="1:16" ht="15" x14ac:dyDescent="0.3">
      <c r="A392" t="s">
        <v>585</v>
      </c>
      <c r="B392" t="str">
        <f t="shared" si="80"/>
        <v>iBoxx MSCI GBP Corporates Paris Aligned Capped TCA Index28</v>
      </c>
      <c r="C392" t="s">
        <v>586</v>
      </c>
      <c r="D392" t="s">
        <v>587</v>
      </c>
      <c r="E392" t="s">
        <v>588</v>
      </c>
      <c r="F392">
        <v>28</v>
      </c>
      <c r="G392" t="s">
        <v>577</v>
      </c>
      <c r="H392" s="25">
        <v>45504</v>
      </c>
      <c r="I392" s="31">
        <v>33433586</v>
      </c>
      <c r="J392" s="31">
        <f t="shared" si="81"/>
        <v>16716793</v>
      </c>
      <c r="K392" s="31">
        <f t="shared" si="82"/>
        <v>16382980.351370817</v>
      </c>
      <c r="L392" s="31">
        <f t="shared" si="83"/>
        <v>16382980.351370817</v>
      </c>
      <c r="M392" s="31">
        <f t="shared" si="84"/>
        <v>15973405.842586547</v>
      </c>
      <c r="N392" s="31">
        <v>15341324</v>
      </c>
      <c r="O392" s="116">
        <v>0.26559383800000003</v>
      </c>
      <c r="P392" s="115" t="s">
        <v>589</v>
      </c>
    </row>
    <row r="393" spans="1:16" ht="15" x14ac:dyDescent="0.3">
      <c r="A393" t="s">
        <v>585</v>
      </c>
      <c r="B393" t="str">
        <f t="shared" si="80"/>
        <v>iBoxx MSCI GBP Corporates Paris Aligned Capped TCA Index29</v>
      </c>
      <c r="C393" t="s">
        <v>586</v>
      </c>
      <c r="D393" t="s">
        <v>587</v>
      </c>
      <c r="E393" t="s">
        <v>588</v>
      </c>
      <c r="F393">
        <v>29</v>
      </c>
      <c r="G393" t="s">
        <v>577</v>
      </c>
      <c r="H393" s="25">
        <v>45535</v>
      </c>
      <c r="I393" s="31">
        <v>33856537</v>
      </c>
      <c r="J393" s="31">
        <f t="shared" si="81"/>
        <v>16928268.5</v>
      </c>
      <c r="K393" s="31">
        <f t="shared" si="82"/>
        <v>16284202.315791098</v>
      </c>
      <c r="L393" s="31">
        <f t="shared" si="83"/>
        <v>16284202.315791098</v>
      </c>
      <c r="M393" s="31">
        <f t="shared" si="84"/>
        <v>15877097.257896321</v>
      </c>
      <c r="N393" s="31">
        <v>15248826</v>
      </c>
      <c r="O393" s="116">
        <v>0.26543641800000001</v>
      </c>
      <c r="P393" s="115" t="s">
        <v>589</v>
      </c>
    </row>
    <row r="394" spans="1:16" ht="15" x14ac:dyDescent="0.3">
      <c r="A394" t="s">
        <v>585</v>
      </c>
      <c r="B394" t="str">
        <f t="shared" si="80"/>
        <v>iBoxx MSCI GBP Corporates Paris Aligned Capped TCA Index30</v>
      </c>
      <c r="C394" t="s">
        <v>586</v>
      </c>
      <c r="D394" t="s">
        <v>587</v>
      </c>
      <c r="E394" t="s">
        <v>588</v>
      </c>
      <c r="F394">
        <v>30</v>
      </c>
      <c r="G394" t="s">
        <v>577</v>
      </c>
      <c r="H394" s="25">
        <v>45565</v>
      </c>
      <c r="I394" s="31">
        <v>33305912</v>
      </c>
      <c r="J394" s="31">
        <f t="shared" si="81"/>
        <v>16652956</v>
      </c>
      <c r="K394" s="31">
        <f t="shared" si="82"/>
        <v>16186019.843418058</v>
      </c>
      <c r="L394" s="31">
        <f t="shared" si="83"/>
        <v>16186019.843418058</v>
      </c>
      <c r="M394" s="31">
        <f t="shared" si="84"/>
        <v>15781369.347332606</v>
      </c>
      <c r="N394" s="31">
        <v>15156887</v>
      </c>
      <c r="O394" s="116">
        <v>0.26231386800000001</v>
      </c>
      <c r="P394" s="115" t="s">
        <v>589</v>
      </c>
    </row>
    <row r="395" spans="1:16" ht="15" x14ac:dyDescent="0.3">
      <c r="A395" t="s">
        <v>585</v>
      </c>
      <c r="B395" t="str">
        <f t="shared" si="80"/>
        <v>iBoxx MSCI GBP Corporates Paris Aligned Capped TCA Index31</v>
      </c>
      <c r="C395" t="s">
        <v>586</v>
      </c>
      <c r="D395" t="s">
        <v>587</v>
      </c>
      <c r="E395" t="s">
        <v>588</v>
      </c>
      <c r="F395">
        <v>31</v>
      </c>
      <c r="G395" t="s">
        <v>577</v>
      </c>
      <c r="H395" s="25">
        <v>45596</v>
      </c>
      <c r="I395" s="31">
        <v>31015328.9363873</v>
      </c>
      <c r="J395" s="31">
        <f t="shared" si="81"/>
        <v>15507664.46819365</v>
      </c>
      <c r="K395" s="31">
        <f t="shared" si="82"/>
        <v>16088429.343417646</v>
      </c>
      <c r="L395" s="31">
        <f t="shared" si="83"/>
        <v>15507664.46819365</v>
      </c>
      <c r="M395" s="31">
        <f t="shared" si="84"/>
        <v>15119972.856488809</v>
      </c>
      <c r="N395" s="31">
        <v>14300461.3854986</v>
      </c>
      <c r="O395" s="116">
        <v>0.26185877899999999</v>
      </c>
      <c r="P395" s="115" t="s">
        <v>589</v>
      </c>
    </row>
    <row r="396" spans="1:16" ht="15" x14ac:dyDescent="0.3">
      <c r="A396" t="s">
        <v>585</v>
      </c>
      <c r="B396" t="str">
        <f t="shared" si="80"/>
        <v>iBoxx MSCI GBP Corporates Paris Aligned Capped TCA Index32</v>
      </c>
      <c r="C396" t="s">
        <v>586</v>
      </c>
      <c r="D396" t="s">
        <v>587</v>
      </c>
      <c r="E396" t="s">
        <v>588</v>
      </c>
      <c r="F396">
        <v>32</v>
      </c>
      <c r="G396" t="s">
        <v>577</v>
      </c>
      <c r="H396" s="25">
        <v>45626</v>
      </c>
      <c r="I396" s="31">
        <v>32294797</v>
      </c>
      <c r="J396" s="31">
        <f t="shared" si="81"/>
        <v>16147398.5</v>
      </c>
      <c r="K396" s="31">
        <f t="shared" si="82"/>
        <v>15991427.246606067</v>
      </c>
      <c r="L396" s="31">
        <f t="shared" si="83"/>
        <v>15991427.246606067</v>
      </c>
      <c r="M396" s="31">
        <f t="shared" si="84"/>
        <v>15591641.565440916</v>
      </c>
      <c r="N396" s="31">
        <v>13068879</v>
      </c>
      <c r="O396" s="116">
        <v>0.26248674500000002</v>
      </c>
      <c r="P396" s="115" t="s">
        <v>589</v>
      </c>
    </row>
    <row r="397" spans="1:16" ht="15" x14ac:dyDescent="0.3">
      <c r="A397" t="s">
        <v>585</v>
      </c>
      <c r="B397" t="str">
        <f t="shared" si="80"/>
        <v>iBoxx MSCI GBP Corporates Paris Aligned Capped TCA Index33</v>
      </c>
      <c r="C397" t="s">
        <v>586</v>
      </c>
      <c r="D397" t="s">
        <v>587</v>
      </c>
      <c r="E397" t="s">
        <v>588</v>
      </c>
      <c r="F397">
        <v>33</v>
      </c>
      <c r="G397" t="s">
        <v>577</v>
      </c>
      <c r="H397" s="25">
        <v>45657</v>
      </c>
      <c r="I397" s="31">
        <v>31947212.0782414</v>
      </c>
      <c r="J397" s="31">
        <f t="shared" si="81"/>
        <v>15973606.0391207</v>
      </c>
      <c r="K397" s="31">
        <f t="shared" si="82"/>
        <v>15895010.005319221</v>
      </c>
      <c r="L397" s="31">
        <f t="shared" si="83"/>
        <v>15895010.005319221</v>
      </c>
      <c r="M397" s="31">
        <f t="shared" si="84"/>
        <v>15497634.755186239</v>
      </c>
      <c r="N397" s="31">
        <v>12790271.9131366</v>
      </c>
      <c r="O397" s="195">
        <v>0.26248674500000002</v>
      </c>
      <c r="P397" s="115" t="s">
        <v>589</v>
      </c>
    </row>
    <row r="398" spans="1:16" ht="15" x14ac:dyDescent="0.3">
      <c r="A398" t="s">
        <v>585</v>
      </c>
      <c r="B398" t="str">
        <f t="shared" si="80"/>
        <v>iBoxx MSCI GBP Corporates Paris Aligned Capped TCA Index34</v>
      </c>
      <c r="C398" t="s">
        <v>586</v>
      </c>
      <c r="D398" t="s">
        <v>587</v>
      </c>
      <c r="E398" t="s">
        <v>588</v>
      </c>
      <c r="F398">
        <v>34</v>
      </c>
      <c r="G398" t="s">
        <v>577</v>
      </c>
      <c r="H398" s="25">
        <v>45688</v>
      </c>
      <c r="I398" s="31">
        <v>32116408.3125908</v>
      </c>
      <c r="J398" s="31">
        <f t="shared" si="81"/>
        <v>16058204.1562954</v>
      </c>
      <c r="K398" s="31">
        <f t="shared" si="82"/>
        <v>15799174.093282983</v>
      </c>
      <c r="L398" s="31">
        <f t="shared" si="83"/>
        <v>15799174.093282983</v>
      </c>
      <c r="M398" s="31">
        <f t="shared" si="84"/>
        <v>15404194.740950909</v>
      </c>
      <c r="N398" s="31">
        <v>13211957.8292291</v>
      </c>
      <c r="O398" s="38">
        <v>0.26418399999999997</v>
      </c>
      <c r="P398" s="115" t="s">
        <v>589</v>
      </c>
    </row>
    <row r="399" spans="1:16" ht="15" x14ac:dyDescent="0.3">
      <c r="A399" t="s">
        <v>585</v>
      </c>
      <c r="B399" t="str">
        <f t="shared" si="80"/>
        <v>iBoxx MSCI GBP Corporates Paris Aligned Capped TCA Index35</v>
      </c>
      <c r="C399" t="s">
        <v>586</v>
      </c>
      <c r="D399" t="s">
        <v>587</v>
      </c>
      <c r="E399" t="s">
        <v>588</v>
      </c>
      <c r="F399">
        <v>35</v>
      </c>
      <c r="G399" t="s">
        <v>577</v>
      </c>
      <c r="H399" s="25">
        <v>45716</v>
      </c>
      <c r="I399" s="31"/>
      <c r="J399" s="31">
        <f t="shared" si="81"/>
        <v>0</v>
      </c>
      <c r="K399" s="31">
        <f t="shared" si="82"/>
        <v>15703916.005484208</v>
      </c>
      <c r="L399" s="31">
        <f t="shared" si="83"/>
        <v>0</v>
      </c>
      <c r="M399" s="31">
        <f t="shared" si="84"/>
        <v>0</v>
      </c>
      <c r="N399" s="31"/>
      <c r="O399" s="38"/>
      <c r="P399" s="115" t="s">
        <v>589</v>
      </c>
    </row>
    <row r="400" spans="1:16" ht="15" x14ac:dyDescent="0.3">
      <c r="A400" t="s">
        <v>585</v>
      </c>
      <c r="B400" t="str">
        <f t="shared" si="80"/>
        <v>iBoxx MSCI GBP Corporates Paris Aligned Capped TCA Index36</v>
      </c>
      <c r="C400" t="s">
        <v>586</v>
      </c>
      <c r="D400" t="s">
        <v>587</v>
      </c>
      <c r="E400" t="s">
        <v>588</v>
      </c>
      <c r="F400">
        <v>36</v>
      </c>
      <c r="G400" t="s">
        <v>577</v>
      </c>
      <c r="H400" s="25">
        <v>45747</v>
      </c>
      <c r="I400" s="31"/>
      <c r="J400" s="31">
        <f t="shared" si="81"/>
        <v>0</v>
      </c>
      <c r="K400" s="31">
        <f t="shared" si="82"/>
        <v>15609232.258042561</v>
      </c>
      <c r="L400" s="31">
        <f t="shared" si="83"/>
        <v>0</v>
      </c>
      <c r="M400" s="31">
        <f t="shared" si="84"/>
        <v>0</v>
      </c>
      <c r="N400" s="31"/>
      <c r="O400" s="38"/>
      <c r="P400" s="115" t="s">
        <v>589</v>
      </c>
    </row>
    <row r="401" spans="1:16" ht="15" x14ac:dyDescent="0.3">
      <c r="A401" t="s">
        <v>585</v>
      </c>
      <c r="B401" t="str">
        <f t="shared" si="80"/>
        <v>iBoxx MSCI GBP Corporates Paris Aligned Capped TCA Index37</v>
      </c>
      <c r="C401" t="s">
        <v>586</v>
      </c>
      <c r="D401" t="s">
        <v>587</v>
      </c>
      <c r="E401" t="s">
        <v>588</v>
      </c>
      <c r="F401">
        <v>37</v>
      </c>
      <c r="G401" t="s">
        <v>577</v>
      </c>
      <c r="H401" s="25">
        <v>45777</v>
      </c>
      <c r="I401" s="31"/>
      <c r="J401" s="31">
        <f t="shared" si="81"/>
        <v>0</v>
      </c>
      <c r="K401" s="31">
        <f t="shared" si="82"/>
        <v>15515119.388083097</v>
      </c>
      <c r="L401" s="31">
        <f t="shared" si="83"/>
        <v>0</v>
      </c>
      <c r="M401" s="31">
        <f t="shared" si="84"/>
        <v>0</v>
      </c>
      <c r="N401" s="31"/>
      <c r="O401" s="38"/>
      <c r="P401" s="115" t="s">
        <v>589</v>
      </c>
    </row>
    <row r="402" spans="1:16" ht="15" x14ac:dyDescent="0.3">
      <c r="A402" t="s">
        <v>585</v>
      </c>
      <c r="B402" t="str">
        <f t="shared" si="80"/>
        <v>iBoxx MSCI GBP Corporates Paris Aligned Capped TCA Index38</v>
      </c>
      <c r="C402" t="s">
        <v>586</v>
      </c>
      <c r="D402" t="s">
        <v>587</v>
      </c>
      <c r="E402" t="s">
        <v>588</v>
      </c>
      <c r="F402">
        <v>38</v>
      </c>
      <c r="G402" t="s">
        <v>577</v>
      </c>
      <c r="H402" s="25">
        <v>45808</v>
      </c>
      <c r="I402" s="31"/>
      <c r="J402" s="31">
        <f t="shared" si="81"/>
        <v>0</v>
      </c>
      <c r="K402" s="31">
        <f t="shared" si="82"/>
        <v>15421573.953609606</v>
      </c>
      <c r="L402" s="31">
        <f t="shared" si="83"/>
        <v>0</v>
      </c>
      <c r="M402" s="31">
        <f t="shared" si="84"/>
        <v>0</v>
      </c>
      <c r="N402" s="31"/>
      <c r="O402" s="38"/>
      <c r="P402" s="115" t="s">
        <v>589</v>
      </c>
    </row>
    <row r="403" spans="1:16" ht="15" x14ac:dyDescent="0.3">
      <c r="A403" t="s">
        <v>585</v>
      </c>
      <c r="B403" t="str">
        <f t="shared" si="80"/>
        <v>iBoxx MSCI GBP Corporates Paris Aligned Capped TCA Index39</v>
      </c>
      <c r="C403" t="s">
        <v>586</v>
      </c>
      <c r="D403" t="s">
        <v>587</v>
      </c>
      <c r="E403" t="s">
        <v>588</v>
      </c>
      <c r="F403">
        <v>39</v>
      </c>
      <c r="G403" t="s">
        <v>577</v>
      </c>
      <c r="H403" s="25">
        <v>45838</v>
      </c>
      <c r="I403" s="31"/>
      <c r="J403" s="31">
        <f t="shared" si="81"/>
        <v>0</v>
      </c>
      <c r="K403" s="31">
        <f t="shared" si="82"/>
        <v>15328592.533378735</v>
      </c>
      <c r="L403" s="31">
        <f t="shared" si="83"/>
        <v>0</v>
      </c>
      <c r="M403" s="31">
        <f t="shared" si="84"/>
        <v>0</v>
      </c>
      <c r="N403" s="31"/>
      <c r="O403" s="38"/>
      <c r="P403" s="115" t="s">
        <v>589</v>
      </c>
    </row>
    <row r="404" spans="1:16" ht="15" x14ac:dyDescent="0.3">
      <c r="A404" t="s">
        <v>585</v>
      </c>
      <c r="B404" t="str">
        <f t="shared" si="80"/>
        <v>iBoxx MSCI GBP Corporates Paris Aligned Capped TCA Index40</v>
      </c>
      <c r="C404" t="s">
        <v>586</v>
      </c>
      <c r="D404" t="s">
        <v>587</v>
      </c>
      <c r="E404" t="s">
        <v>588</v>
      </c>
      <c r="F404">
        <v>40</v>
      </c>
      <c r="G404" t="s">
        <v>577</v>
      </c>
      <c r="H404" s="25">
        <v>45869</v>
      </c>
      <c r="I404" s="31"/>
      <c r="J404" s="31">
        <f t="shared" si="81"/>
        <v>0</v>
      </c>
      <c r="K404" s="31">
        <f t="shared" si="82"/>
        <v>15236171.726774862</v>
      </c>
      <c r="L404" s="31">
        <f t="shared" si="83"/>
        <v>0</v>
      </c>
      <c r="M404" s="31">
        <f t="shared" si="84"/>
        <v>0</v>
      </c>
      <c r="N404" s="31"/>
      <c r="O404" s="38"/>
      <c r="P404" s="115" t="s">
        <v>589</v>
      </c>
    </row>
    <row r="405" spans="1:16" ht="15" x14ac:dyDescent="0.3">
      <c r="A405" t="s">
        <v>585</v>
      </c>
      <c r="B405" t="str">
        <f t="shared" si="80"/>
        <v>iBoxx MSCI GBP Corporates Paris Aligned Capped TCA Index41</v>
      </c>
      <c r="C405" t="s">
        <v>586</v>
      </c>
      <c r="D405" t="s">
        <v>587</v>
      </c>
      <c r="E405" t="s">
        <v>588</v>
      </c>
      <c r="F405">
        <v>41</v>
      </c>
      <c r="G405" t="s">
        <v>577</v>
      </c>
      <c r="H405" s="25">
        <v>45900</v>
      </c>
      <c r="I405" s="31"/>
      <c r="J405" s="31">
        <f t="shared" si="81"/>
        <v>0</v>
      </c>
      <c r="K405" s="31">
        <f t="shared" si="82"/>
        <v>15144308.153685724</v>
      </c>
      <c r="L405" s="31">
        <f t="shared" si="83"/>
        <v>0</v>
      </c>
      <c r="M405" s="31">
        <f t="shared" si="84"/>
        <v>0</v>
      </c>
      <c r="N405" s="31"/>
      <c r="O405" s="38"/>
      <c r="P405" s="115" t="s">
        <v>589</v>
      </c>
    </row>
    <row r="406" spans="1:16" ht="15" x14ac:dyDescent="0.3">
      <c r="A406" t="s">
        <v>585</v>
      </c>
      <c r="B406" t="str">
        <f t="shared" si="80"/>
        <v>iBoxx MSCI GBP Corporates Paris Aligned Capped TCA Index42</v>
      </c>
      <c r="C406" t="s">
        <v>586</v>
      </c>
      <c r="D406" t="s">
        <v>587</v>
      </c>
      <c r="E406" t="s">
        <v>588</v>
      </c>
      <c r="F406">
        <v>42</v>
      </c>
      <c r="G406" t="s">
        <v>577</v>
      </c>
      <c r="H406" s="25">
        <v>45930</v>
      </c>
      <c r="I406" s="31"/>
      <c r="J406" s="31">
        <f t="shared" si="81"/>
        <v>0</v>
      </c>
      <c r="K406" s="31">
        <f t="shared" si="82"/>
        <v>15052998.454378793</v>
      </c>
      <c r="L406" s="31">
        <f t="shared" si="83"/>
        <v>0</v>
      </c>
      <c r="M406" s="31">
        <f t="shared" si="84"/>
        <v>0</v>
      </c>
      <c r="N406" s="31"/>
      <c r="O406" s="38"/>
      <c r="P406" s="115" t="s">
        <v>589</v>
      </c>
    </row>
    <row r="407" spans="1:16" ht="15" x14ac:dyDescent="0.3">
      <c r="A407" t="s">
        <v>585</v>
      </c>
      <c r="B407" t="str">
        <f t="shared" si="80"/>
        <v>iBoxx MSCI GBP Corporates Paris Aligned Capped TCA Index43</v>
      </c>
      <c r="C407" t="s">
        <v>586</v>
      </c>
      <c r="D407" t="s">
        <v>587</v>
      </c>
      <c r="E407" t="s">
        <v>588</v>
      </c>
      <c r="F407">
        <v>43</v>
      </c>
      <c r="G407" t="s">
        <v>577</v>
      </c>
      <c r="H407" s="25">
        <v>45961</v>
      </c>
      <c r="I407" s="31"/>
      <c r="J407" s="31">
        <f t="shared" si="81"/>
        <v>0</v>
      </c>
      <c r="K407" s="31">
        <f t="shared" si="82"/>
        <v>14962239.28937841</v>
      </c>
      <c r="L407" s="31">
        <f t="shared" si="83"/>
        <v>0</v>
      </c>
      <c r="M407" s="31">
        <f t="shared" si="84"/>
        <v>0</v>
      </c>
      <c r="N407" s="31"/>
      <c r="O407" s="38"/>
      <c r="P407" s="115" t="s">
        <v>589</v>
      </c>
    </row>
    <row r="408" spans="1:16" ht="15" x14ac:dyDescent="0.3">
      <c r="A408" t="s">
        <v>585</v>
      </c>
      <c r="B408" t="str">
        <f t="shared" si="80"/>
        <v>iBoxx MSCI GBP Corporates Paris Aligned Capped TCA Index44</v>
      </c>
      <c r="C408" t="s">
        <v>586</v>
      </c>
      <c r="D408" t="s">
        <v>587</v>
      </c>
      <c r="E408" t="s">
        <v>588</v>
      </c>
      <c r="F408">
        <v>44</v>
      </c>
      <c r="G408" t="s">
        <v>577</v>
      </c>
      <c r="H408" s="25">
        <v>45991</v>
      </c>
      <c r="I408" s="31"/>
      <c r="J408" s="31">
        <f t="shared" si="81"/>
        <v>0</v>
      </c>
      <c r="K408" s="31">
        <f t="shared" si="82"/>
        <v>14872027.339343643</v>
      </c>
      <c r="L408" s="31">
        <f t="shared" si="83"/>
        <v>0</v>
      </c>
      <c r="M408" s="31">
        <f t="shared" si="84"/>
        <v>0</v>
      </c>
      <c r="N408" s="31"/>
      <c r="O408" s="38"/>
      <c r="P408" s="115" t="s">
        <v>589</v>
      </c>
    </row>
    <row r="409" spans="1:16" ht="15" x14ac:dyDescent="0.3">
      <c r="A409" t="s">
        <v>585</v>
      </c>
      <c r="B409" t="str">
        <f t="shared" si="80"/>
        <v>iBoxx MSCI GBP Corporates Paris Aligned Capped TCA Index45</v>
      </c>
      <c r="C409" t="s">
        <v>586</v>
      </c>
      <c r="D409" t="s">
        <v>587</v>
      </c>
      <c r="E409" t="s">
        <v>588</v>
      </c>
      <c r="F409">
        <v>45</v>
      </c>
      <c r="G409" t="s">
        <v>577</v>
      </c>
      <c r="H409" s="25">
        <v>46022</v>
      </c>
      <c r="I409" s="31"/>
      <c r="J409" s="31">
        <f t="shared" si="81"/>
        <v>0</v>
      </c>
      <c r="K409" s="31">
        <f t="shared" si="82"/>
        <v>14782359.304946877</v>
      </c>
      <c r="L409" s="31">
        <f t="shared" si="83"/>
        <v>0</v>
      </c>
      <c r="M409" s="31">
        <f t="shared" si="84"/>
        <v>0</v>
      </c>
      <c r="N409" s="31"/>
      <c r="O409" s="38"/>
      <c r="P409" s="115" t="s">
        <v>589</v>
      </c>
    </row>
    <row r="410" spans="1:16" ht="15" x14ac:dyDescent="0.3">
      <c r="A410" t="s">
        <v>585</v>
      </c>
      <c r="B410" t="str">
        <f t="shared" si="80"/>
        <v>iBoxx MSCI GBP Corporates Paris Aligned Capped TCA Index46</v>
      </c>
      <c r="C410" t="s">
        <v>586</v>
      </c>
      <c r="D410" t="s">
        <v>587</v>
      </c>
      <c r="E410" t="s">
        <v>588</v>
      </c>
      <c r="F410">
        <v>46</v>
      </c>
      <c r="G410" t="s">
        <v>577</v>
      </c>
      <c r="H410" s="25">
        <v>46053</v>
      </c>
      <c r="I410" s="31"/>
      <c r="J410" s="31">
        <f t="shared" si="81"/>
        <v>0</v>
      </c>
      <c r="K410" s="31">
        <f t="shared" si="82"/>
        <v>14693231.906753175</v>
      </c>
      <c r="L410" s="31">
        <f t="shared" si="83"/>
        <v>0</v>
      </c>
      <c r="M410" s="31">
        <f t="shared" si="84"/>
        <v>0</v>
      </c>
      <c r="N410" s="31"/>
      <c r="O410" s="38"/>
      <c r="P410" s="115" t="s">
        <v>589</v>
      </c>
    </row>
    <row r="411" spans="1:16" ht="15" x14ac:dyDescent="0.3">
      <c r="A411" t="s">
        <v>585</v>
      </c>
      <c r="B411" t="str">
        <f t="shared" si="80"/>
        <v>iBoxx MSCI GBP Corporates Paris Aligned Capped TCA Index47</v>
      </c>
      <c r="C411" t="s">
        <v>586</v>
      </c>
      <c r="D411" t="s">
        <v>587</v>
      </c>
      <c r="E411" t="s">
        <v>588</v>
      </c>
      <c r="F411">
        <v>47</v>
      </c>
      <c r="G411" t="s">
        <v>577</v>
      </c>
      <c r="H411" s="25">
        <v>46081</v>
      </c>
      <c r="I411" s="31"/>
      <c r="J411" s="31">
        <f t="shared" si="81"/>
        <v>0</v>
      </c>
      <c r="K411" s="31">
        <f t="shared" si="82"/>
        <v>14604641.885100314</v>
      </c>
      <c r="L411" s="31">
        <f t="shared" si="83"/>
        <v>0</v>
      </c>
      <c r="M411" s="31">
        <f t="shared" si="84"/>
        <v>0</v>
      </c>
      <c r="N411" s="31"/>
      <c r="O411" s="38"/>
      <c r="P411" s="115" t="s">
        <v>589</v>
      </c>
    </row>
    <row r="412" spans="1:16" ht="15" x14ac:dyDescent="0.3">
      <c r="A412" t="s">
        <v>585</v>
      </c>
      <c r="B412" t="str">
        <f t="shared" si="80"/>
        <v>iBoxx MSCI GBP Corporates Paris Aligned Capped TCA Index48</v>
      </c>
      <c r="C412" t="s">
        <v>586</v>
      </c>
      <c r="D412" t="s">
        <v>587</v>
      </c>
      <c r="E412" t="s">
        <v>588</v>
      </c>
      <c r="F412">
        <v>48</v>
      </c>
      <c r="G412" t="s">
        <v>577</v>
      </c>
      <c r="H412" s="25">
        <v>46112</v>
      </c>
      <c r="I412" s="31"/>
      <c r="J412" s="31">
        <f t="shared" si="81"/>
        <v>0</v>
      </c>
      <c r="K412" s="31">
        <f t="shared" si="82"/>
        <v>14516585.999979584</v>
      </c>
      <c r="L412" s="31">
        <f t="shared" si="83"/>
        <v>0</v>
      </c>
      <c r="M412" s="31">
        <f t="shared" si="84"/>
        <v>0</v>
      </c>
      <c r="N412" s="31"/>
      <c r="O412" s="38"/>
      <c r="P412" s="115" t="s">
        <v>589</v>
      </c>
    </row>
    <row r="413" spans="1:16" ht="15" x14ac:dyDescent="0.3">
      <c r="A413" t="s">
        <v>585</v>
      </c>
      <c r="B413" t="str">
        <f t="shared" si="80"/>
        <v>iBoxx MSCI GBP Corporates Paris Aligned Capped TCA Index49</v>
      </c>
      <c r="C413" t="s">
        <v>586</v>
      </c>
      <c r="D413" t="s">
        <v>587</v>
      </c>
      <c r="E413" t="s">
        <v>588</v>
      </c>
      <c r="F413">
        <v>49</v>
      </c>
      <c r="G413" t="s">
        <v>577</v>
      </c>
      <c r="H413" s="25">
        <v>46142</v>
      </c>
      <c r="I413" s="31"/>
      <c r="J413" s="31">
        <f t="shared" si="81"/>
        <v>0</v>
      </c>
      <c r="K413" s="31">
        <f t="shared" si="82"/>
        <v>14429061.030917283</v>
      </c>
      <c r="L413" s="31">
        <f t="shared" si="83"/>
        <v>0</v>
      </c>
      <c r="M413" s="31">
        <f t="shared" si="84"/>
        <v>0</v>
      </c>
      <c r="N413" s="31"/>
      <c r="O413" s="38"/>
      <c r="P413" s="115" t="s">
        <v>589</v>
      </c>
    </row>
    <row r="414" spans="1:16" ht="15" x14ac:dyDescent="0.3">
      <c r="A414" t="s">
        <v>585</v>
      </c>
      <c r="B414" t="str">
        <f t="shared" si="80"/>
        <v>iBoxx MSCI GBP Corporates Paris Aligned Capped TCA Index50</v>
      </c>
      <c r="C414" t="s">
        <v>586</v>
      </c>
      <c r="D414" t="s">
        <v>587</v>
      </c>
      <c r="E414" t="s">
        <v>588</v>
      </c>
      <c r="F414">
        <v>50</v>
      </c>
      <c r="G414" t="s">
        <v>577</v>
      </c>
      <c r="H414" s="25">
        <v>46173</v>
      </c>
      <c r="I414" s="31"/>
      <c r="J414" s="31">
        <f t="shared" si="81"/>
        <v>0</v>
      </c>
      <c r="K414" s="31">
        <f t="shared" si="82"/>
        <v>14342063.776856933</v>
      </c>
      <c r="L414" s="31">
        <f t="shared" si="83"/>
        <v>0</v>
      </c>
      <c r="M414" s="31">
        <f t="shared" si="84"/>
        <v>0</v>
      </c>
      <c r="N414" s="31"/>
      <c r="O414" s="38"/>
      <c r="P414" s="115" t="s">
        <v>589</v>
      </c>
    </row>
    <row r="415" spans="1:16" ht="15" x14ac:dyDescent="0.3">
      <c r="A415" t="s">
        <v>585</v>
      </c>
      <c r="B415" t="str">
        <f t="shared" si="80"/>
        <v>iBoxx MSCI GBP Corporates Paris Aligned Capped TCA Index51</v>
      </c>
      <c r="C415" t="s">
        <v>586</v>
      </c>
      <c r="D415" t="s">
        <v>587</v>
      </c>
      <c r="E415" t="s">
        <v>588</v>
      </c>
      <c r="F415">
        <v>51</v>
      </c>
      <c r="G415" t="s">
        <v>577</v>
      </c>
      <c r="H415" s="25">
        <v>46203</v>
      </c>
      <c r="I415" s="31"/>
      <c r="J415" s="31">
        <f t="shared" si="81"/>
        <v>0</v>
      </c>
      <c r="K415" s="31">
        <f t="shared" si="82"/>
        <v>14255591.056042224</v>
      </c>
      <c r="L415" s="31">
        <f t="shared" si="83"/>
        <v>0</v>
      </c>
      <c r="M415" s="31">
        <f t="shared" si="84"/>
        <v>0</v>
      </c>
      <c r="N415" s="31"/>
      <c r="O415" s="38"/>
      <c r="P415" s="115" t="s">
        <v>589</v>
      </c>
    </row>
    <row r="416" spans="1:16" ht="15" x14ac:dyDescent="0.3">
      <c r="A416" t="s">
        <v>585</v>
      </c>
      <c r="B416" t="str">
        <f t="shared" si="80"/>
        <v>iBoxx MSCI GBP Corporates Paris Aligned Capped TCA Index52</v>
      </c>
      <c r="C416" t="s">
        <v>586</v>
      </c>
      <c r="D416" t="s">
        <v>587</v>
      </c>
      <c r="E416" t="s">
        <v>588</v>
      </c>
      <c r="F416">
        <v>52</v>
      </c>
      <c r="G416" t="s">
        <v>577</v>
      </c>
      <c r="H416" s="25">
        <v>46234</v>
      </c>
      <c r="I416" s="31"/>
      <c r="J416" s="31">
        <f t="shared" si="81"/>
        <v>0</v>
      </c>
      <c r="K416" s="31">
        <f t="shared" si="82"/>
        <v>14169639.705900623</v>
      </c>
      <c r="L416" s="31">
        <f t="shared" si="83"/>
        <v>0</v>
      </c>
      <c r="M416" s="31">
        <f t="shared" si="84"/>
        <v>0</v>
      </c>
      <c r="N416" s="31"/>
      <c r="O416" s="38"/>
      <c r="P416" s="115" t="s">
        <v>589</v>
      </c>
    </row>
    <row r="417" spans="1:16" ht="15" x14ac:dyDescent="0.3">
      <c r="A417" t="s">
        <v>585</v>
      </c>
      <c r="B417" t="str">
        <f t="shared" si="80"/>
        <v>iBoxx MSCI GBP Corporates Paris Aligned Capped TCA Index53</v>
      </c>
      <c r="C417" t="s">
        <v>586</v>
      </c>
      <c r="D417" t="s">
        <v>587</v>
      </c>
      <c r="E417" t="s">
        <v>588</v>
      </c>
      <c r="F417">
        <v>53</v>
      </c>
      <c r="G417" t="s">
        <v>577</v>
      </c>
      <c r="H417" s="25">
        <v>46265</v>
      </c>
      <c r="I417" s="31"/>
      <c r="J417" s="31">
        <f t="shared" si="81"/>
        <v>0</v>
      </c>
      <c r="K417" s="31">
        <f t="shared" si="82"/>
        <v>14084206.582927722</v>
      </c>
      <c r="L417" s="31">
        <f t="shared" si="83"/>
        <v>0</v>
      </c>
      <c r="M417" s="31">
        <f t="shared" si="84"/>
        <v>0</v>
      </c>
      <c r="N417" s="31"/>
      <c r="O417" s="38"/>
      <c r="P417" s="115" t="s">
        <v>589</v>
      </c>
    </row>
    <row r="418" spans="1:16" ht="15" x14ac:dyDescent="0.3">
      <c r="A418" t="s">
        <v>585</v>
      </c>
      <c r="B418" t="str">
        <f t="shared" si="80"/>
        <v>iBoxx MSCI GBP Corporates Paris Aligned Capped TCA Index54</v>
      </c>
      <c r="C418" t="s">
        <v>586</v>
      </c>
      <c r="D418" t="s">
        <v>587</v>
      </c>
      <c r="E418" t="s">
        <v>588</v>
      </c>
      <c r="F418">
        <v>54</v>
      </c>
      <c r="G418" t="s">
        <v>577</v>
      </c>
      <c r="H418" s="25">
        <v>46295</v>
      </c>
      <c r="I418" s="31"/>
      <c r="J418" s="31">
        <f t="shared" si="81"/>
        <v>0</v>
      </c>
      <c r="K418" s="31">
        <f t="shared" si="82"/>
        <v>13999288.562572278</v>
      </c>
      <c r="L418" s="31">
        <f t="shared" si="83"/>
        <v>0</v>
      </c>
      <c r="M418" s="31">
        <f t="shared" si="84"/>
        <v>0</v>
      </c>
      <c r="N418" s="31"/>
      <c r="O418" s="38"/>
      <c r="P418" s="115" t="s">
        <v>589</v>
      </c>
    </row>
    <row r="419" spans="1:16" ht="15" x14ac:dyDescent="0.3">
      <c r="A419" t="s">
        <v>585</v>
      </c>
      <c r="B419" t="str">
        <f t="shared" si="80"/>
        <v>iBoxx MSCI GBP Corporates Paris Aligned Capped TCA Index55</v>
      </c>
      <c r="C419" t="s">
        <v>586</v>
      </c>
      <c r="D419" t="s">
        <v>587</v>
      </c>
      <c r="E419" t="s">
        <v>588</v>
      </c>
      <c r="F419">
        <v>55</v>
      </c>
      <c r="G419" t="s">
        <v>577</v>
      </c>
      <c r="H419" s="25">
        <v>46326</v>
      </c>
      <c r="I419" s="31"/>
      <c r="J419" s="31">
        <f t="shared" si="81"/>
        <v>0</v>
      </c>
      <c r="K419" s="31">
        <f t="shared" si="82"/>
        <v>13914882.539121924</v>
      </c>
      <c r="L419" s="31">
        <f t="shared" si="83"/>
        <v>0</v>
      </c>
      <c r="M419" s="31">
        <f t="shared" si="84"/>
        <v>0</v>
      </c>
      <c r="N419" s="31"/>
      <c r="O419" s="38"/>
      <c r="P419" s="115" t="s">
        <v>589</v>
      </c>
    </row>
    <row r="420" spans="1:16" ht="15" x14ac:dyDescent="0.3">
      <c r="A420" t="s">
        <v>585</v>
      </c>
      <c r="B420" t="str">
        <f t="shared" si="80"/>
        <v>iBoxx MSCI GBP Corporates Paris Aligned Capped TCA Index56</v>
      </c>
      <c r="C420" t="s">
        <v>586</v>
      </c>
      <c r="D420" t="s">
        <v>587</v>
      </c>
      <c r="E420" t="s">
        <v>588</v>
      </c>
      <c r="F420">
        <v>56</v>
      </c>
      <c r="G420" t="s">
        <v>577</v>
      </c>
      <c r="H420" s="25">
        <v>46356</v>
      </c>
      <c r="I420" s="31"/>
      <c r="J420" s="31">
        <f t="shared" si="81"/>
        <v>0</v>
      </c>
      <c r="K420" s="31">
        <f t="shared" si="82"/>
        <v>13830985.425589588</v>
      </c>
      <c r="L420" s="31">
        <f t="shared" si="83"/>
        <v>0</v>
      </c>
      <c r="M420" s="31">
        <f t="shared" si="84"/>
        <v>0</v>
      </c>
      <c r="N420" s="31"/>
      <c r="O420" s="38"/>
      <c r="P420" s="115" t="s">
        <v>589</v>
      </c>
    </row>
    <row r="421" spans="1:16" ht="15" x14ac:dyDescent="0.3">
      <c r="A421" t="s">
        <v>585</v>
      </c>
      <c r="B421" t="str">
        <f t="shared" si="80"/>
        <v>iBoxx MSCI GBP Corporates Paris Aligned Capped TCA Index57</v>
      </c>
      <c r="C421" t="s">
        <v>586</v>
      </c>
      <c r="D421" t="s">
        <v>587</v>
      </c>
      <c r="E421" t="s">
        <v>588</v>
      </c>
      <c r="F421">
        <v>57</v>
      </c>
      <c r="G421" t="s">
        <v>577</v>
      </c>
      <c r="H421" s="25">
        <v>46387</v>
      </c>
      <c r="I421" s="31"/>
      <c r="J421" s="31">
        <f t="shared" si="81"/>
        <v>0</v>
      </c>
      <c r="K421" s="31">
        <f t="shared" si="82"/>
        <v>13747594.153600596</v>
      </c>
      <c r="L421" s="31">
        <f t="shared" si="83"/>
        <v>0</v>
      </c>
      <c r="M421" s="31">
        <f t="shared" si="84"/>
        <v>0</v>
      </c>
      <c r="N421" s="31"/>
      <c r="O421" s="38"/>
      <c r="P421" s="115" t="s">
        <v>589</v>
      </c>
    </row>
    <row r="422" spans="1:16" ht="15" x14ac:dyDescent="0.3">
      <c r="A422" t="s">
        <v>585</v>
      </c>
      <c r="B422" t="str">
        <f t="shared" si="80"/>
        <v>iBoxx MSCI GBP Corporates Paris Aligned Capped TCA Index58</v>
      </c>
      <c r="C422" t="s">
        <v>586</v>
      </c>
      <c r="D422" t="s">
        <v>587</v>
      </c>
      <c r="E422" t="s">
        <v>588</v>
      </c>
      <c r="F422">
        <v>58</v>
      </c>
      <c r="G422" t="s">
        <v>577</v>
      </c>
      <c r="H422" s="25">
        <v>46418</v>
      </c>
      <c r="I422" s="31"/>
      <c r="J422" s="31">
        <f t="shared" si="81"/>
        <v>0</v>
      </c>
      <c r="K422" s="31">
        <f t="shared" si="82"/>
        <v>13664705.673280453</v>
      </c>
      <c r="L422" s="31">
        <f t="shared" si="83"/>
        <v>0</v>
      </c>
      <c r="M422" s="31">
        <f t="shared" si="84"/>
        <v>0</v>
      </c>
      <c r="N422" s="31"/>
      <c r="O422" s="38"/>
      <c r="P422" s="115" t="s">
        <v>589</v>
      </c>
    </row>
    <row r="423" spans="1:16" ht="15" x14ac:dyDescent="0.3">
      <c r="A423" t="s">
        <v>585</v>
      </c>
      <c r="B423" t="str">
        <f t="shared" si="80"/>
        <v>iBoxx MSCI GBP Corporates Paris Aligned Capped TCA Index59</v>
      </c>
      <c r="C423" t="s">
        <v>586</v>
      </c>
      <c r="D423" t="s">
        <v>587</v>
      </c>
      <c r="E423" t="s">
        <v>588</v>
      </c>
      <c r="F423">
        <v>59</v>
      </c>
      <c r="G423" t="s">
        <v>577</v>
      </c>
      <c r="H423" s="25">
        <v>46446</v>
      </c>
      <c r="I423" s="31"/>
      <c r="J423" s="31">
        <f t="shared" si="81"/>
        <v>0</v>
      </c>
      <c r="K423" s="31">
        <f t="shared" si="82"/>
        <v>13582316.953143291</v>
      </c>
      <c r="L423" s="31">
        <f t="shared" si="83"/>
        <v>0</v>
      </c>
      <c r="M423" s="31">
        <f t="shared" si="84"/>
        <v>0</v>
      </c>
      <c r="N423" s="31"/>
      <c r="O423" s="38"/>
      <c r="P423" s="115" t="s">
        <v>589</v>
      </c>
    </row>
    <row r="424" spans="1:16" ht="15" x14ac:dyDescent="0.3">
      <c r="A424" t="s">
        <v>585</v>
      </c>
      <c r="B424" t="str">
        <f t="shared" si="80"/>
        <v>iBoxx MSCI GBP Corporates Paris Aligned Capped TCA Index60</v>
      </c>
      <c r="C424" t="s">
        <v>586</v>
      </c>
      <c r="D424" t="s">
        <v>587</v>
      </c>
      <c r="E424" t="s">
        <v>588</v>
      </c>
      <c r="F424">
        <v>60</v>
      </c>
      <c r="G424" t="s">
        <v>577</v>
      </c>
      <c r="H424" s="25">
        <v>46477</v>
      </c>
      <c r="I424" s="31"/>
      <c r="J424" s="31">
        <f t="shared" si="81"/>
        <v>0</v>
      </c>
      <c r="K424" s="31">
        <f t="shared" si="82"/>
        <v>13500424.979981015</v>
      </c>
      <c r="L424" s="31">
        <f t="shared" si="83"/>
        <v>0</v>
      </c>
      <c r="M424" s="31">
        <f t="shared" si="84"/>
        <v>0</v>
      </c>
      <c r="N424" s="31"/>
      <c r="O424" s="38"/>
      <c r="P424" s="115" t="s">
        <v>589</v>
      </c>
    </row>
    <row r="425" spans="1:16" ht="15" x14ac:dyDescent="0.3">
      <c r="A425" t="s">
        <v>585</v>
      </c>
      <c r="B425" t="str">
        <f t="shared" si="80"/>
        <v>iBoxx MSCI GBP Corporates Paris Aligned Capped TCA Index61</v>
      </c>
      <c r="C425" t="s">
        <v>586</v>
      </c>
      <c r="D425" t="s">
        <v>587</v>
      </c>
      <c r="E425" t="s">
        <v>588</v>
      </c>
      <c r="F425">
        <v>61</v>
      </c>
      <c r="G425" t="s">
        <v>577</v>
      </c>
      <c r="H425" s="25">
        <v>46507</v>
      </c>
      <c r="I425" s="31"/>
      <c r="J425" s="31">
        <f t="shared" si="81"/>
        <v>0</v>
      </c>
      <c r="K425" s="31">
        <f t="shared" si="82"/>
        <v>13419026.758753072</v>
      </c>
      <c r="L425" s="31">
        <f t="shared" si="83"/>
        <v>0</v>
      </c>
      <c r="M425" s="31">
        <f t="shared" si="84"/>
        <v>0</v>
      </c>
      <c r="N425" s="31"/>
      <c r="O425" s="38"/>
      <c r="P425" s="115" t="s">
        <v>589</v>
      </c>
    </row>
    <row r="426" spans="1:16" ht="15" x14ac:dyDescent="0.3">
      <c r="A426" t="s">
        <v>585</v>
      </c>
      <c r="B426" t="str">
        <f t="shared" si="80"/>
        <v>iBoxx MSCI GBP Corporates Paris Aligned Capped TCA Index62</v>
      </c>
      <c r="C426" t="s">
        <v>586</v>
      </c>
      <c r="D426" t="s">
        <v>587</v>
      </c>
      <c r="E426" t="s">
        <v>588</v>
      </c>
      <c r="F426">
        <v>62</v>
      </c>
      <c r="G426" t="s">
        <v>577</v>
      </c>
      <c r="H426" s="25">
        <v>46538</v>
      </c>
      <c r="I426" s="31"/>
      <c r="J426" s="31">
        <f t="shared" si="81"/>
        <v>0</v>
      </c>
      <c r="K426" s="31">
        <f t="shared" si="82"/>
        <v>13338119.31247695</v>
      </c>
      <c r="L426" s="31">
        <f t="shared" si="83"/>
        <v>0</v>
      </c>
      <c r="M426" s="31">
        <f t="shared" si="84"/>
        <v>0</v>
      </c>
      <c r="N426" s="31"/>
      <c r="O426" s="38"/>
      <c r="P426" s="115" t="s">
        <v>589</v>
      </c>
    </row>
    <row r="427" spans="1:16" ht="15" x14ac:dyDescent="0.3">
      <c r="A427" t="s">
        <v>585</v>
      </c>
      <c r="B427" t="str">
        <f t="shared" si="80"/>
        <v>iBoxx MSCI GBP Corporates Paris Aligned Capped TCA Index63</v>
      </c>
      <c r="C427" t="s">
        <v>586</v>
      </c>
      <c r="D427" t="s">
        <v>587</v>
      </c>
      <c r="E427" t="s">
        <v>588</v>
      </c>
      <c r="F427">
        <v>63</v>
      </c>
      <c r="G427" t="s">
        <v>577</v>
      </c>
      <c r="H427" s="25">
        <v>46568</v>
      </c>
      <c r="I427" s="31"/>
      <c r="J427" s="31">
        <f t="shared" si="81"/>
        <v>0</v>
      </c>
      <c r="K427" s="31">
        <f t="shared" si="82"/>
        <v>13257699.682119269</v>
      </c>
      <c r="L427" s="31">
        <f t="shared" si="83"/>
        <v>0</v>
      </c>
      <c r="M427" s="31">
        <f t="shared" si="84"/>
        <v>0</v>
      </c>
      <c r="N427" s="31"/>
      <c r="O427" s="38"/>
      <c r="P427" s="115" t="s">
        <v>589</v>
      </c>
    </row>
    <row r="428" spans="1:16" ht="15" x14ac:dyDescent="0.3">
      <c r="A428" t="s">
        <v>585</v>
      </c>
      <c r="B428" t="str">
        <f t="shared" si="80"/>
        <v>iBoxx MSCI GBP Corporates Paris Aligned Capped TCA Index64</v>
      </c>
      <c r="C428" t="s">
        <v>586</v>
      </c>
      <c r="D428" t="s">
        <v>587</v>
      </c>
      <c r="E428" t="s">
        <v>588</v>
      </c>
      <c r="F428">
        <v>64</v>
      </c>
      <c r="G428" t="s">
        <v>577</v>
      </c>
      <c r="H428" s="25">
        <v>46599</v>
      </c>
      <c r="I428" s="31"/>
      <c r="J428" s="31">
        <f t="shared" si="81"/>
        <v>0</v>
      </c>
      <c r="K428" s="31">
        <f t="shared" si="82"/>
        <v>13177764.92648758</v>
      </c>
      <c r="L428" s="31">
        <f t="shared" si="83"/>
        <v>0</v>
      </c>
      <c r="M428" s="31">
        <f t="shared" si="84"/>
        <v>0</v>
      </c>
      <c r="N428" s="31"/>
      <c r="O428" s="38"/>
      <c r="P428" s="115" t="s">
        <v>589</v>
      </c>
    </row>
    <row r="429" spans="1:16" ht="15" x14ac:dyDescent="0.3">
      <c r="A429" t="s">
        <v>585</v>
      </c>
      <c r="B429" t="str">
        <f t="shared" ref="B429:B483" si="85">_xlfn.CONCAT(C429,F429)</f>
        <v>iBoxx MSCI GBP Corporates Paris Aligned Capped TCA Index65</v>
      </c>
      <c r="C429" t="s">
        <v>586</v>
      </c>
      <c r="D429" t="s">
        <v>587</v>
      </c>
      <c r="E429" t="s">
        <v>588</v>
      </c>
      <c r="F429">
        <v>65</v>
      </c>
      <c r="G429" t="s">
        <v>577</v>
      </c>
      <c r="H429" s="25">
        <v>46630</v>
      </c>
      <c r="I429" s="31"/>
      <c r="J429" s="31">
        <f t="shared" si="81"/>
        <v>0</v>
      </c>
      <c r="K429" s="31">
        <f t="shared" si="82"/>
        <v>13098312.122122783</v>
      </c>
      <c r="L429" s="31">
        <f t="shared" si="83"/>
        <v>0</v>
      </c>
      <c r="M429" s="31">
        <f t="shared" si="84"/>
        <v>0</v>
      </c>
      <c r="N429" s="31"/>
      <c r="O429" s="38"/>
      <c r="P429" s="115" t="s">
        <v>589</v>
      </c>
    </row>
    <row r="430" spans="1:16" ht="15" x14ac:dyDescent="0.3">
      <c r="A430" t="s">
        <v>585</v>
      </c>
      <c r="B430" t="str">
        <f t="shared" si="85"/>
        <v>iBoxx MSCI GBP Corporates Paris Aligned Capped TCA Index66</v>
      </c>
      <c r="C430" t="s">
        <v>586</v>
      </c>
      <c r="D430" t="s">
        <v>587</v>
      </c>
      <c r="E430" t="s">
        <v>588</v>
      </c>
      <c r="F430">
        <v>66</v>
      </c>
      <c r="G430" t="s">
        <v>577</v>
      </c>
      <c r="H430" s="25">
        <v>46660</v>
      </c>
      <c r="I430" s="31"/>
      <c r="J430" s="31">
        <f t="shared" si="81"/>
        <v>0</v>
      </c>
      <c r="K430" s="31">
        <f t="shared" si="82"/>
        <v>13019338.363192219</v>
      </c>
      <c r="L430" s="31">
        <f t="shared" si="83"/>
        <v>0</v>
      </c>
      <c r="M430" s="31">
        <f t="shared" si="84"/>
        <v>0</v>
      </c>
      <c r="N430" s="31"/>
      <c r="O430" s="38"/>
      <c r="P430" s="115" t="s">
        <v>589</v>
      </c>
    </row>
    <row r="431" spans="1:16" ht="15" x14ac:dyDescent="0.3">
      <c r="A431" t="s">
        <v>585</v>
      </c>
      <c r="B431" t="str">
        <f t="shared" si="85"/>
        <v>iBoxx MSCI GBP Corporates Paris Aligned Capped TCA Index67</v>
      </c>
      <c r="C431" t="s">
        <v>586</v>
      </c>
      <c r="D431" t="s">
        <v>587</v>
      </c>
      <c r="E431" t="s">
        <v>588</v>
      </c>
      <c r="F431">
        <v>67</v>
      </c>
      <c r="G431" t="s">
        <v>577</v>
      </c>
      <c r="H431" s="25">
        <v>46691</v>
      </c>
      <c r="I431" s="31"/>
      <c r="J431" s="31">
        <f t="shared" si="81"/>
        <v>0</v>
      </c>
      <c r="K431" s="31">
        <f t="shared" si="82"/>
        <v>12940840.76138339</v>
      </c>
      <c r="L431" s="31">
        <f t="shared" si="83"/>
        <v>0</v>
      </c>
      <c r="M431" s="31">
        <f t="shared" si="84"/>
        <v>0</v>
      </c>
      <c r="N431" s="31"/>
      <c r="O431" s="38"/>
      <c r="P431" s="115" t="s">
        <v>589</v>
      </c>
    </row>
    <row r="432" spans="1:16" ht="15" x14ac:dyDescent="0.3">
      <c r="A432" t="s">
        <v>585</v>
      </c>
      <c r="B432" t="str">
        <f t="shared" si="85"/>
        <v>iBoxx MSCI GBP Corporates Paris Aligned Capped TCA Index68</v>
      </c>
      <c r="C432" t="s">
        <v>586</v>
      </c>
      <c r="D432" t="s">
        <v>587</v>
      </c>
      <c r="E432" t="s">
        <v>588</v>
      </c>
      <c r="F432">
        <v>68</v>
      </c>
      <c r="G432" t="s">
        <v>577</v>
      </c>
      <c r="H432" s="25">
        <v>46721</v>
      </c>
      <c r="I432" s="31"/>
      <c r="J432" s="31">
        <f t="shared" si="81"/>
        <v>0</v>
      </c>
      <c r="K432" s="31">
        <f t="shared" si="82"/>
        <v>12862816.445798317</v>
      </c>
      <c r="L432" s="31">
        <f t="shared" si="83"/>
        <v>0</v>
      </c>
      <c r="M432" s="31">
        <f t="shared" si="84"/>
        <v>0</v>
      </c>
      <c r="N432" s="31"/>
      <c r="O432" s="38"/>
      <c r="P432" s="115" t="s">
        <v>589</v>
      </c>
    </row>
    <row r="433" spans="1:16" ht="15" x14ac:dyDescent="0.3">
      <c r="A433" t="s">
        <v>585</v>
      </c>
      <c r="B433" t="str">
        <f t="shared" si="85"/>
        <v>iBoxx MSCI GBP Corporates Paris Aligned Capped TCA Index69</v>
      </c>
      <c r="C433" t="s">
        <v>586</v>
      </c>
      <c r="D433" t="s">
        <v>587</v>
      </c>
      <c r="E433" t="s">
        <v>588</v>
      </c>
      <c r="F433">
        <v>69</v>
      </c>
      <c r="G433" t="s">
        <v>577</v>
      </c>
      <c r="H433" s="25">
        <v>46752</v>
      </c>
      <c r="I433" s="31"/>
      <c r="J433" s="31">
        <f t="shared" si="81"/>
        <v>0</v>
      </c>
      <c r="K433" s="31">
        <f t="shared" si="82"/>
        <v>12785262.562848555</v>
      </c>
      <c r="L433" s="31">
        <f t="shared" si="83"/>
        <v>0</v>
      </c>
      <c r="M433" s="31">
        <f t="shared" si="84"/>
        <v>0</v>
      </c>
      <c r="N433" s="31"/>
      <c r="O433" s="38"/>
      <c r="P433" s="115" t="s">
        <v>589</v>
      </c>
    </row>
    <row r="434" spans="1:16" ht="15" x14ac:dyDescent="0.3">
      <c r="A434" t="s">
        <v>585</v>
      </c>
      <c r="B434" t="str">
        <f t="shared" si="85"/>
        <v>iBoxx MSCI GBP Corporates Paris Aligned Capped TCA Index70</v>
      </c>
      <c r="C434" t="s">
        <v>586</v>
      </c>
      <c r="D434" t="s">
        <v>587</v>
      </c>
      <c r="E434" t="s">
        <v>588</v>
      </c>
      <c r="F434">
        <v>70</v>
      </c>
      <c r="G434" t="s">
        <v>577</v>
      </c>
      <c r="H434" s="25">
        <v>46783</v>
      </c>
      <c r="I434" s="31"/>
      <c r="J434" s="31">
        <f t="shared" si="81"/>
        <v>0</v>
      </c>
      <c r="K434" s="31">
        <f t="shared" si="82"/>
        <v>12708176.276150823</v>
      </c>
      <c r="L434" s="31">
        <f t="shared" si="83"/>
        <v>0</v>
      </c>
      <c r="M434" s="31">
        <f t="shared" si="84"/>
        <v>0</v>
      </c>
      <c r="N434" s="31"/>
      <c r="O434" s="38"/>
      <c r="P434" s="115" t="s">
        <v>589</v>
      </c>
    </row>
    <row r="435" spans="1:16" ht="15" x14ac:dyDescent="0.3">
      <c r="A435" t="s">
        <v>585</v>
      </c>
      <c r="B435" t="str">
        <f t="shared" si="85"/>
        <v>iBoxx MSCI GBP Corporates Paris Aligned Capped TCA Index71</v>
      </c>
      <c r="C435" t="s">
        <v>586</v>
      </c>
      <c r="D435" t="s">
        <v>587</v>
      </c>
      <c r="E435" t="s">
        <v>588</v>
      </c>
      <c r="F435">
        <v>71</v>
      </c>
      <c r="G435" t="s">
        <v>577</v>
      </c>
      <c r="H435" s="25">
        <v>46811</v>
      </c>
      <c r="I435" s="31"/>
      <c r="J435" s="31">
        <f t="shared" si="81"/>
        <v>0</v>
      </c>
      <c r="K435" s="31">
        <f t="shared" si="82"/>
        <v>12631554.766423263</v>
      </c>
      <c r="L435" s="31">
        <f t="shared" si="83"/>
        <v>0</v>
      </c>
      <c r="M435" s="31">
        <f t="shared" si="84"/>
        <v>0</v>
      </c>
      <c r="N435" s="31"/>
      <c r="O435" s="38"/>
      <c r="P435" s="115" t="s">
        <v>589</v>
      </c>
    </row>
    <row r="436" spans="1:16" ht="15" x14ac:dyDescent="0.3">
      <c r="A436" t="s">
        <v>585</v>
      </c>
      <c r="B436" t="str">
        <f t="shared" si="85"/>
        <v>iBoxx MSCI GBP Corporates Paris Aligned Capped TCA Index72</v>
      </c>
      <c r="C436" t="s">
        <v>586</v>
      </c>
      <c r="D436" t="s">
        <v>587</v>
      </c>
      <c r="E436" t="s">
        <v>588</v>
      </c>
      <c r="F436">
        <v>72</v>
      </c>
      <c r="G436" t="s">
        <v>577</v>
      </c>
      <c r="H436" s="25">
        <v>46843</v>
      </c>
      <c r="I436" s="31"/>
      <c r="J436" s="31">
        <f t="shared" si="81"/>
        <v>0</v>
      </c>
      <c r="K436" s="31">
        <f t="shared" si="82"/>
        <v>12555395.231382344</v>
      </c>
      <c r="L436" s="31">
        <f t="shared" si="83"/>
        <v>0</v>
      </c>
      <c r="M436" s="31">
        <f t="shared" si="84"/>
        <v>0</v>
      </c>
      <c r="N436" s="31"/>
      <c r="O436" s="38"/>
      <c r="P436" s="115" t="s">
        <v>589</v>
      </c>
    </row>
    <row r="437" spans="1:16" ht="15" x14ac:dyDescent="0.3">
      <c r="A437" t="s">
        <v>585</v>
      </c>
      <c r="B437" t="str">
        <f t="shared" si="85"/>
        <v>iBoxx MSCI GBP Corporates Paris Aligned Capped TCA Index73</v>
      </c>
      <c r="C437" t="s">
        <v>586</v>
      </c>
      <c r="D437" t="s">
        <v>587</v>
      </c>
      <c r="E437" t="s">
        <v>588</v>
      </c>
      <c r="F437">
        <v>73</v>
      </c>
      <c r="G437" t="s">
        <v>577</v>
      </c>
      <c r="H437" s="25">
        <v>46873</v>
      </c>
      <c r="I437" s="31"/>
      <c r="J437" s="31">
        <f t="shared" si="81"/>
        <v>0</v>
      </c>
      <c r="K437" s="31">
        <f t="shared" si="82"/>
        <v>12479694.885640359</v>
      </c>
      <c r="L437" s="31">
        <f t="shared" si="83"/>
        <v>0</v>
      </c>
      <c r="M437" s="31">
        <f t="shared" si="84"/>
        <v>0</v>
      </c>
      <c r="N437" s="31"/>
      <c r="O437" s="38"/>
      <c r="P437" s="115" t="s">
        <v>589</v>
      </c>
    </row>
    <row r="438" spans="1:16" ht="15" x14ac:dyDescent="0.3">
      <c r="A438" t="s">
        <v>585</v>
      </c>
      <c r="B438" t="str">
        <f t="shared" si="85"/>
        <v>iBoxx MSCI GBP Corporates Paris Aligned Capped TCA Index74</v>
      </c>
      <c r="C438" t="s">
        <v>586</v>
      </c>
      <c r="D438" t="s">
        <v>587</v>
      </c>
      <c r="E438" t="s">
        <v>588</v>
      </c>
      <c r="F438">
        <v>74</v>
      </c>
      <c r="G438" t="s">
        <v>577</v>
      </c>
      <c r="H438" s="25">
        <v>46904</v>
      </c>
      <c r="I438" s="31"/>
      <c r="J438" s="31">
        <f t="shared" si="81"/>
        <v>0</v>
      </c>
      <c r="K438" s="31">
        <f t="shared" si="82"/>
        <v>12404450.960603565</v>
      </c>
      <c r="L438" s="31">
        <f t="shared" si="83"/>
        <v>0</v>
      </c>
      <c r="M438" s="31">
        <f t="shared" si="84"/>
        <v>0</v>
      </c>
      <c r="N438" s="31"/>
      <c r="O438" s="38"/>
      <c r="P438" s="115" t="s">
        <v>589</v>
      </c>
    </row>
    <row r="439" spans="1:16" ht="15" x14ac:dyDescent="0.3">
      <c r="A439" t="s">
        <v>585</v>
      </c>
      <c r="B439" t="str">
        <f t="shared" si="85"/>
        <v>iBoxx MSCI GBP Corporates Paris Aligned Capped TCA Index75</v>
      </c>
      <c r="C439" t="s">
        <v>586</v>
      </c>
      <c r="D439" t="s">
        <v>587</v>
      </c>
      <c r="E439" t="s">
        <v>588</v>
      </c>
      <c r="F439">
        <v>75</v>
      </c>
      <c r="G439" t="s">
        <v>577</v>
      </c>
      <c r="H439" s="25">
        <v>46934</v>
      </c>
      <c r="I439" s="31"/>
      <c r="J439" s="31">
        <f t="shared" si="81"/>
        <v>0</v>
      </c>
      <c r="K439" s="31">
        <f t="shared" si="82"/>
        <v>12329660.704370921</v>
      </c>
      <c r="L439" s="31">
        <f t="shared" si="83"/>
        <v>0</v>
      </c>
      <c r="M439" s="31">
        <f t="shared" si="84"/>
        <v>0</v>
      </c>
      <c r="N439" s="31"/>
      <c r="O439" s="38"/>
      <c r="P439" s="115" t="s">
        <v>589</v>
      </c>
    </row>
    <row r="440" spans="1:16" ht="15" x14ac:dyDescent="0.3">
      <c r="A440" t="s">
        <v>585</v>
      </c>
      <c r="B440" t="str">
        <f t="shared" si="85"/>
        <v>iBoxx MSCI GBP Corporates Paris Aligned Capped TCA Index76</v>
      </c>
      <c r="C440" t="s">
        <v>586</v>
      </c>
      <c r="D440" t="s">
        <v>587</v>
      </c>
      <c r="E440" t="s">
        <v>588</v>
      </c>
      <c r="F440">
        <v>76</v>
      </c>
      <c r="G440" t="s">
        <v>577</v>
      </c>
      <c r="H440" s="25">
        <v>46965</v>
      </c>
      <c r="I440" s="31"/>
      <c r="J440" s="31">
        <f t="shared" si="81"/>
        <v>0</v>
      </c>
      <c r="K440" s="31">
        <f t="shared" si="82"/>
        <v>12255321.381633451</v>
      </c>
      <c r="L440" s="31">
        <f t="shared" si="83"/>
        <v>0</v>
      </c>
      <c r="M440" s="31">
        <f t="shared" si="84"/>
        <v>0</v>
      </c>
      <c r="N440" s="31"/>
      <c r="O440" s="38"/>
      <c r="P440" s="115" t="s">
        <v>589</v>
      </c>
    </row>
    <row r="441" spans="1:16" ht="15" x14ac:dyDescent="0.3">
      <c r="A441" t="s">
        <v>585</v>
      </c>
      <c r="B441" t="str">
        <f t="shared" si="85"/>
        <v>iBoxx MSCI GBP Corporates Paris Aligned Capped TCA Index77</v>
      </c>
      <c r="C441" t="s">
        <v>586</v>
      </c>
      <c r="D441" t="s">
        <v>587</v>
      </c>
      <c r="E441" t="s">
        <v>588</v>
      </c>
      <c r="F441">
        <v>77</v>
      </c>
      <c r="G441" t="s">
        <v>577</v>
      </c>
      <c r="H441" s="25">
        <v>46996</v>
      </c>
      <c r="I441" s="31"/>
      <c r="J441" s="31">
        <f t="shared" si="81"/>
        <v>0</v>
      </c>
      <c r="K441" s="31">
        <f t="shared" si="82"/>
        <v>12181430.27357419</v>
      </c>
      <c r="L441" s="31">
        <f t="shared" si="83"/>
        <v>0</v>
      </c>
      <c r="M441" s="31">
        <f t="shared" si="84"/>
        <v>0</v>
      </c>
      <c r="N441" s="31"/>
      <c r="O441" s="38"/>
      <c r="P441" s="115" t="s">
        <v>589</v>
      </c>
    </row>
    <row r="442" spans="1:16" ht="15" x14ac:dyDescent="0.3">
      <c r="A442" t="s">
        <v>585</v>
      </c>
      <c r="B442" t="str">
        <f t="shared" si="85"/>
        <v>iBoxx MSCI GBP Corporates Paris Aligned Capped TCA Index78</v>
      </c>
      <c r="C442" t="s">
        <v>586</v>
      </c>
      <c r="D442" t="s">
        <v>587</v>
      </c>
      <c r="E442" t="s">
        <v>588</v>
      </c>
      <c r="F442">
        <v>78</v>
      </c>
      <c r="G442" t="s">
        <v>577</v>
      </c>
      <c r="H442" s="25">
        <v>47026</v>
      </c>
      <c r="I442" s="31"/>
      <c r="J442" s="31">
        <f t="shared" si="81"/>
        <v>0</v>
      </c>
      <c r="K442" s="31">
        <f t="shared" si="82"/>
        <v>12107984.677768765</v>
      </c>
      <c r="L442" s="31">
        <f t="shared" si="83"/>
        <v>0</v>
      </c>
      <c r="M442" s="31">
        <f t="shared" si="84"/>
        <v>0</v>
      </c>
      <c r="N442" s="31"/>
      <c r="O442" s="38"/>
      <c r="P442" s="115" t="s">
        <v>589</v>
      </c>
    </row>
    <row r="443" spans="1:16" ht="15" x14ac:dyDescent="0.3">
      <c r="A443" t="s">
        <v>585</v>
      </c>
      <c r="B443" t="str">
        <f t="shared" si="85"/>
        <v>iBoxx MSCI GBP Corporates Paris Aligned Capped TCA Index79</v>
      </c>
      <c r="C443" t="s">
        <v>586</v>
      </c>
      <c r="D443" t="s">
        <v>587</v>
      </c>
      <c r="E443" t="s">
        <v>588</v>
      </c>
      <c r="F443">
        <v>79</v>
      </c>
      <c r="G443" t="s">
        <v>577</v>
      </c>
      <c r="H443" s="25">
        <v>47057</v>
      </c>
      <c r="I443" s="31"/>
      <c r="J443" s="31">
        <f t="shared" si="81"/>
        <v>0</v>
      </c>
      <c r="K443" s="31">
        <f t="shared" si="82"/>
        <v>12034981.908086553</v>
      </c>
      <c r="L443" s="31">
        <f t="shared" si="83"/>
        <v>0</v>
      </c>
      <c r="M443" s="31">
        <f t="shared" si="84"/>
        <v>0</v>
      </c>
      <c r="N443" s="31"/>
      <c r="O443" s="38"/>
      <c r="P443" s="115" t="s">
        <v>589</v>
      </c>
    </row>
    <row r="444" spans="1:16" ht="15" x14ac:dyDescent="0.3">
      <c r="A444" t="s">
        <v>585</v>
      </c>
      <c r="B444" t="str">
        <f t="shared" si="85"/>
        <v>iBoxx MSCI GBP Corporates Paris Aligned Capped TCA Index80</v>
      </c>
      <c r="C444" t="s">
        <v>586</v>
      </c>
      <c r="D444" t="s">
        <v>587</v>
      </c>
      <c r="E444" t="s">
        <v>588</v>
      </c>
      <c r="F444">
        <v>80</v>
      </c>
      <c r="G444" t="s">
        <v>577</v>
      </c>
      <c r="H444" s="25">
        <v>47087</v>
      </c>
      <c r="I444" s="31"/>
      <c r="J444" s="31">
        <f t="shared" si="81"/>
        <v>0</v>
      </c>
      <c r="K444" s="31">
        <f t="shared" si="82"/>
        <v>11962419.294592435</v>
      </c>
      <c r="L444" s="31">
        <f t="shared" si="83"/>
        <v>0</v>
      </c>
      <c r="M444" s="31">
        <f t="shared" si="84"/>
        <v>0</v>
      </c>
      <c r="N444" s="31"/>
      <c r="O444" s="38"/>
      <c r="P444" s="115" t="s">
        <v>589</v>
      </c>
    </row>
    <row r="445" spans="1:16" ht="15" x14ac:dyDescent="0.3">
      <c r="A445" t="s">
        <v>585</v>
      </c>
      <c r="B445" t="str">
        <f t="shared" si="85"/>
        <v>iBoxx MSCI GBP Corporates Paris Aligned Capped TCA Index81</v>
      </c>
      <c r="C445" t="s">
        <v>586</v>
      </c>
      <c r="D445" t="s">
        <v>587</v>
      </c>
      <c r="E445" t="s">
        <v>588</v>
      </c>
      <c r="F445">
        <v>81</v>
      </c>
      <c r="G445" t="s">
        <v>577</v>
      </c>
      <c r="H445" s="25">
        <v>47118</v>
      </c>
      <c r="I445" s="31"/>
      <c r="J445" s="31">
        <f t="shared" ref="J445:J507" si="86">IF(G445="PA",I445*0.5,IF(G445="CT",I445*0.7,""))</f>
        <v>0</v>
      </c>
      <c r="K445" s="31">
        <f t="shared" si="82"/>
        <v>11890294.183449158</v>
      </c>
      <c r="L445" s="31">
        <f t="shared" si="83"/>
        <v>0</v>
      </c>
      <c r="M445" s="31">
        <f t="shared" si="84"/>
        <v>0</v>
      </c>
      <c r="N445" s="31"/>
      <c r="O445" s="38"/>
      <c r="P445" s="115" t="s">
        <v>589</v>
      </c>
    </row>
    <row r="446" spans="1:16" ht="15" x14ac:dyDescent="0.3">
      <c r="A446" t="s">
        <v>585</v>
      </c>
      <c r="B446" t="str">
        <f t="shared" si="85"/>
        <v>iBoxx MSCI GBP Corporates Paris Aligned Capped TCA Index82</v>
      </c>
      <c r="C446" t="s">
        <v>586</v>
      </c>
      <c r="D446" t="s">
        <v>587</v>
      </c>
      <c r="E446" t="s">
        <v>588</v>
      </c>
      <c r="F446">
        <v>82</v>
      </c>
      <c r="G446" t="s">
        <v>577</v>
      </c>
      <c r="H446" s="25">
        <v>47149</v>
      </c>
      <c r="I446" s="31"/>
      <c r="J446" s="31">
        <f t="shared" si="86"/>
        <v>0</v>
      </c>
      <c r="K446" s="31">
        <f t="shared" si="82"/>
        <v>11818603.936820265</v>
      </c>
      <c r="L446" s="31">
        <f t="shared" si="83"/>
        <v>0</v>
      </c>
      <c r="M446" s="31">
        <f t="shared" si="84"/>
        <v>0</v>
      </c>
      <c r="N446" s="31"/>
      <c r="O446" s="38"/>
      <c r="P446" s="115" t="s">
        <v>589</v>
      </c>
    </row>
    <row r="447" spans="1:16" ht="15" x14ac:dyDescent="0.3">
      <c r="A447" t="s">
        <v>585</v>
      </c>
      <c r="B447" t="str">
        <f t="shared" si="85"/>
        <v>iBoxx MSCI GBP Corporates Paris Aligned Capped TCA Index83</v>
      </c>
      <c r="C447" t="s">
        <v>586</v>
      </c>
      <c r="D447" t="s">
        <v>587</v>
      </c>
      <c r="E447" t="s">
        <v>588</v>
      </c>
      <c r="F447">
        <v>83</v>
      </c>
      <c r="G447" t="s">
        <v>577</v>
      </c>
      <c r="H447" s="25">
        <v>47177</v>
      </c>
      <c r="I447" s="31"/>
      <c r="J447" s="31">
        <f t="shared" si="86"/>
        <v>0</v>
      </c>
      <c r="K447" s="31">
        <f t="shared" si="82"/>
        <v>11747345.932773635</v>
      </c>
      <c r="L447" s="31">
        <f t="shared" si="83"/>
        <v>0</v>
      </c>
      <c r="M447" s="31">
        <f t="shared" si="84"/>
        <v>0</v>
      </c>
      <c r="N447" s="31"/>
      <c r="O447" s="38"/>
      <c r="P447" s="115" t="s">
        <v>589</v>
      </c>
    </row>
    <row r="448" spans="1:16" ht="15" x14ac:dyDescent="0.3">
      <c r="A448" t="s">
        <v>585</v>
      </c>
      <c r="B448" t="str">
        <f t="shared" si="85"/>
        <v>iBoxx MSCI GBP Corporates Paris Aligned Capped TCA Index84</v>
      </c>
      <c r="C448" t="s">
        <v>586</v>
      </c>
      <c r="D448" t="s">
        <v>587</v>
      </c>
      <c r="E448" t="s">
        <v>588</v>
      </c>
      <c r="F448">
        <v>84</v>
      </c>
      <c r="G448" t="s">
        <v>577</v>
      </c>
      <c r="H448" s="25">
        <v>47208</v>
      </c>
      <c r="I448" s="31"/>
      <c r="J448" s="31">
        <f t="shared" si="86"/>
        <v>0</v>
      </c>
      <c r="K448" s="31">
        <f t="shared" si="82"/>
        <v>11676517.56518558</v>
      </c>
      <c r="L448" s="31">
        <f t="shared" si="83"/>
        <v>0</v>
      </c>
      <c r="M448" s="31">
        <f t="shared" si="84"/>
        <v>0</v>
      </c>
      <c r="N448" s="31"/>
      <c r="O448" s="38"/>
      <c r="P448" s="115" t="s">
        <v>589</v>
      </c>
    </row>
    <row r="449" spans="1:16" ht="15" x14ac:dyDescent="0.3">
      <c r="A449" t="s">
        <v>585</v>
      </c>
      <c r="B449" t="str">
        <f t="shared" si="85"/>
        <v>iBoxx MSCI GBP Corporates Paris Aligned Capped TCA Index85</v>
      </c>
      <c r="C449" t="s">
        <v>586</v>
      </c>
      <c r="D449" t="s">
        <v>587</v>
      </c>
      <c r="E449" t="s">
        <v>588</v>
      </c>
      <c r="F449">
        <v>85</v>
      </c>
      <c r="G449" t="s">
        <v>577</v>
      </c>
      <c r="H449" s="25">
        <v>47238</v>
      </c>
      <c r="I449" s="31"/>
      <c r="J449" s="31">
        <f t="shared" si="86"/>
        <v>0</v>
      </c>
      <c r="K449" s="31">
        <f t="shared" si="82"/>
        <v>11606116.243645532</v>
      </c>
      <c r="L449" s="31">
        <f t="shared" si="83"/>
        <v>0</v>
      </c>
      <c r="M449" s="31">
        <f t="shared" si="84"/>
        <v>0</v>
      </c>
      <c r="N449" s="31"/>
      <c r="O449" s="38"/>
      <c r="P449" s="115" t="s">
        <v>589</v>
      </c>
    </row>
    <row r="450" spans="1:16" ht="15" x14ac:dyDescent="0.3">
      <c r="A450" t="s">
        <v>585</v>
      </c>
      <c r="B450" t="str">
        <f t="shared" si="85"/>
        <v>iBoxx MSCI GBP Corporates Paris Aligned Capped TCA Index86</v>
      </c>
      <c r="C450" t="s">
        <v>586</v>
      </c>
      <c r="D450" t="s">
        <v>587</v>
      </c>
      <c r="E450" t="s">
        <v>588</v>
      </c>
      <c r="F450">
        <v>86</v>
      </c>
      <c r="G450" t="s">
        <v>577</v>
      </c>
      <c r="H450" s="25">
        <v>47269</v>
      </c>
      <c r="I450" s="31"/>
      <c r="J450" s="31">
        <f t="shared" si="86"/>
        <v>0</v>
      </c>
      <c r="K450" s="31">
        <f t="shared" si="82"/>
        <v>11536139.393361315</v>
      </c>
      <c r="L450" s="31">
        <f t="shared" si="83"/>
        <v>0</v>
      </c>
      <c r="M450" s="31">
        <f t="shared" si="84"/>
        <v>0</v>
      </c>
      <c r="N450" s="31"/>
      <c r="O450" s="38"/>
      <c r="P450" s="115" t="s">
        <v>589</v>
      </c>
    </row>
    <row r="451" spans="1:16" ht="15" x14ac:dyDescent="0.3">
      <c r="A451" t="s">
        <v>585</v>
      </c>
      <c r="B451" t="str">
        <f t="shared" si="85"/>
        <v>iBoxx MSCI GBP Corporates Paris Aligned Capped TCA Index87</v>
      </c>
      <c r="C451" t="s">
        <v>586</v>
      </c>
      <c r="D451" t="s">
        <v>587</v>
      </c>
      <c r="E451" t="s">
        <v>588</v>
      </c>
      <c r="F451">
        <v>87</v>
      </c>
      <c r="G451" t="s">
        <v>577</v>
      </c>
      <c r="H451" s="25">
        <v>47299</v>
      </c>
      <c r="I451" s="31"/>
      <c r="J451" s="31">
        <f t="shared" si="86"/>
        <v>0</v>
      </c>
      <c r="K451" s="31">
        <f t="shared" si="82"/>
        <v>11466584.455064958</v>
      </c>
      <c r="L451" s="31">
        <f t="shared" si="83"/>
        <v>0</v>
      </c>
      <c r="M451" s="31">
        <f t="shared" si="84"/>
        <v>0</v>
      </c>
      <c r="N451" s="31"/>
      <c r="O451" s="38"/>
      <c r="P451" s="115" t="s">
        <v>589</v>
      </c>
    </row>
    <row r="452" spans="1:16" ht="15" x14ac:dyDescent="0.3">
      <c r="A452" t="s">
        <v>585</v>
      </c>
      <c r="B452" t="str">
        <f t="shared" si="85"/>
        <v>iBoxx MSCI GBP Corporates Paris Aligned Capped TCA Index88</v>
      </c>
      <c r="C452" t="s">
        <v>586</v>
      </c>
      <c r="D452" t="s">
        <v>587</v>
      </c>
      <c r="E452" t="s">
        <v>588</v>
      </c>
      <c r="F452">
        <v>88</v>
      </c>
      <c r="G452" t="s">
        <v>577</v>
      </c>
      <c r="H452" s="25">
        <v>47330</v>
      </c>
      <c r="I452" s="31"/>
      <c r="J452" s="31">
        <f t="shared" si="86"/>
        <v>0</v>
      </c>
      <c r="K452" s="31">
        <f t="shared" ref="K452:K507" si="87">VLOOKUP(C452,$C:$K,8,FALSE)*0.93^(F452/12)</f>
        <v>11397448.884919109</v>
      </c>
      <c r="L452" s="31">
        <f t="shared" si="83"/>
        <v>0</v>
      </c>
      <c r="M452" s="31">
        <f t="shared" si="84"/>
        <v>0</v>
      </c>
      <c r="N452" s="31"/>
      <c r="O452" s="38"/>
      <c r="P452" s="115" t="s">
        <v>589</v>
      </c>
    </row>
    <row r="453" spans="1:16" ht="15" x14ac:dyDescent="0.3">
      <c r="A453" t="s">
        <v>585</v>
      </c>
      <c r="B453" t="str">
        <f t="shared" si="85"/>
        <v>iBoxx MSCI GBP Corporates Paris Aligned Capped TCA Index89</v>
      </c>
      <c r="C453" t="s">
        <v>586</v>
      </c>
      <c r="D453" t="s">
        <v>587</v>
      </c>
      <c r="E453" t="s">
        <v>588</v>
      </c>
      <c r="F453">
        <v>89</v>
      </c>
      <c r="G453" t="s">
        <v>577</v>
      </c>
      <c r="H453" s="25">
        <v>47361</v>
      </c>
      <c r="I453" s="31"/>
      <c r="J453" s="31">
        <f t="shared" si="86"/>
        <v>0</v>
      </c>
      <c r="K453" s="31">
        <f t="shared" si="87"/>
        <v>11328730.154423997</v>
      </c>
      <c r="L453" s="31">
        <f t="shared" ref="L453:L507" si="88">MIN(J453,K453)</f>
        <v>0</v>
      </c>
      <c r="M453" s="31">
        <f t="shared" ref="M453:M507" si="89">L453*0.975</f>
        <v>0</v>
      </c>
      <c r="N453" s="31"/>
      <c r="O453" s="38"/>
      <c r="P453" s="115" t="s">
        <v>589</v>
      </c>
    </row>
    <row r="454" spans="1:16" ht="15" x14ac:dyDescent="0.3">
      <c r="A454" t="s">
        <v>585</v>
      </c>
      <c r="B454" t="str">
        <f t="shared" si="85"/>
        <v>iBoxx MSCI GBP Corporates Paris Aligned Capped TCA Index90</v>
      </c>
      <c r="C454" t="s">
        <v>586</v>
      </c>
      <c r="D454" t="s">
        <v>587</v>
      </c>
      <c r="E454" t="s">
        <v>588</v>
      </c>
      <c r="F454">
        <v>90</v>
      </c>
      <c r="G454" t="s">
        <v>577</v>
      </c>
      <c r="H454" s="25">
        <v>47391</v>
      </c>
      <c r="I454" s="31"/>
      <c r="J454" s="31">
        <f t="shared" si="86"/>
        <v>0</v>
      </c>
      <c r="K454" s="31">
        <f t="shared" si="87"/>
        <v>11260425.750324953</v>
      </c>
      <c r="L454" s="31">
        <f t="shared" si="88"/>
        <v>0</v>
      </c>
      <c r="M454" s="31">
        <f t="shared" si="89"/>
        <v>0</v>
      </c>
      <c r="N454" s="31"/>
      <c r="O454" s="38"/>
      <c r="P454" s="115" t="s">
        <v>589</v>
      </c>
    </row>
    <row r="455" spans="1:16" ht="15" x14ac:dyDescent="0.3">
      <c r="A455" t="s">
        <v>585</v>
      </c>
      <c r="B455" t="str">
        <f t="shared" si="85"/>
        <v>iBoxx MSCI GBP Corporates Paris Aligned Capped TCA Index91</v>
      </c>
      <c r="C455" t="s">
        <v>586</v>
      </c>
      <c r="D455" t="s">
        <v>587</v>
      </c>
      <c r="E455" t="s">
        <v>588</v>
      </c>
      <c r="F455">
        <v>91</v>
      </c>
      <c r="G455" t="s">
        <v>577</v>
      </c>
      <c r="H455" s="25">
        <v>47422</v>
      </c>
      <c r="I455" s="31"/>
      <c r="J455" s="31">
        <f t="shared" si="86"/>
        <v>0</v>
      </c>
      <c r="K455" s="31">
        <f t="shared" si="87"/>
        <v>11192533.174520494</v>
      </c>
      <c r="L455" s="31">
        <f t="shared" si="88"/>
        <v>0</v>
      </c>
      <c r="M455" s="31">
        <f t="shared" si="89"/>
        <v>0</v>
      </c>
      <c r="N455" s="31"/>
      <c r="O455" s="38"/>
      <c r="P455" s="115" t="s">
        <v>589</v>
      </c>
    </row>
    <row r="456" spans="1:16" ht="15" x14ac:dyDescent="0.3">
      <c r="A456" t="s">
        <v>585</v>
      </c>
      <c r="B456" t="str">
        <f t="shared" si="85"/>
        <v>iBoxx MSCI GBP Corporates Paris Aligned Capped TCA Index92</v>
      </c>
      <c r="C456" t="s">
        <v>586</v>
      </c>
      <c r="D456" t="s">
        <v>587</v>
      </c>
      <c r="E456" t="s">
        <v>588</v>
      </c>
      <c r="F456">
        <v>92</v>
      </c>
      <c r="G456" t="s">
        <v>577</v>
      </c>
      <c r="H456" s="25">
        <v>47452</v>
      </c>
      <c r="I456" s="31"/>
      <c r="J456" s="31">
        <f t="shared" si="86"/>
        <v>0</v>
      </c>
      <c r="K456" s="31">
        <f t="shared" si="87"/>
        <v>11125049.943970967</v>
      </c>
      <c r="L456" s="31">
        <f t="shared" si="88"/>
        <v>0</v>
      </c>
      <c r="M456" s="31">
        <f t="shared" si="89"/>
        <v>0</v>
      </c>
      <c r="N456" s="31"/>
      <c r="O456" s="38"/>
      <c r="P456" s="115" t="s">
        <v>589</v>
      </c>
    </row>
    <row r="457" spans="1:16" ht="15" x14ac:dyDescent="0.3">
      <c r="A457" t="s">
        <v>585</v>
      </c>
      <c r="B457" t="str">
        <f t="shared" si="85"/>
        <v>iBoxx MSCI GBP Corporates Paris Aligned Capped TCA Index93</v>
      </c>
      <c r="C457" t="s">
        <v>586</v>
      </c>
      <c r="D457" t="s">
        <v>587</v>
      </c>
      <c r="E457" t="s">
        <v>588</v>
      </c>
      <c r="F457">
        <v>93</v>
      </c>
      <c r="G457" t="s">
        <v>577</v>
      </c>
      <c r="H457" s="25">
        <v>47483</v>
      </c>
      <c r="I457" s="31"/>
      <c r="J457" s="31">
        <f t="shared" si="86"/>
        <v>0</v>
      </c>
      <c r="K457" s="31">
        <f t="shared" si="87"/>
        <v>11057973.590607718</v>
      </c>
      <c r="L457" s="31">
        <f t="shared" si="88"/>
        <v>0</v>
      </c>
      <c r="M457" s="31">
        <f t="shared" si="89"/>
        <v>0</v>
      </c>
      <c r="N457" s="31"/>
      <c r="O457" s="38"/>
      <c r="P457" s="115" t="s">
        <v>589</v>
      </c>
    </row>
    <row r="458" spans="1:16" ht="15" x14ac:dyDescent="0.3">
      <c r="A458" t="s">
        <v>585</v>
      </c>
      <c r="B458" t="str">
        <f t="shared" si="85"/>
        <v>iBoxx MSCI GBP Corporates Paris Aligned Capped TCA Index94</v>
      </c>
      <c r="C458" t="s">
        <v>586</v>
      </c>
      <c r="D458" t="s">
        <v>587</v>
      </c>
      <c r="E458" t="s">
        <v>588</v>
      </c>
      <c r="F458">
        <v>94</v>
      </c>
      <c r="G458" t="s">
        <v>577</v>
      </c>
      <c r="H458" s="25">
        <v>47514</v>
      </c>
      <c r="I458" s="31"/>
      <c r="J458" s="31">
        <f t="shared" si="86"/>
        <v>0</v>
      </c>
      <c r="K458" s="31">
        <f t="shared" si="87"/>
        <v>10991301.661242846</v>
      </c>
      <c r="L458" s="31">
        <f t="shared" si="88"/>
        <v>0</v>
      </c>
      <c r="M458" s="31">
        <f t="shared" si="89"/>
        <v>0</v>
      </c>
      <c r="N458" s="31"/>
      <c r="O458" s="38"/>
      <c r="P458" s="115" t="s">
        <v>589</v>
      </c>
    </row>
    <row r="459" spans="1:16" ht="15" x14ac:dyDescent="0.3">
      <c r="A459" t="s">
        <v>585</v>
      </c>
      <c r="B459" t="str">
        <f t="shared" si="85"/>
        <v>iBoxx MSCI GBP Corporates Paris Aligned Capped TCA Index95</v>
      </c>
      <c r="C459" t="s">
        <v>586</v>
      </c>
      <c r="D459" t="s">
        <v>587</v>
      </c>
      <c r="E459" t="s">
        <v>588</v>
      </c>
      <c r="F459">
        <v>95</v>
      </c>
      <c r="G459" t="s">
        <v>577</v>
      </c>
      <c r="H459" s="25">
        <v>47542</v>
      </c>
      <c r="I459" s="31"/>
      <c r="J459" s="31">
        <f t="shared" si="86"/>
        <v>0</v>
      </c>
      <c r="K459" s="31">
        <f t="shared" si="87"/>
        <v>10925031.717479482</v>
      </c>
      <c r="L459" s="31">
        <f t="shared" si="88"/>
        <v>0</v>
      </c>
      <c r="M459" s="31">
        <f t="shared" si="89"/>
        <v>0</v>
      </c>
      <c r="N459" s="31"/>
      <c r="O459" s="38"/>
      <c r="P459" s="115" t="s">
        <v>589</v>
      </c>
    </row>
    <row r="460" spans="1:16" ht="15" x14ac:dyDescent="0.3">
      <c r="A460" t="s">
        <v>585</v>
      </c>
      <c r="B460" t="str">
        <f t="shared" si="85"/>
        <v>iBoxx MSCI GBP Corporates Paris Aligned Capped TCA Index96</v>
      </c>
      <c r="C460" t="s">
        <v>586</v>
      </c>
      <c r="D460" t="s">
        <v>587</v>
      </c>
      <c r="E460" t="s">
        <v>588</v>
      </c>
      <c r="F460">
        <v>96</v>
      </c>
      <c r="G460" t="s">
        <v>577</v>
      </c>
      <c r="H460" s="25">
        <v>47573</v>
      </c>
      <c r="I460" s="31"/>
      <c r="J460" s="31">
        <f t="shared" si="86"/>
        <v>0</v>
      </c>
      <c r="K460" s="31">
        <f t="shared" si="87"/>
        <v>10859161.335622592</v>
      </c>
      <c r="L460" s="31">
        <f t="shared" si="88"/>
        <v>0</v>
      </c>
      <c r="M460" s="31">
        <f t="shared" si="89"/>
        <v>0</v>
      </c>
      <c r="N460" s="31"/>
      <c r="O460" s="38"/>
      <c r="P460" s="115" t="s">
        <v>589</v>
      </c>
    </row>
    <row r="461" spans="1:16" ht="15" x14ac:dyDescent="0.3">
      <c r="A461" t="s">
        <v>585</v>
      </c>
      <c r="B461" t="str">
        <f t="shared" si="85"/>
        <v>iBoxx MSCI GBP Corporates Paris Aligned Capped TCA Index97</v>
      </c>
      <c r="C461" t="s">
        <v>586</v>
      </c>
      <c r="D461" t="s">
        <v>587</v>
      </c>
      <c r="E461" t="s">
        <v>588</v>
      </c>
      <c r="F461">
        <v>97</v>
      </c>
      <c r="G461" t="s">
        <v>577</v>
      </c>
      <c r="H461" s="25">
        <v>47603</v>
      </c>
      <c r="I461" s="31"/>
      <c r="J461" s="31">
        <f t="shared" si="86"/>
        <v>0</v>
      </c>
      <c r="K461" s="31">
        <f t="shared" si="87"/>
        <v>10793688.106590346</v>
      </c>
      <c r="L461" s="31">
        <f t="shared" si="88"/>
        <v>0</v>
      </c>
      <c r="M461" s="31">
        <f t="shared" si="89"/>
        <v>0</v>
      </c>
      <c r="N461" s="31"/>
      <c r="O461" s="38"/>
      <c r="P461" s="115" t="s">
        <v>589</v>
      </c>
    </row>
    <row r="462" spans="1:16" ht="15" x14ac:dyDescent="0.3">
      <c r="A462" t="s">
        <v>585</v>
      </c>
      <c r="B462" t="str">
        <f t="shared" si="85"/>
        <v>iBoxx MSCI GBP Corporates Paris Aligned Capped TCA Index98</v>
      </c>
      <c r="C462" t="s">
        <v>586</v>
      </c>
      <c r="D462" t="s">
        <v>587</v>
      </c>
      <c r="E462" t="s">
        <v>588</v>
      </c>
      <c r="F462">
        <v>98</v>
      </c>
      <c r="G462" t="s">
        <v>577</v>
      </c>
      <c r="H462" s="25">
        <v>47634</v>
      </c>
      <c r="I462" s="31"/>
      <c r="J462" s="31">
        <f t="shared" si="86"/>
        <v>0</v>
      </c>
      <c r="K462" s="31">
        <f t="shared" si="87"/>
        <v>10728609.635826023</v>
      </c>
      <c r="L462" s="31">
        <f t="shared" si="88"/>
        <v>0</v>
      </c>
      <c r="M462" s="31">
        <f t="shared" si="89"/>
        <v>0</v>
      </c>
      <c r="N462" s="31"/>
      <c r="O462" s="38"/>
      <c r="P462" s="115" t="s">
        <v>589</v>
      </c>
    </row>
    <row r="463" spans="1:16" ht="15" x14ac:dyDescent="0.3">
      <c r="A463" t="s">
        <v>585</v>
      </c>
      <c r="B463" t="str">
        <f t="shared" si="85"/>
        <v>iBoxx MSCI GBP Corporates Paris Aligned Capped TCA Index99</v>
      </c>
      <c r="C463" t="s">
        <v>586</v>
      </c>
      <c r="D463" t="s">
        <v>587</v>
      </c>
      <c r="E463" t="s">
        <v>588</v>
      </c>
      <c r="F463">
        <v>99</v>
      </c>
      <c r="G463" t="s">
        <v>577</v>
      </c>
      <c r="H463" s="25">
        <v>47664</v>
      </c>
      <c r="I463" s="31"/>
      <c r="J463" s="31">
        <f t="shared" si="86"/>
        <v>0</v>
      </c>
      <c r="K463" s="31">
        <f t="shared" si="87"/>
        <v>10663923.543210411</v>
      </c>
      <c r="L463" s="31">
        <f t="shared" si="88"/>
        <v>0</v>
      </c>
      <c r="M463" s="31">
        <f t="shared" si="89"/>
        <v>0</v>
      </c>
      <c r="N463" s="31"/>
      <c r="O463" s="38"/>
      <c r="P463" s="115" t="s">
        <v>589</v>
      </c>
    </row>
    <row r="464" spans="1:16" ht="15" x14ac:dyDescent="0.3">
      <c r="A464" t="s">
        <v>585</v>
      </c>
      <c r="B464" t="str">
        <f t="shared" si="85"/>
        <v>iBoxx MSCI GBP Corporates Paris Aligned Capped TCA Index100</v>
      </c>
      <c r="C464" t="s">
        <v>586</v>
      </c>
      <c r="D464" t="s">
        <v>587</v>
      </c>
      <c r="E464" t="s">
        <v>588</v>
      </c>
      <c r="F464">
        <v>100</v>
      </c>
      <c r="G464" t="s">
        <v>577</v>
      </c>
      <c r="H464" s="25">
        <v>47695</v>
      </c>
      <c r="I464" s="31"/>
      <c r="J464" s="31">
        <f t="shared" si="86"/>
        <v>0</v>
      </c>
      <c r="K464" s="31">
        <f t="shared" si="87"/>
        <v>10599627.462974772</v>
      </c>
      <c r="L464" s="31">
        <f t="shared" si="88"/>
        <v>0</v>
      </c>
      <c r="M464" s="31">
        <f t="shared" si="89"/>
        <v>0</v>
      </c>
      <c r="N464" s="31"/>
      <c r="O464" s="38"/>
      <c r="P464" s="115" t="s">
        <v>589</v>
      </c>
    </row>
    <row r="465" spans="1:19" ht="15" x14ac:dyDescent="0.3">
      <c r="A465" t="s">
        <v>585</v>
      </c>
      <c r="B465" t="str">
        <f t="shared" si="85"/>
        <v>iBoxx MSCI GBP Corporates Paris Aligned Capped TCA Index101</v>
      </c>
      <c r="C465" t="s">
        <v>586</v>
      </c>
      <c r="D465" t="s">
        <v>587</v>
      </c>
      <c r="E465" t="s">
        <v>588</v>
      </c>
      <c r="F465">
        <v>101</v>
      </c>
      <c r="G465" t="s">
        <v>577</v>
      </c>
      <c r="H465" s="25">
        <v>47726</v>
      </c>
      <c r="I465" s="31"/>
      <c r="J465" s="31">
        <f t="shared" si="86"/>
        <v>0</v>
      </c>
      <c r="K465" s="31">
        <f t="shared" si="87"/>
        <v>10535719.043614319</v>
      </c>
      <c r="L465" s="31">
        <f t="shared" si="88"/>
        <v>0</v>
      </c>
      <c r="M465" s="31">
        <f t="shared" si="89"/>
        <v>0</v>
      </c>
      <c r="N465" s="31"/>
      <c r="O465" s="38"/>
      <c r="P465" s="115" t="s">
        <v>589</v>
      </c>
    </row>
    <row r="466" spans="1:19" ht="15" x14ac:dyDescent="0.3">
      <c r="A466" t="s">
        <v>585</v>
      </c>
      <c r="B466" t="str">
        <f t="shared" si="85"/>
        <v>iBoxx MSCI GBP Corporates Paris Aligned Capped TCA Index102</v>
      </c>
      <c r="C466" t="s">
        <v>586</v>
      </c>
      <c r="D466" t="s">
        <v>587</v>
      </c>
      <c r="E466" t="s">
        <v>588</v>
      </c>
      <c r="F466">
        <v>102</v>
      </c>
      <c r="G466" t="s">
        <v>577</v>
      </c>
      <c r="H466" s="25">
        <v>47756</v>
      </c>
      <c r="I466" s="31"/>
      <c r="J466" s="31">
        <f t="shared" si="86"/>
        <v>0</v>
      </c>
      <c r="K466" s="31">
        <f t="shared" si="87"/>
        <v>10472195.947802207</v>
      </c>
      <c r="L466" s="31">
        <f t="shared" si="88"/>
        <v>0</v>
      </c>
      <c r="M466" s="31">
        <f t="shared" si="89"/>
        <v>0</v>
      </c>
      <c r="N466" s="31"/>
      <c r="O466" s="38"/>
      <c r="P466" s="115" t="s">
        <v>589</v>
      </c>
      <c r="S466" s="25"/>
    </row>
    <row r="467" spans="1:19" ht="15" x14ac:dyDescent="0.3">
      <c r="A467" t="s">
        <v>585</v>
      </c>
      <c r="B467" t="str">
        <f t="shared" si="85"/>
        <v>iBoxx MSCI GBP Corporates Paris Aligned Capped TCA Index103</v>
      </c>
      <c r="C467" t="s">
        <v>586</v>
      </c>
      <c r="D467" t="s">
        <v>587</v>
      </c>
      <c r="E467" t="s">
        <v>588</v>
      </c>
      <c r="F467">
        <v>103</v>
      </c>
      <c r="G467" t="s">
        <v>577</v>
      </c>
      <c r="H467" s="25">
        <v>47787</v>
      </c>
      <c r="I467" s="31"/>
      <c r="J467" s="31">
        <f t="shared" si="86"/>
        <v>0</v>
      </c>
      <c r="K467" s="31">
        <f t="shared" si="87"/>
        <v>10409055.852304062</v>
      </c>
      <c r="L467" s="31">
        <f t="shared" si="88"/>
        <v>0</v>
      </c>
      <c r="M467" s="31">
        <f t="shared" si="89"/>
        <v>0</v>
      </c>
      <c r="N467" s="31"/>
      <c r="O467" s="38"/>
      <c r="P467" s="115" t="s">
        <v>589</v>
      </c>
      <c r="S467" s="25"/>
    </row>
    <row r="468" spans="1:19" ht="15" x14ac:dyDescent="0.3">
      <c r="A468" t="s">
        <v>585</v>
      </c>
      <c r="B468" t="str">
        <f t="shared" si="85"/>
        <v>iBoxx MSCI GBP Corporates Paris Aligned Capped TCA Index104</v>
      </c>
      <c r="C468" t="s">
        <v>586</v>
      </c>
      <c r="D468" t="s">
        <v>587</v>
      </c>
      <c r="E468" t="s">
        <v>588</v>
      </c>
      <c r="F468">
        <v>104</v>
      </c>
      <c r="G468" t="s">
        <v>577</v>
      </c>
      <c r="H468" s="25">
        <v>47817</v>
      </c>
      <c r="I468" s="31"/>
      <c r="J468" s="31">
        <f t="shared" si="86"/>
        <v>0</v>
      </c>
      <c r="K468" s="31">
        <f t="shared" si="87"/>
        <v>10346296.447892999</v>
      </c>
      <c r="L468" s="31">
        <f t="shared" si="88"/>
        <v>0</v>
      </c>
      <c r="M468" s="31">
        <f t="shared" si="89"/>
        <v>0</v>
      </c>
      <c r="N468" s="31"/>
      <c r="O468" s="38"/>
      <c r="P468" s="115" t="s">
        <v>589</v>
      </c>
      <c r="S468" s="25"/>
    </row>
    <row r="469" spans="1:19" ht="15" x14ac:dyDescent="0.3">
      <c r="A469" t="s">
        <v>585</v>
      </c>
      <c r="B469" t="str">
        <f t="shared" si="85"/>
        <v>iBoxx MSCI GBP Corporates Paris Aligned Capped TCA Index105</v>
      </c>
      <c r="C469" t="s">
        <v>586</v>
      </c>
      <c r="D469" t="s">
        <v>587</v>
      </c>
      <c r="E469" t="s">
        <v>588</v>
      </c>
      <c r="F469">
        <v>105</v>
      </c>
      <c r="G469" t="s">
        <v>577</v>
      </c>
      <c r="H469" s="25">
        <v>47848</v>
      </c>
      <c r="I469" s="31"/>
      <c r="J469" s="31">
        <f t="shared" si="86"/>
        <v>0</v>
      </c>
      <c r="K469" s="31">
        <f t="shared" si="87"/>
        <v>10283915.439265177</v>
      </c>
      <c r="L469" s="31">
        <f t="shared" si="88"/>
        <v>0</v>
      </c>
      <c r="M469" s="31">
        <f t="shared" si="89"/>
        <v>0</v>
      </c>
      <c r="N469" s="31"/>
      <c r="O469" s="38"/>
      <c r="P469" s="115" t="s">
        <v>589</v>
      </c>
      <c r="S469" s="25"/>
    </row>
    <row r="470" spans="1:19" ht="15" x14ac:dyDescent="0.3">
      <c r="A470" t="s">
        <v>585</v>
      </c>
      <c r="B470" t="str">
        <f t="shared" si="85"/>
        <v>iBoxx MSCI GBP Corporates Paris Aligned Capped TCA Index106</v>
      </c>
      <c r="C470" t="s">
        <v>586</v>
      </c>
      <c r="D470" t="s">
        <v>587</v>
      </c>
      <c r="E470" t="s">
        <v>588</v>
      </c>
      <c r="F470">
        <v>106</v>
      </c>
      <c r="G470" t="s">
        <v>577</v>
      </c>
      <c r="H470" s="25">
        <v>47879</v>
      </c>
      <c r="I470" s="31"/>
      <c r="J470" s="31">
        <f t="shared" si="86"/>
        <v>0</v>
      </c>
      <c r="K470" s="31">
        <f t="shared" si="87"/>
        <v>10221910.544955848</v>
      </c>
      <c r="L470" s="31">
        <f t="shared" si="88"/>
        <v>0</v>
      </c>
      <c r="M470" s="31">
        <f t="shared" si="89"/>
        <v>0</v>
      </c>
      <c r="N470" s="31"/>
      <c r="O470" s="38"/>
      <c r="P470" s="115" t="s">
        <v>589</v>
      </c>
      <c r="S470" s="25"/>
    </row>
    <row r="471" spans="1:19" ht="15" x14ac:dyDescent="0.3">
      <c r="A471" t="s">
        <v>585</v>
      </c>
      <c r="B471" t="str">
        <f t="shared" si="85"/>
        <v>iBoxx MSCI GBP Corporates Paris Aligned Capped TCA Index107</v>
      </c>
      <c r="C471" t="s">
        <v>586</v>
      </c>
      <c r="D471" t="s">
        <v>587</v>
      </c>
      <c r="E471" t="s">
        <v>588</v>
      </c>
      <c r="F471">
        <v>107</v>
      </c>
      <c r="G471" t="s">
        <v>577</v>
      </c>
      <c r="H471" s="25">
        <v>47907</v>
      </c>
      <c r="I471" s="31"/>
      <c r="J471" s="31">
        <f t="shared" si="86"/>
        <v>0</v>
      </c>
      <c r="K471" s="31">
        <f t="shared" si="87"/>
        <v>10160279.49725592</v>
      </c>
      <c r="L471" s="31">
        <f t="shared" si="88"/>
        <v>0</v>
      </c>
      <c r="M471" s="31">
        <f t="shared" si="89"/>
        <v>0</v>
      </c>
      <c r="N471" s="31"/>
      <c r="O471" s="38"/>
      <c r="P471" s="115" t="s">
        <v>589</v>
      </c>
      <c r="S471" s="25"/>
    </row>
    <row r="472" spans="1:19" ht="15" x14ac:dyDescent="0.3">
      <c r="A472" t="s">
        <v>585</v>
      </c>
      <c r="B472" t="str">
        <f t="shared" si="85"/>
        <v>iBoxx MSCI GBP Corporates Paris Aligned Capped TCA Index108</v>
      </c>
      <c r="C472" t="s">
        <v>586</v>
      </c>
      <c r="D472" t="s">
        <v>587</v>
      </c>
      <c r="E472" t="s">
        <v>588</v>
      </c>
      <c r="F472">
        <v>108</v>
      </c>
      <c r="G472" t="s">
        <v>577</v>
      </c>
      <c r="H472" s="25">
        <v>47938</v>
      </c>
      <c r="I472" s="31"/>
      <c r="J472" s="31">
        <f t="shared" si="86"/>
        <v>0</v>
      </c>
      <c r="K472" s="31">
        <f t="shared" si="87"/>
        <v>10099020.04212901</v>
      </c>
      <c r="L472" s="31">
        <f t="shared" si="88"/>
        <v>0</v>
      </c>
      <c r="M472" s="31">
        <f t="shared" si="89"/>
        <v>0</v>
      </c>
      <c r="N472" s="31"/>
      <c r="O472" s="38"/>
      <c r="P472" s="115" t="s">
        <v>589</v>
      </c>
      <c r="S472" s="25"/>
    </row>
    <row r="473" spans="1:19" ht="15" x14ac:dyDescent="0.3">
      <c r="A473" t="s">
        <v>585</v>
      </c>
      <c r="B473" t="str">
        <f t="shared" si="85"/>
        <v>iBoxx MSCI GBP Corporates Paris Aligned Capped TCA Index109</v>
      </c>
      <c r="C473" t="s">
        <v>586</v>
      </c>
      <c r="D473" t="s">
        <v>587</v>
      </c>
      <c r="E473" t="s">
        <v>588</v>
      </c>
      <c r="F473">
        <v>109</v>
      </c>
      <c r="G473" t="s">
        <v>577</v>
      </c>
      <c r="H473" s="25">
        <v>47968</v>
      </c>
      <c r="I473" s="31"/>
      <c r="J473" s="31">
        <f t="shared" si="86"/>
        <v>0</v>
      </c>
      <c r="K473" s="31">
        <f t="shared" si="87"/>
        <v>10038129.939129023</v>
      </c>
      <c r="L473" s="31">
        <f t="shared" si="88"/>
        <v>0</v>
      </c>
      <c r="M473" s="31">
        <f t="shared" si="89"/>
        <v>0</v>
      </c>
      <c r="N473" s="31"/>
      <c r="O473" s="38"/>
      <c r="P473" s="115" t="s">
        <v>589</v>
      </c>
      <c r="S473" s="25"/>
    </row>
    <row r="474" spans="1:19" ht="15" x14ac:dyDescent="0.3">
      <c r="A474" t="s">
        <v>585</v>
      </c>
      <c r="B474" t="str">
        <f t="shared" si="85"/>
        <v>iBoxx MSCI GBP Corporates Paris Aligned Capped TCA Index110</v>
      </c>
      <c r="C474" t="s">
        <v>586</v>
      </c>
      <c r="D474" t="s">
        <v>587</v>
      </c>
      <c r="E474" t="s">
        <v>588</v>
      </c>
      <c r="F474">
        <v>110</v>
      </c>
      <c r="G474" t="s">
        <v>577</v>
      </c>
      <c r="H474" s="25">
        <v>47999</v>
      </c>
      <c r="I474" s="31"/>
      <c r="J474" s="31">
        <f t="shared" si="86"/>
        <v>0</v>
      </c>
      <c r="K474" s="31">
        <f t="shared" si="87"/>
        <v>9977606.9613182042</v>
      </c>
      <c r="L474" s="31">
        <f t="shared" si="88"/>
        <v>0</v>
      </c>
      <c r="M474" s="31">
        <f t="shared" si="89"/>
        <v>0</v>
      </c>
      <c r="N474" s="31"/>
      <c r="O474" s="38"/>
      <c r="P474" s="115" t="s">
        <v>589</v>
      </c>
      <c r="S474" s="25"/>
    </row>
    <row r="475" spans="1:19" ht="15" x14ac:dyDescent="0.3">
      <c r="A475" t="s">
        <v>585</v>
      </c>
      <c r="B475" t="str">
        <f t="shared" si="85"/>
        <v>iBoxx MSCI GBP Corporates Paris Aligned Capped TCA Index111</v>
      </c>
      <c r="C475" t="s">
        <v>586</v>
      </c>
      <c r="D475" t="s">
        <v>587</v>
      </c>
      <c r="E475" t="s">
        <v>588</v>
      </c>
      <c r="F475">
        <v>111</v>
      </c>
      <c r="G475" t="s">
        <v>577</v>
      </c>
      <c r="H475" s="25">
        <v>48029</v>
      </c>
      <c r="I475" s="31"/>
      <c r="J475" s="31">
        <f t="shared" si="86"/>
        <v>0</v>
      </c>
      <c r="K475" s="31">
        <f t="shared" si="87"/>
        <v>9917448.8951856848</v>
      </c>
      <c r="L475" s="31">
        <f t="shared" si="88"/>
        <v>0</v>
      </c>
      <c r="M475" s="31">
        <f t="shared" si="89"/>
        <v>0</v>
      </c>
      <c r="N475" s="31"/>
      <c r="O475" s="38"/>
      <c r="P475" s="115" t="s">
        <v>589</v>
      </c>
      <c r="S475" s="25"/>
    </row>
    <row r="476" spans="1:19" ht="15" x14ac:dyDescent="0.3">
      <c r="A476" t="s">
        <v>585</v>
      </c>
      <c r="B476" t="str">
        <f t="shared" si="85"/>
        <v>iBoxx MSCI GBP Corporates Paris Aligned Capped TCA Index112</v>
      </c>
      <c r="C476" t="s">
        <v>586</v>
      </c>
      <c r="D476" t="s">
        <v>587</v>
      </c>
      <c r="E476" t="s">
        <v>588</v>
      </c>
      <c r="F476">
        <v>112</v>
      </c>
      <c r="G476" t="s">
        <v>577</v>
      </c>
      <c r="H476" s="25">
        <v>48060</v>
      </c>
      <c r="I476" s="31"/>
      <c r="J476" s="31">
        <f t="shared" si="86"/>
        <v>0</v>
      </c>
      <c r="K476" s="31">
        <f t="shared" si="87"/>
        <v>9857653.5405665375</v>
      </c>
      <c r="L476" s="31">
        <f t="shared" si="88"/>
        <v>0</v>
      </c>
      <c r="M476" s="31">
        <f t="shared" si="89"/>
        <v>0</v>
      </c>
      <c r="N476" s="31"/>
      <c r="O476" s="38"/>
      <c r="P476" s="115" t="s">
        <v>589</v>
      </c>
      <c r="S476" s="25"/>
    </row>
    <row r="477" spans="1:19" ht="15" x14ac:dyDescent="0.3">
      <c r="A477" t="s">
        <v>585</v>
      </c>
      <c r="B477" t="str">
        <f t="shared" si="85"/>
        <v>iBoxx MSCI GBP Corporates Paris Aligned Capped TCA Index113</v>
      </c>
      <c r="C477" t="s">
        <v>586</v>
      </c>
      <c r="D477" t="s">
        <v>587</v>
      </c>
      <c r="E477" t="s">
        <v>588</v>
      </c>
      <c r="F477">
        <v>113</v>
      </c>
      <c r="G477" t="s">
        <v>577</v>
      </c>
      <c r="H477" s="25">
        <v>48091</v>
      </c>
      <c r="I477" s="31"/>
      <c r="J477" s="31">
        <f t="shared" si="86"/>
        <v>0</v>
      </c>
      <c r="K477" s="31">
        <f t="shared" si="87"/>
        <v>9798218.7105613146</v>
      </c>
      <c r="L477" s="31">
        <f t="shared" si="88"/>
        <v>0</v>
      </c>
      <c r="M477" s="31">
        <f t="shared" si="89"/>
        <v>0</v>
      </c>
      <c r="N477" s="31"/>
      <c r="O477" s="38"/>
      <c r="P477" s="115" t="s">
        <v>589</v>
      </c>
      <c r="S477" s="25"/>
    </row>
    <row r="478" spans="1:19" ht="15" x14ac:dyDescent="0.3">
      <c r="A478" t="s">
        <v>585</v>
      </c>
      <c r="B478" t="str">
        <f t="shared" si="85"/>
        <v>iBoxx MSCI GBP Corporates Paris Aligned Capped TCA Index114</v>
      </c>
      <c r="C478" t="s">
        <v>586</v>
      </c>
      <c r="D478" t="s">
        <v>587</v>
      </c>
      <c r="E478" t="s">
        <v>588</v>
      </c>
      <c r="F478">
        <v>114</v>
      </c>
      <c r="G478" t="s">
        <v>577</v>
      </c>
      <c r="H478" s="25">
        <v>48121</v>
      </c>
      <c r="I478" s="31"/>
      <c r="J478" s="31">
        <f t="shared" si="86"/>
        <v>0</v>
      </c>
      <c r="K478" s="31">
        <f t="shared" si="87"/>
        <v>9739142.2314560525</v>
      </c>
      <c r="L478" s="31">
        <f t="shared" si="88"/>
        <v>0</v>
      </c>
      <c r="M478" s="31">
        <f t="shared" si="89"/>
        <v>0</v>
      </c>
      <c r="N478" s="31"/>
      <c r="O478" s="38"/>
      <c r="P478" s="115" t="s">
        <v>589</v>
      </c>
    </row>
    <row r="479" spans="1:19" ht="15" x14ac:dyDescent="0.3">
      <c r="A479" t="s">
        <v>585</v>
      </c>
      <c r="B479" t="str">
        <f t="shared" si="85"/>
        <v>iBoxx MSCI GBP Corporates Paris Aligned Capped TCA Index115</v>
      </c>
      <c r="C479" t="s">
        <v>586</v>
      </c>
      <c r="D479" t="s">
        <v>587</v>
      </c>
      <c r="E479" t="s">
        <v>588</v>
      </c>
      <c r="F479">
        <v>115</v>
      </c>
      <c r="G479" t="s">
        <v>577</v>
      </c>
      <c r="H479" s="25">
        <v>48152</v>
      </c>
      <c r="I479" s="31"/>
      <c r="J479" s="31">
        <f t="shared" si="86"/>
        <v>0</v>
      </c>
      <c r="K479" s="31">
        <f t="shared" si="87"/>
        <v>9680421.9426427763</v>
      </c>
      <c r="L479" s="31">
        <f t="shared" si="88"/>
        <v>0</v>
      </c>
      <c r="M479" s="31">
        <f t="shared" si="89"/>
        <v>0</v>
      </c>
      <c r="N479" s="31"/>
      <c r="O479" s="38"/>
      <c r="P479" s="115" t="s">
        <v>589</v>
      </c>
    </row>
    <row r="480" spans="1:19" ht="15" x14ac:dyDescent="0.3">
      <c r="A480" t="s">
        <v>585</v>
      </c>
      <c r="B480" t="str">
        <f t="shared" si="85"/>
        <v>iBoxx MSCI GBP Corporates Paris Aligned Capped TCA Index116</v>
      </c>
      <c r="C480" t="s">
        <v>586</v>
      </c>
      <c r="D480" t="s">
        <v>587</v>
      </c>
      <c r="E480" t="s">
        <v>588</v>
      </c>
      <c r="F480">
        <v>116</v>
      </c>
      <c r="G480" t="s">
        <v>577</v>
      </c>
      <c r="H480" s="25">
        <v>48182</v>
      </c>
      <c r="I480" s="31"/>
      <c r="J480" s="31">
        <f t="shared" si="86"/>
        <v>0</v>
      </c>
      <c r="K480" s="31">
        <f t="shared" si="87"/>
        <v>9622055.6965404879</v>
      </c>
      <c r="L480" s="31">
        <f t="shared" si="88"/>
        <v>0</v>
      </c>
      <c r="M480" s="31">
        <f t="shared" si="89"/>
        <v>0</v>
      </c>
      <c r="N480" s="31"/>
      <c r="O480" s="38"/>
      <c r="P480" s="115" t="s">
        <v>589</v>
      </c>
    </row>
    <row r="481" spans="1:17" ht="15" x14ac:dyDescent="0.3">
      <c r="A481" t="s">
        <v>585</v>
      </c>
      <c r="B481" t="str">
        <f t="shared" si="85"/>
        <v>iBoxx MSCI GBP Corporates Paris Aligned Capped TCA Index117</v>
      </c>
      <c r="C481" t="s">
        <v>586</v>
      </c>
      <c r="D481" t="s">
        <v>587</v>
      </c>
      <c r="E481" t="s">
        <v>588</v>
      </c>
      <c r="F481">
        <v>117</v>
      </c>
      <c r="G481" t="s">
        <v>577</v>
      </c>
      <c r="H481" s="25">
        <v>48213</v>
      </c>
      <c r="I481" s="31"/>
      <c r="J481" s="31">
        <f t="shared" si="86"/>
        <v>0</v>
      </c>
      <c r="K481" s="31">
        <f t="shared" si="87"/>
        <v>9564041.3585166149</v>
      </c>
      <c r="L481" s="31">
        <f t="shared" si="88"/>
        <v>0</v>
      </c>
      <c r="M481" s="31">
        <f t="shared" si="89"/>
        <v>0</v>
      </c>
      <c r="N481" s="31"/>
      <c r="O481" s="38"/>
      <c r="P481" s="115" t="s">
        <v>589</v>
      </c>
    </row>
    <row r="482" spans="1:17" ht="15" x14ac:dyDescent="0.3">
      <c r="A482" t="s">
        <v>585</v>
      </c>
      <c r="B482" t="str">
        <f t="shared" si="85"/>
        <v>iBoxx MSCI GBP Corporates Paris Aligned Capped TCA Index118</v>
      </c>
      <c r="C482" t="s">
        <v>586</v>
      </c>
      <c r="D482" t="s">
        <v>587</v>
      </c>
      <c r="E482" t="s">
        <v>588</v>
      </c>
      <c r="F482">
        <v>118</v>
      </c>
      <c r="G482" t="s">
        <v>577</v>
      </c>
      <c r="H482" s="25">
        <v>48244</v>
      </c>
      <c r="I482" s="31"/>
      <c r="J482" s="31">
        <f t="shared" si="86"/>
        <v>0</v>
      </c>
      <c r="K482" s="31">
        <f t="shared" si="87"/>
        <v>9506376.8068089392</v>
      </c>
      <c r="L482" s="31">
        <f t="shared" si="88"/>
        <v>0</v>
      </c>
      <c r="M482" s="31">
        <f t="shared" si="89"/>
        <v>0</v>
      </c>
      <c r="N482" s="31"/>
      <c r="O482" s="38"/>
      <c r="P482" s="115" t="s">
        <v>589</v>
      </c>
    </row>
    <row r="483" spans="1:17" ht="15" x14ac:dyDescent="0.3">
      <c r="A483" t="s">
        <v>585</v>
      </c>
      <c r="B483" t="str">
        <f t="shared" si="85"/>
        <v>iBoxx MSCI GBP Corporates Paris Aligned Capped TCA Index119</v>
      </c>
      <c r="C483" t="s">
        <v>586</v>
      </c>
      <c r="D483" t="s">
        <v>587</v>
      </c>
      <c r="E483" t="s">
        <v>588</v>
      </c>
      <c r="F483">
        <v>119</v>
      </c>
      <c r="G483" t="s">
        <v>577</v>
      </c>
      <c r="H483" s="25">
        <v>48272</v>
      </c>
      <c r="I483" s="31"/>
      <c r="J483" s="31">
        <f t="shared" si="86"/>
        <v>0</v>
      </c>
      <c r="K483" s="31">
        <f t="shared" si="87"/>
        <v>9449059.9324480053</v>
      </c>
      <c r="L483" s="31">
        <f t="shared" si="88"/>
        <v>0</v>
      </c>
      <c r="M483" s="31">
        <f t="shared" si="89"/>
        <v>0</v>
      </c>
      <c r="N483" s="31"/>
      <c r="O483" s="38"/>
      <c r="P483" s="115" t="s">
        <v>589</v>
      </c>
    </row>
    <row r="484" spans="1:17" ht="15" x14ac:dyDescent="0.3">
      <c r="A484">
        <v>440</v>
      </c>
      <c r="B484" t="str">
        <f t="shared" ref="B484:B547" si="90">_xlfn.CONCAT(C484,F484)</f>
        <v>iBoxx MSCI USD High Yield Paris Aligned Capped TCA Index (12/31/2020-11/30/2022 -- pre-trajectory rebase)0</v>
      </c>
      <c r="C484" t="s">
        <v>590</v>
      </c>
      <c r="D484" t="s">
        <v>579</v>
      </c>
      <c r="F484">
        <v>0</v>
      </c>
      <c r="G484" t="s">
        <v>577</v>
      </c>
      <c r="H484" s="25">
        <v>44196</v>
      </c>
      <c r="I484" s="101">
        <v>13382185.624191901</v>
      </c>
      <c r="J484" s="31">
        <f>IF(G484="PA",I484*0.5,IF(G484="CT",I484*0.7,""))</f>
        <v>6691092.8120959504</v>
      </c>
      <c r="K484" s="31">
        <f t="shared" si="87"/>
        <v>6691092.8120959504</v>
      </c>
      <c r="L484" s="31">
        <f t="shared" si="88"/>
        <v>6691092.8120959504</v>
      </c>
      <c r="M484" s="31">
        <f t="shared" si="89"/>
        <v>6523815.4917935515</v>
      </c>
      <c r="N484" s="31">
        <v>989345.85030000005</v>
      </c>
      <c r="O484" s="38">
        <v>0.402175691</v>
      </c>
      <c r="P484" s="115" t="s">
        <v>581</v>
      </c>
      <c r="Q484" t="s">
        <v>591</v>
      </c>
    </row>
    <row r="485" spans="1:17" ht="15" x14ac:dyDescent="0.3">
      <c r="A485">
        <v>440</v>
      </c>
      <c r="B485" t="str">
        <f t="shared" si="90"/>
        <v>iBoxx MSCI USD High Yield Paris Aligned Capped TCA Index (12/31/2020-11/30/2022 -- pre-trajectory rebase)1</v>
      </c>
      <c r="C485" t="s">
        <v>590</v>
      </c>
      <c r="D485" t="s">
        <v>579</v>
      </c>
      <c r="F485">
        <v>1</v>
      </c>
      <c r="G485" t="s">
        <v>577</v>
      </c>
      <c r="H485" s="25">
        <v>44227</v>
      </c>
      <c r="I485" s="101">
        <v>11688179.220239939</v>
      </c>
      <c r="J485" s="31">
        <f t="shared" si="86"/>
        <v>5844089.6101199696</v>
      </c>
      <c r="K485" s="31">
        <f t="shared" si="87"/>
        <v>6650750.1522327764</v>
      </c>
      <c r="L485" s="31">
        <f t="shared" si="88"/>
        <v>5844089.6101199696</v>
      </c>
      <c r="M485" s="31">
        <f t="shared" si="89"/>
        <v>5697987.36986697</v>
      </c>
      <c r="N485" s="31">
        <v>958796.2598</v>
      </c>
      <c r="O485" s="38">
        <v>0.39463186900000002</v>
      </c>
      <c r="P485" s="115" t="s">
        <v>581</v>
      </c>
      <c r="Q485" t="s">
        <v>591</v>
      </c>
    </row>
    <row r="486" spans="1:17" ht="15" x14ac:dyDescent="0.3">
      <c r="A486">
        <v>440</v>
      </c>
      <c r="B486" t="str">
        <f t="shared" si="90"/>
        <v>iBoxx MSCI USD High Yield Paris Aligned Capped TCA Index (12/31/2020-11/30/2022 -- pre-trajectory rebase)2</v>
      </c>
      <c r="C486" t="s">
        <v>590</v>
      </c>
      <c r="D486" t="s">
        <v>579</v>
      </c>
      <c r="F486">
        <v>2</v>
      </c>
      <c r="G486" t="s">
        <v>577</v>
      </c>
      <c r="H486" s="25">
        <v>44255</v>
      </c>
      <c r="I486" s="101">
        <v>11879382.117095949</v>
      </c>
      <c r="J486" s="31">
        <f t="shared" si="86"/>
        <v>5939691.0585479746</v>
      </c>
      <c r="K486" s="31">
        <f t="shared" si="87"/>
        <v>6610650.7306941245</v>
      </c>
      <c r="L486" s="31">
        <f t="shared" si="88"/>
        <v>5939691.0585479746</v>
      </c>
      <c r="M486" s="31">
        <f t="shared" si="89"/>
        <v>5791198.782084275</v>
      </c>
      <c r="N486" s="31">
        <v>953015.38179999997</v>
      </c>
      <c r="O486" s="38">
        <v>0.39464450299999998</v>
      </c>
      <c r="P486" s="115" t="s">
        <v>581</v>
      </c>
      <c r="Q486" t="s">
        <v>591</v>
      </c>
    </row>
    <row r="487" spans="1:17" ht="15" x14ac:dyDescent="0.3">
      <c r="A487">
        <v>440</v>
      </c>
      <c r="B487" t="str">
        <f t="shared" si="90"/>
        <v>iBoxx MSCI USD High Yield Paris Aligned Capped TCA Index (12/31/2020-11/30/2022 -- pre-trajectory rebase)3</v>
      </c>
      <c r="C487" t="s">
        <v>590</v>
      </c>
      <c r="D487" t="s">
        <v>579</v>
      </c>
      <c r="F487">
        <v>3</v>
      </c>
      <c r="G487" t="s">
        <v>577</v>
      </c>
      <c r="H487" s="25">
        <v>44286</v>
      </c>
      <c r="I487" s="101">
        <v>9582688.9404134098</v>
      </c>
      <c r="J487" s="31">
        <f t="shared" si="86"/>
        <v>4791344.4702067049</v>
      </c>
      <c r="K487" s="31">
        <f t="shared" si="87"/>
        <v>6570793.0809212029</v>
      </c>
      <c r="L487" s="31">
        <f t="shared" si="88"/>
        <v>4791344.4702067049</v>
      </c>
      <c r="M487" s="31">
        <f t="shared" si="89"/>
        <v>4671560.8584515369</v>
      </c>
      <c r="N487" s="31">
        <v>947269.35849999997</v>
      </c>
      <c r="O487" s="38">
        <v>0.40215954999999998</v>
      </c>
      <c r="P487" s="115" t="s">
        <v>581</v>
      </c>
      <c r="Q487" t="s">
        <v>591</v>
      </c>
    </row>
    <row r="488" spans="1:17" ht="15" x14ac:dyDescent="0.3">
      <c r="A488">
        <v>440</v>
      </c>
      <c r="B488" t="str">
        <f t="shared" si="90"/>
        <v>iBoxx MSCI USD High Yield Paris Aligned Capped TCA Index (12/31/2020-11/30/2022 -- pre-trajectory rebase)4</v>
      </c>
      <c r="C488" t="s">
        <v>590</v>
      </c>
      <c r="D488" t="s">
        <v>579</v>
      </c>
      <c r="F488">
        <v>4</v>
      </c>
      <c r="G488" t="s">
        <v>577</v>
      </c>
      <c r="H488" s="25">
        <v>44316</v>
      </c>
      <c r="I488" s="101">
        <v>9564411.9358007554</v>
      </c>
      <c r="J488" s="31">
        <f t="shared" si="86"/>
        <v>4782205.9679003777</v>
      </c>
      <c r="K488" s="31">
        <f t="shared" si="87"/>
        <v>6531175.7451975541</v>
      </c>
      <c r="L488" s="31">
        <f t="shared" si="88"/>
        <v>4782205.9679003777</v>
      </c>
      <c r="M488" s="31">
        <f t="shared" si="89"/>
        <v>4662650.8187028682</v>
      </c>
      <c r="N488" s="31">
        <v>941557.97970000003</v>
      </c>
      <c r="O488" s="38">
        <v>0.40852725200000001</v>
      </c>
      <c r="P488" s="115" t="s">
        <v>581</v>
      </c>
      <c r="Q488" t="s">
        <v>591</v>
      </c>
    </row>
    <row r="489" spans="1:17" ht="15" x14ac:dyDescent="0.3">
      <c r="A489">
        <v>440</v>
      </c>
      <c r="B489" t="str">
        <f t="shared" si="90"/>
        <v>iBoxx MSCI USD High Yield Paris Aligned Capped TCA Index (12/31/2020-11/30/2022 -- pre-trajectory rebase)5</v>
      </c>
      <c r="C489" t="s">
        <v>590</v>
      </c>
      <c r="D489" t="s">
        <v>579</v>
      </c>
      <c r="F489">
        <v>5</v>
      </c>
      <c r="G489" t="s">
        <v>577</v>
      </c>
      <c r="H489" s="25">
        <v>44347</v>
      </c>
      <c r="I489" s="101">
        <v>9731261.6184416432</v>
      </c>
      <c r="J489" s="31">
        <f t="shared" si="86"/>
        <v>4865630.8092208216</v>
      </c>
      <c r="K489" s="31">
        <f t="shared" si="87"/>
        <v>6491797.2745957412</v>
      </c>
      <c r="L489" s="31">
        <f t="shared" si="88"/>
        <v>4865630.8092208216</v>
      </c>
      <c r="M489" s="31">
        <f t="shared" si="89"/>
        <v>4743990.0389903011</v>
      </c>
      <c r="N489" s="31">
        <v>935881.03659999999</v>
      </c>
      <c r="O489" s="38">
        <v>0.413389004</v>
      </c>
      <c r="P489" s="115" t="s">
        <v>581</v>
      </c>
      <c r="Q489" t="s">
        <v>591</v>
      </c>
    </row>
    <row r="490" spans="1:17" ht="15" x14ac:dyDescent="0.3">
      <c r="A490">
        <v>440</v>
      </c>
      <c r="B490" t="str">
        <f t="shared" si="90"/>
        <v>iBoxx MSCI USD High Yield Paris Aligned Capped TCA Index (12/31/2020-11/30/2022 -- pre-trajectory rebase)6</v>
      </c>
      <c r="C490" t="s">
        <v>590</v>
      </c>
      <c r="D490" t="s">
        <v>579</v>
      </c>
      <c r="F490">
        <v>6</v>
      </c>
      <c r="G490" t="s">
        <v>577</v>
      </c>
      <c r="H490" s="25">
        <v>44377</v>
      </c>
      <c r="I490" s="101">
        <v>8502114.0533041675</v>
      </c>
      <c r="J490" s="31">
        <f t="shared" si="86"/>
        <v>4251057.0266520837</v>
      </c>
      <c r="K490" s="31">
        <f t="shared" si="87"/>
        <v>6452656.2289243611</v>
      </c>
      <c r="L490" s="31">
        <f t="shared" si="88"/>
        <v>4251057.0266520837</v>
      </c>
      <c r="M490" s="31">
        <f t="shared" si="89"/>
        <v>4144780.6009857818</v>
      </c>
      <c r="N490" s="31">
        <v>930238.32149999996</v>
      </c>
      <c r="O490" s="38">
        <v>0.41605356599999999</v>
      </c>
      <c r="P490" s="115" t="s">
        <v>581</v>
      </c>
      <c r="Q490" t="s">
        <v>591</v>
      </c>
    </row>
    <row r="491" spans="1:17" ht="15" x14ac:dyDescent="0.3">
      <c r="A491">
        <v>440</v>
      </c>
      <c r="B491" t="str">
        <f t="shared" si="90"/>
        <v>iBoxx MSCI USD High Yield Paris Aligned Capped TCA Index (12/31/2020-11/30/2022 -- pre-trajectory rebase)7</v>
      </c>
      <c r="C491" t="s">
        <v>590</v>
      </c>
      <c r="D491" t="s">
        <v>579</v>
      </c>
      <c r="F491">
        <v>7</v>
      </c>
      <c r="G491" t="s">
        <v>577</v>
      </c>
      <c r="H491" s="25">
        <v>44408</v>
      </c>
      <c r="I491" s="101">
        <v>8483061.8070778567</v>
      </c>
      <c r="J491" s="31">
        <f t="shared" si="86"/>
        <v>4241530.9035389284</v>
      </c>
      <c r="K491" s="31">
        <f t="shared" si="87"/>
        <v>6413751.1766753625</v>
      </c>
      <c r="L491" s="31">
        <f t="shared" si="88"/>
        <v>4241530.9035389284</v>
      </c>
      <c r="M491" s="31">
        <f t="shared" si="89"/>
        <v>4135492.6309504551</v>
      </c>
      <c r="N491" s="31">
        <v>924629.62809999997</v>
      </c>
      <c r="O491" s="38">
        <v>0.41439973800000002</v>
      </c>
      <c r="P491" s="115" t="s">
        <v>581</v>
      </c>
      <c r="Q491" t="s">
        <v>591</v>
      </c>
    </row>
    <row r="492" spans="1:17" ht="15" x14ac:dyDescent="0.3">
      <c r="A492">
        <v>440</v>
      </c>
      <c r="B492" t="str">
        <f t="shared" si="90"/>
        <v>iBoxx MSCI USD High Yield Paris Aligned Capped TCA Index (12/31/2020-11/30/2022 -- pre-trajectory rebase)8</v>
      </c>
      <c r="C492" t="s">
        <v>590</v>
      </c>
      <c r="D492" t="s">
        <v>579</v>
      </c>
      <c r="F492">
        <v>8</v>
      </c>
      <c r="G492" t="s">
        <v>577</v>
      </c>
      <c r="H492" s="25">
        <v>44439</v>
      </c>
      <c r="I492" s="101">
        <v>7933911.1860680915</v>
      </c>
      <c r="J492" s="31">
        <f t="shared" si="86"/>
        <v>3966955.5930340458</v>
      </c>
      <c r="K492" s="31">
        <f t="shared" si="87"/>
        <v>6375080.694971703</v>
      </c>
      <c r="L492" s="31">
        <f t="shared" si="88"/>
        <v>3966955.5930340458</v>
      </c>
      <c r="M492" s="31">
        <f t="shared" si="89"/>
        <v>3867781.7032081946</v>
      </c>
      <c r="N492" s="31">
        <v>919054.75120000006</v>
      </c>
      <c r="O492" s="38">
        <v>0.41430082499999998</v>
      </c>
      <c r="P492" s="115" t="s">
        <v>581</v>
      </c>
      <c r="Q492" t="s">
        <v>591</v>
      </c>
    </row>
    <row r="493" spans="1:17" ht="15" x14ac:dyDescent="0.3">
      <c r="A493">
        <v>440</v>
      </c>
      <c r="B493" t="str">
        <f t="shared" si="90"/>
        <v>iBoxx MSCI USD High Yield Paris Aligned Capped TCA Index (12/31/2020-11/30/2022 -- pre-trajectory rebase)9</v>
      </c>
      <c r="C493" t="s">
        <v>590</v>
      </c>
      <c r="D493" t="s">
        <v>579</v>
      </c>
      <c r="F493">
        <v>9</v>
      </c>
      <c r="G493" t="s">
        <v>577</v>
      </c>
      <c r="H493" s="25">
        <v>44469</v>
      </c>
      <c r="I493" s="101">
        <v>7844759.8134787576</v>
      </c>
      <c r="J493" s="31">
        <f t="shared" si="86"/>
        <v>3922379.9067393788</v>
      </c>
      <c r="K493" s="31">
        <f t="shared" si="87"/>
        <v>6336643.3695152998</v>
      </c>
      <c r="L493" s="31">
        <f t="shared" si="88"/>
        <v>3922379.9067393788</v>
      </c>
      <c r="M493" s="31">
        <f t="shared" si="89"/>
        <v>3824320.4090708941</v>
      </c>
      <c r="N493" s="31">
        <v>913513.48699999996</v>
      </c>
      <c r="O493" s="38">
        <v>0.41715876000000002</v>
      </c>
      <c r="P493" s="115" t="s">
        <v>581</v>
      </c>
      <c r="Q493" t="s">
        <v>591</v>
      </c>
    </row>
    <row r="494" spans="1:17" ht="15" x14ac:dyDescent="0.3">
      <c r="A494">
        <v>440</v>
      </c>
      <c r="B494" t="str">
        <f t="shared" si="90"/>
        <v>iBoxx MSCI USD High Yield Paris Aligned Capped TCA Index (12/31/2020-11/30/2022 -- pre-trajectory rebase)10</v>
      </c>
      <c r="C494" t="s">
        <v>590</v>
      </c>
      <c r="D494" t="s">
        <v>579</v>
      </c>
      <c r="F494">
        <v>10</v>
      </c>
      <c r="G494" t="s">
        <v>577</v>
      </c>
      <c r="H494" s="25">
        <v>44500</v>
      </c>
      <c r="I494" s="101">
        <v>8000699.261380787</v>
      </c>
      <c r="J494" s="31">
        <f t="shared" si="86"/>
        <v>4000349.6306903935</v>
      </c>
      <c r="K494" s="31">
        <f t="shared" si="87"/>
        <v>6298437.7945353119</v>
      </c>
      <c r="L494" s="31">
        <f t="shared" si="88"/>
        <v>4000349.6306903935</v>
      </c>
      <c r="M494" s="31">
        <f t="shared" si="89"/>
        <v>3900340.8899231334</v>
      </c>
      <c r="N494" s="31">
        <v>908005.63280000002</v>
      </c>
      <c r="O494" s="38">
        <v>0.423007507</v>
      </c>
      <c r="P494" s="115" t="s">
        <v>581</v>
      </c>
      <c r="Q494" t="s">
        <v>591</v>
      </c>
    </row>
    <row r="495" spans="1:17" ht="15" x14ac:dyDescent="0.3">
      <c r="A495">
        <v>440</v>
      </c>
      <c r="B495" t="str">
        <f t="shared" si="90"/>
        <v>iBoxx MSCI USD High Yield Paris Aligned Capped TCA Index (12/31/2020-11/30/2022 -- pre-trajectory rebase)11</v>
      </c>
      <c r="C495" t="s">
        <v>590</v>
      </c>
      <c r="D495" t="s">
        <v>579</v>
      </c>
      <c r="F495">
        <v>11</v>
      </c>
      <c r="G495" t="s">
        <v>577</v>
      </c>
      <c r="H495" s="25">
        <v>44530</v>
      </c>
      <c r="I495" s="101">
        <v>7953092.6010261318</v>
      </c>
      <c r="J495" s="31">
        <f t="shared" si="86"/>
        <v>3976546.3005130659</v>
      </c>
      <c r="K495" s="31">
        <f t="shared" si="87"/>
        <v>6260462.5727367215</v>
      </c>
      <c r="L495" s="31">
        <f t="shared" si="88"/>
        <v>3976546.3005130659</v>
      </c>
      <c r="M495" s="31">
        <f t="shared" si="89"/>
        <v>3877132.643000239</v>
      </c>
      <c r="N495" s="31">
        <v>902530.98710000003</v>
      </c>
      <c r="O495" s="38">
        <v>0.41708869999999998</v>
      </c>
      <c r="P495" s="115" t="s">
        <v>581</v>
      </c>
      <c r="Q495" t="s">
        <v>591</v>
      </c>
    </row>
    <row r="496" spans="1:17" ht="15" x14ac:dyDescent="0.3">
      <c r="A496">
        <v>440</v>
      </c>
      <c r="B496" t="str">
        <f t="shared" si="90"/>
        <v>iBoxx MSCI USD High Yield Paris Aligned Capped TCA Index (12/31/2020-11/30/2022 -- pre-trajectory rebase)12</v>
      </c>
      <c r="C496" t="s">
        <v>590</v>
      </c>
      <c r="D496" t="s">
        <v>579</v>
      </c>
      <c r="F496">
        <v>12</v>
      </c>
      <c r="G496" t="s">
        <v>577</v>
      </c>
      <c r="H496" s="25">
        <v>44561</v>
      </c>
      <c r="I496" s="101">
        <v>5633427.8396846</v>
      </c>
      <c r="J496" s="31">
        <f t="shared" si="86"/>
        <v>2816713.9198423</v>
      </c>
      <c r="K496" s="31">
        <f t="shared" si="87"/>
        <v>6222716.3152492344</v>
      </c>
      <c r="L496" s="31">
        <f t="shared" si="88"/>
        <v>2816713.9198423</v>
      </c>
      <c r="M496" s="31">
        <f t="shared" si="89"/>
        <v>2746296.0718462425</v>
      </c>
      <c r="N496" s="31">
        <v>897089.34970000002</v>
      </c>
      <c r="O496" s="38">
        <v>0.412356958</v>
      </c>
      <c r="P496" s="115" t="s">
        <v>581</v>
      </c>
      <c r="Q496" t="s">
        <v>591</v>
      </c>
    </row>
    <row r="497" spans="1:17" ht="15" x14ac:dyDescent="0.3">
      <c r="A497">
        <v>440</v>
      </c>
      <c r="B497" t="str">
        <f t="shared" si="90"/>
        <v>iBoxx MSCI USD High Yield Paris Aligned Capped TCA Index (12/31/2020-11/30/2022 -- pre-trajectory rebase)13</v>
      </c>
      <c r="C497" t="s">
        <v>590</v>
      </c>
      <c r="D497" t="s">
        <v>579</v>
      </c>
      <c r="F497">
        <v>13</v>
      </c>
      <c r="G497" t="s">
        <v>577</v>
      </c>
      <c r="H497" s="25">
        <v>44592</v>
      </c>
      <c r="I497" s="101">
        <v>5149038.7103051208</v>
      </c>
      <c r="J497" s="31">
        <f t="shared" si="86"/>
        <v>2574519.3551525604</v>
      </c>
      <c r="K497" s="31">
        <f t="shared" si="87"/>
        <v>6185197.641576482</v>
      </c>
      <c r="L497" s="31">
        <f t="shared" si="88"/>
        <v>2574519.3551525604</v>
      </c>
      <c r="M497" s="31">
        <f t="shared" si="89"/>
        <v>2510156.3712737462</v>
      </c>
      <c r="N497" s="31">
        <v>891680.52170000004</v>
      </c>
      <c r="O497" s="38">
        <v>0.41293495899999999</v>
      </c>
      <c r="P497" s="115" t="s">
        <v>581</v>
      </c>
      <c r="Q497" t="s">
        <v>591</v>
      </c>
    </row>
    <row r="498" spans="1:17" ht="15" x14ac:dyDescent="0.3">
      <c r="A498">
        <v>440</v>
      </c>
      <c r="B498" t="str">
        <f t="shared" si="90"/>
        <v>iBoxx MSCI USD High Yield Paris Aligned Capped TCA Index (12/31/2020-11/30/2022 -- pre-trajectory rebase)14</v>
      </c>
      <c r="C498" t="s">
        <v>590</v>
      </c>
      <c r="D498" t="s">
        <v>579</v>
      </c>
      <c r="F498">
        <v>14</v>
      </c>
      <c r="G498" t="s">
        <v>577</v>
      </c>
      <c r="H498" s="25">
        <v>44620</v>
      </c>
      <c r="I498" s="101">
        <v>5116783.4456436466</v>
      </c>
      <c r="J498" s="31">
        <f t="shared" si="86"/>
        <v>2558391.7228218233</v>
      </c>
      <c r="K498" s="31">
        <f t="shared" si="87"/>
        <v>6147905.1795455357</v>
      </c>
      <c r="L498" s="31">
        <f t="shared" si="88"/>
        <v>2558391.7228218233</v>
      </c>
      <c r="M498" s="31">
        <f t="shared" si="89"/>
        <v>2494431.9297512779</v>
      </c>
      <c r="N498" s="31">
        <v>886304.3051</v>
      </c>
      <c r="O498" s="38">
        <v>0.40953015399999998</v>
      </c>
      <c r="P498" s="115" t="s">
        <v>581</v>
      </c>
      <c r="Q498" t="s">
        <v>591</v>
      </c>
    </row>
    <row r="499" spans="1:17" ht="15" x14ac:dyDescent="0.3">
      <c r="A499">
        <v>440</v>
      </c>
      <c r="B499" t="str">
        <f t="shared" si="90"/>
        <v>iBoxx MSCI USD High Yield Paris Aligned Capped TCA Index (12/31/2020-11/30/2022 -- pre-trajectory rebase)15</v>
      </c>
      <c r="C499" t="s">
        <v>590</v>
      </c>
      <c r="D499" t="s">
        <v>579</v>
      </c>
      <c r="F499">
        <v>15</v>
      </c>
      <c r="G499" t="s">
        <v>577</v>
      </c>
      <c r="H499" s="25">
        <v>44651</v>
      </c>
      <c r="I499" s="101">
        <v>5871980.8895555399</v>
      </c>
      <c r="J499" s="31">
        <f t="shared" si="86"/>
        <v>2935990.44477777</v>
      </c>
      <c r="K499" s="31">
        <f t="shared" si="87"/>
        <v>6110837.5652567185</v>
      </c>
      <c r="L499" s="31">
        <f t="shared" si="88"/>
        <v>2935990.44477777</v>
      </c>
      <c r="M499" s="31">
        <f t="shared" si="89"/>
        <v>2862590.6836583256</v>
      </c>
      <c r="N499" s="31">
        <v>880960.50340000005</v>
      </c>
      <c r="O499" s="38">
        <v>0.41768097199999998</v>
      </c>
      <c r="P499" s="115" t="s">
        <v>581</v>
      </c>
      <c r="Q499" t="s">
        <v>591</v>
      </c>
    </row>
    <row r="500" spans="1:17" ht="15" x14ac:dyDescent="0.3">
      <c r="A500">
        <v>440</v>
      </c>
      <c r="B500" t="str">
        <f t="shared" si="90"/>
        <v>iBoxx MSCI USD High Yield Paris Aligned Capped TCA Index (12/31/2020-11/30/2022 -- pre-trajectory rebase)16</v>
      </c>
      <c r="C500" t="s">
        <v>590</v>
      </c>
      <c r="D500" t="s">
        <v>579</v>
      </c>
      <c r="F500">
        <v>16</v>
      </c>
      <c r="G500" t="s">
        <v>577</v>
      </c>
      <c r="H500" s="25">
        <v>44681</v>
      </c>
      <c r="I500" s="101">
        <v>5892583.5872249501</v>
      </c>
      <c r="J500" s="31">
        <f t="shared" si="86"/>
        <v>2946291.793612475</v>
      </c>
      <c r="K500" s="31">
        <f t="shared" si="87"/>
        <v>6073993.443033725</v>
      </c>
      <c r="L500" s="31">
        <f t="shared" si="88"/>
        <v>2946291.793612475</v>
      </c>
      <c r="M500" s="31">
        <f t="shared" si="89"/>
        <v>2872634.4987721629</v>
      </c>
      <c r="N500" s="31">
        <v>871525.56270000001</v>
      </c>
      <c r="O500" s="38">
        <v>0.41952586800000002</v>
      </c>
      <c r="P500" s="115" t="s">
        <v>581</v>
      </c>
      <c r="Q500" t="s">
        <v>591</v>
      </c>
    </row>
    <row r="501" spans="1:17" ht="15" x14ac:dyDescent="0.3">
      <c r="A501">
        <v>440</v>
      </c>
      <c r="B501" t="str">
        <f t="shared" si="90"/>
        <v>iBoxx MSCI USD High Yield Paris Aligned Capped TCA Index (12/31/2020-11/30/2022 -- pre-trajectory rebase)17</v>
      </c>
      <c r="C501" t="s">
        <v>590</v>
      </c>
      <c r="D501" t="s">
        <v>579</v>
      </c>
      <c r="F501">
        <v>17</v>
      </c>
      <c r="G501" t="s">
        <v>577</v>
      </c>
      <c r="H501" s="25">
        <v>44712</v>
      </c>
      <c r="I501" s="101">
        <v>5186866.4381524501</v>
      </c>
      <c r="J501" s="31">
        <f t="shared" si="86"/>
        <v>2593433.2190762251</v>
      </c>
      <c r="K501" s="31">
        <f t="shared" si="87"/>
        <v>6037371.4653740395</v>
      </c>
      <c r="L501" s="31">
        <f t="shared" si="88"/>
        <v>2593433.2190762251</v>
      </c>
      <c r="M501" s="31">
        <f t="shared" si="89"/>
        <v>2528597.3885993194</v>
      </c>
      <c r="N501" s="31">
        <v>865240.90330000001</v>
      </c>
      <c r="O501" s="38">
        <v>0.40945061999999999</v>
      </c>
      <c r="P501" s="115" t="s">
        <v>581</v>
      </c>
      <c r="Q501" t="s">
        <v>591</v>
      </c>
    </row>
    <row r="502" spans="1:17" ht="15" x14ac:dyDescent="0.3">
      <c r="A502">
        <v>440</v>
      </c>
      <c r="B502" t="str">
        <f t="shared" si="90"/>
        <v>iBoxx MSCI USD High Yield Paris Aligned Capped TCA Index (12/31/2020-11/30/2022 -- pre-trajectory rebase)18</v>
      </c>
      <c r="C502" t="s">
        <v>590</v>
      </c>
      <c r="D502" t="s">
        <v>579</v>
      </c>
      <c r="F502">
        <v>18</v>
      </c>
      <c r="G502" t="s">
        <v>577</v>
      </c>
      <c r="H502" s="25">
        <v>44742</v>
      </c>
      <c r="I502" s="101">
        <v>5488297.3661586596</v>
      </c>
      <c r="J502" s="31">
        <f t="shared" si="86"/>
        <v>2744148.6830793298</v>
      </c>
      <c r="K502" s="31">
        <f t="shared" si="87"/>
        <v>6000970.2928996552</v>
      </c>
      <c r="L502" s="31">
        <f t="shared" si="88"/>
        <v>2744148.6830793298</v>
      </c>
      <c r="M502" s="31">
        <f t="shared" si="89"/>
        <v>2675544.9660023465</v>
      </c>
      <c r="N502" s="31">
        <v>818383.59660000005</v>
      </c>
      <c r="O502" s="38">
        <v>0.415648778</v>
      </c>
      <c r="P502" s="115" t="s">
        <v>581</v>
      </c>
      <c r="Q502" t="s">
        <v>591</v>
      </c>
    </row>
    <row r="503" spans="1:17" ht="15" x14ac:dyDescent="0.3">
      <c r="A503">
        <v>440</v>
      </c>
      <c r="B503" t="str">
        <f t="shared" si="90"/>
        <v>iBoxx MSCI USD High Yield Paris Aligned Capped TCA Index (12/31/2020-11/30/2022 -- pre-trajectory rebase)19</v>
      </c>
      <c r="C503" t="s">
        <v>590</v>
      </c>
      <c r="D503" t="s">
        <v>579</v>
      </c>
      <c r="F503">
        <v>19</v>
      </c>
      <c r="G503" t="s">
        <v>577</v>
      </c>
      <c r="H503" s="25">
        <v>44773</v>
      </c>
      <c r="I503" s="101">
        <v>5363079.2811817396</v>
      </c>
      <c r="J503" s="31">
        <f t="shared" si="86"/>
        <v>2681539.6405908698</v>
      </c>
      <c r="K503" s="31">
        <f t="shared" si="87"/>
        <v>5964788.5943080876</v>
      </c>
      <c r="L503" s="31">
        <f t="shared" si="88"/>
        <v>2681539.6405908698</v>
      </c>
      <c r="M503" s="31">
        <f t="shared" si="89"/>
        <v>2614501.1495760982</v>
      </c>
      <c r="N503" s="31">
        <v>803187.62320000003</v>
      </c>
      <c r="O503" s="38">
        <v>0.414494266</v>
      </c>
      <c r="P503" s="115" t="s">
        <v>581</v>
      </c>
      <c r="Q503" t="s">
        <v>591</v>
      </c>
    </row>
    <row r="504" spans="1:17" ht="15" x14ac:dyDescent="0.3">
      <c r="A504">
        <v>440</v>
      </c>
      <c r="B504" t="str">
        <f t="shared" si="90"/>
        <v>iBoxx MSCI USD High Yield Paris Aligned Capped TCA Index (12/31/2020-11/30/2022 -- pre-trajectory rebase)20</v>
      </c>
      <c r="C504" t="s">
        <v>590</v>
      </c>
      <c r="D504" t="s">
        <v>579</v>
      </c>
      <c r="F504">
        <v>20</v>
      </c>
      <c r="G504" t="s">
        <v>577</v>
      </c>
      <c r="H504" s="25">
        <v>44804</v>
      </c>
      <c r="I504" s="101">
        <v>5443157.8448686004</v>
      </c>
      <c r="J504" s="31">
        <f t="shared" si="86"/>
        <v>2721578.9224343002</v>
      </c>
      <c r="K504" s="31">
        <f t="shared" si="87"/>
        <v>5928825.046323684</v>
      </c>
      <c r="L504" s="31">
        <f t="shared" si="88"/>
        <v>2721578.9224343002</v>
      </c>
      <c r="M504" s="31">
        <f t="shared" si="89"/>
        <v>2653539.4493734427</v>
      </c>
      <c r="N504" s="31">
        <v>854720.91859999998</v>
      </c>
      <c r="O504" s="38">
        <v>0.417266256</v>
      </c>
      <c r="P504" s="115" t="s">
        <v>581</v>
      </c>
      <c r="Q504" t="s">
        <v>591</v>
      </c>
    </row>
    <row r="505" spans="1:17" ht="15" x14ac:dyDescent="0.3">
      <c r="A505">
        <v>440</v>
      </c>
      <c r="B505" t="str">
        <f t="shared" si="90"/>
        <v>iBoxx MSCI USD High Yield Paris Aligned Capped TCA Index (12/31/2020-11/30/2022 -- pre-trajectory rebase)21</v>
      </c>
      <c r="C505" t="s">
        <v>590</v>
      </c>
      <c r="D505" t="s">
        <v>579</v>
      </c>
      <c r="F505">
        <v>21</v>
      </c>
      <c r="G505" t="s">
        <v>577</v>
      </c>
      <c r="H505" s="25">
        <v>44834</v>
      </c>
      <c r="I505" s="101">
        <v>5459447.3681401601</v>
      </c>
      <c r="J505" s="31">
        <f t="shared" si="86"/>
        <v>2729723.6840700801</v>
      </c>
      <c r="K505" s="31">
        <f t="shared" si="87"/>
        <v>5893078.3336492293</v>
      </c>
      <c r="L505" s="31">
        <f t="shared" si="88"/>
        <v>2729723.6840700801</v>
      </c>
      <c r="M505" s="31">
        <f t="shared" si="89"/>
        <v>2661480.5919683278</v>
      </c>
      <c r="N505" s="31">
        <v>849567.5429</v>
      </c>
      <c r="O505" s="38">
        <v>0.42523473000000001</v>
      </c>
      <c r="P505" s="115" t="s">
        <v>581</v>
      </c>
      <c r="Q505" t="s">
        <v>591</v>
      </c>
    </row>
    <row r="506" spans="1:17" ht="15" x14ac:dyDescent="0.3">
      <c r="A506">
        <v>440</v>
      </c>
      <c r="B506" t="str">
        <f t="shared" si="90"/>
        <v>iBoxx MSCI USD High Yield Paris Aligned Capped TCA Index (12/31/2020-11/30/2022 -- pre-trajectory rebase)22</v>
      </c>
      <c r="C506" t="s">
        <v>590</v>
      </c>
      <c r="D506" t="s">
        <v>579</v>
      </c>
      <c r="F506">
        <v>22</v>
      </c>
      <c r="G506" t="s">
        <v>577</v>
      </c>
      <c r="H506" s="25">
        <v>44865</v>
      </c>
      <c r="I506" s="101">
        <v>5799555.7894242303</v>
      </c>
      <c r="J506" s="31">
        <f t="shared" si="86"/>
        <v>2899777.8947121152</v>
      </c>
      <c r="K506" s="31">
        <f t="shared" si="87"/>
        <v>5857547.1489178408</v>
      </c>
      <c r="L506" s="31">
        <f t="shared" si="88"/>
        <v>2899777.8947121152</v>
      </c>
      <c r="M506" s="31">
        <f t="shared" si="89"/>
        <v>2827283.4473443124</v>
      </c>
      <c r="N506" s="31">
        <v>844445.23849999998</v>
      </c>
      <c r="O506" s="38">
        <v>0.42993216299999998</v>
      </c>
      <c r="P506" s="115" t="s">
        <v>581</v>
      </c>
      <c r="Q506" t="s">
        <v>591</v>
      </c>
    </row>
    <row r="507" spans="1:17" ht="15" x14ac:dyDescent="0.3">
      <c r="A507">
        <v>440</v>
      </c>
      <c r="B507" t="str">
        <f t="shared" si="90"/>
        <v>iBoxx MSCI USD High Yield Paris Aligned Capped TCA Index (12/31/2020-11/30/2022 -- pre-trajectory rebase)23</v>
      </c>
      <c r="C507" t="s">
        <v>590</v>
      </c>
      <c r="D507" t="s">
        <v>579</v>
      </c>
      <c r="F507">
        <v>23</v>
      </c>
      <c r="G507" t="s">
        <v>577</v>
      </c>
      <c r="H507" s="25">
        <v>44895</v>
      </c>
      <c r="I507" s="101">
        <v>6973744.6430653697</v>
      </c>
      <c r="J507" s="31">
        <f t="shared" si="86"/>
        <v>3486872.3215326848</v>
      </c>
      <c r="K507" s="31">
        <f t="shared" si="87"/>
        <v>5822230.1926451512</v>
      </c>
      <c r="L507" s="31">
        <f t="shared" si="88"/>
        <v>3486872.3215326848</v>
      </c>
      <c r="M507" s="31">
        <f t="shared" si="89"/>
        <v>3399700.5134943677</v>
      </c>
      <c r="N507" s="31">
        <v>839353.81799999997</v>
      </c>
      <c r="O507" s="38">
        <v>0.42839690899999999</v>
      </c>
      <c r="P507" s="115" t="s">
        <v>581</v>
      </c>
      <c r="Q507" t="s">
        <v>591</v>
      </c>
    </row>
    <row r="508" spans="1:17" ht="15" x14ac:dyDescent="0.3">
      <c r="A508">
        <v>440</v>
      </c>
      <c r="B508" t="str">
        <f t="shared" si="90"/>
        <v>iBoxx MSCI USD High Yield Paris Aligned Capped TCA Index (12/31/2020-11/30/2022 -- pre-trajectory rebase)24</v>
      </c>
      <c r="C508" t="s">
        <v>590</v>
      </c>
      <c r="D508" t="s">
        <v>579</v>
      </c>
      <c r="F508">
        <v>24</v>
      </c>
      <c r="G508" t="s">
        <v>577</v>
      </c>
      <c r="H508" s="25">
        <v>44926</v>
      </c>
      <c r="I508" s="102"/>
      <c r="J508" s="103"/>
      <c r="K508" s="103"/>
      <c r="L508" s="103"/>
      <c r="M508" s="103"/>
      <c r="N508" s="103"/>
      <c r="O508" s="104"/>
      <c r="P508" s="115" t="s">
        <v>581</v>
      </c>
      <c r="Q508" s="24" t="s">
        <v>592</v>
      </c>
    </row>
    <row r="509" spans="1:17" ht="15" x14ac:dyDescent="0.3">
      <c r="A509">
        <v>440</v>
      </c>
      <c r="B509" t="str">
        <f t="shared" si="90"/>
        <v>iBoxx MSCI USD High Yield Paris Aligned Capped TCA Index (12/31/2020-11/30/2022 -- pre-trajectory rebase)25</v>
      </c>
      <c r="C509" t="s">
        <v>590</v>
      </c>
      <c r="D509" t="s">
        <v>579</v>
      </c>
      <c r="F509">
        <v>25</v>
      </c>
      <c r="G509" t="s">
        <v>577</v>
      </c>
      <c r="H509" s="25">
        <v>44957</v>
      </c>
      <c r="I509" s="103"/>
      <c r="J509" s="103"/>
      <c r="K509" s="103"/>
      <c r="L509" s="103"/>
      <c r="M509" s="103"/>
      <c r="N509" s="103"/>
      <c r="O509" s="104"/>
      <c r="P509" s="115" t="s">
        <v>581</v>
      </c>
    </row>
    <row r="510" spans="1:17" ht="15" x14ac:dyDescent="0.3">
      <c r="A510">
        <v>440</v>
      </c>
      <c r="B510" t="str">
        <f t="shared" si="90"/>
        <v>iBoxx MSCI USD High Yield Paris Aligned Capped TCA Index (12/31/2020-11/30/2022 -- pre-trajectory rebase)26</v>
      </c>
      <c r="C510" t="s">
        <v>590</v>
      </c>
      <c r="D510" t="s">
        <v>579</v>
      </c>
      <c r="F510">
        <v>26</v>
      </c>
      <c r="G510" t="s">
        <v>577</v>
      </c>
      <c r="H510" s="25">
        <v>44985</v>
      </c>
      <c r="I510" s="103"/>
      <c r="J510" s="103"/>
      <c r="K510" s="103"/>
      <c r="L510" s="103"/>
      <c r="M510" s="103"/>
      <c r="N510" s="103"/>
      <c r="O510" s="104"/>
      <c r="P510" s="115" t="s">
        <v>581</v>
      </c>
    </row>
    <row r="511" spans="1:17" ht="15" x14ac:dyDescent="0.3">
      <c r="A511">
        <v>440</v>
      </c>
      <c r="B511" t="str">
        <f t="shared" si="90"/>
        <v>iBoxx MSCI USD High Yield Paris Aligned Capped TCA Index (12/31/2020-11/30/2022 -- pre-trajectory rebase)27</v>
      </c>
      <c r="C511" t="s">
        <v>590</v>
      </c>
      <c r="D511" t="s">
        <v>579</v>
      </c>
      <c r="F511">
        <v>27</v>
      </c>
      <c r="G511" t="s">
        <v>577</v>
      </c>
      <c r="H511" s="25">
        <v>45016</v>
      </c>
      <c r="I511" s="103"/>
      <c r="J511" s="103"/>
      <c r="K511" s="103"/>
      <c r="L511" s="103"/>
      <c r="M511" s="103"/>
      <c r="N511" s="103"/>
      <c r="O511" s="104"/>
      <c r="P511" s="115" t="s">
        <v>581</v>
      </c>
    </row>
    <row r="512" spans="1:17" ht="15" x14ac:dyDescent="0.3">
      <c r="A512">
        <v>440</v>
      </c>
      <c r="B512" t="str">
        <f t="shared" si="90"/>
        <v>iBoxx MSCI USD High Yield Paris Aligned Capped TCA Index (12/31/2020-11/30/2022 -- pre-trajectory rebase)28</v>
      </c>
      <c r="C512" t="s">
        <v>590</v>
      </c>
      <c r="D512" t="s">
        <v>579</v>
      </c>
      <c r="F512">
        <v>28</v>
      </c>
      <c r="G512" t="s">
        <v>577</v>
      </c>
      <c r="H512" s="25">
        <v>45046</v>
      </c>
      <c r="I512" s="103"/>
      <c r="J512" s="103"/>
      <c r="K512" s="103"/>
      <c r="L512" s="103"/>
      <c r="M512" s="103"/>
      <c r="N512" s="103"/>
      <c r="O512" s="104"/>
      <c r="P512" s="115" t="s">
        <v>581</v>
      </c>
    </row>
    <row r="513" spans="1:16" ht="15" x14ac:dyDescent="0.3">
      <c r="A513">
        <v>440</v>
      </c>
      <c r="B513" t="str">
        <f t="shared" si="90"/>
        <v>iBoxx MSCI USD High Yield Paris Aligned Capped TCA Index (12/31/2020-11/30/2022 -- pre-trajectory rebase)29</v>
      </c>
      <c r="C513" t="s">
        <v>590</v>
      </c>
      <c r="D513" t="s">
        <v>579</v>
      </c>
      <c r="F513">
        <v>29</v>
      </c>
      <c r="G513" t="s">
        <v>577</v>
      </c>
      <c r="H513" s="25">
        <v>45077</v>
      </c>
      <c r="I513" s="103"/>
      <c r="J513" s="103"/>
      <c r="K513" s="103"/>
      <c r="L513" s="103"/>
      <c r="M513" s="103"/>
      <c r="N513" s="103"/>
      <c r="O513" s="104"/>
      <c r="P513" s="115" t="s">
        <v>581</v>
      </c>
    </row>
    <row r="514" spans="1:16" ht="15" x14ac:dyDescent="0.3">
      <c r="A514">
        <v>440</v>
      </c>
      <c r="B514" t="str">
        <f t="shared" si="90"/>
        <v>iBoxx MSCI USD High Yield Paris Aligned Capped TCA Index (12/31/2020-11/30/2022 -- pre-trajectory rebase)30</v>
      </c>
      <c r="C514" t="s">
        <v>590</v>
      </c>
      <c r="D514" t="s">
        <v>579</v>
      </c>
      <c r="F514">
        <v>30</v>
      </c>
      <c r="G514" t="s">
        <v>577</v>
      </c>
      <c r="H514" s="25">
        <v>45107</v>
      </c>
      <c r="I514" s="103"/>
      <c r="J514" s="103"/>
      <c r="K514" s="103"/>
      <c r="L514" s="103"/>
      <c r="M514" s="103"/>
      <c r="N514" s="103"/>
      <c r="O514" s="104"/>
      <c r="P514" s="115" t="s">
        <v>581</v>
      </c>
    </row>
    <row r="515" spans="1:16" ht="15" x14ac:dyDescent="0.3">
      <c r="A515">
        <v>440</v>
      </c>
      <c r="B515" t="str">
        <f t="shared" si="90"/>
        <v>iBoxx MSCI USD High Yield Paris Aligned Capped TCA Index (12/31/2020-11/30/2022 -- pre-trajectory rebase)31</v>
      </c>
      <c r="C515" t="s">
        <v>590</v>
      </c>
      <c r="D515" t="s">
        <v>579</v>
      </c>
      <c r="F515">
        <v>31</v>
      </c>
      <c r="G515" t="s">
        <v>577</v>
      </c>
      <c r="H515" s="25">
        <v>45138</v>
      </c>
      <c r="I515" s="103"/>
      <c r="J515" s="103"/>
      <c r="K515" s="103"/>
      <c r="L515" s="103"/>
      <c r="M515" s="103"/>
      <c r="N515" s="103"/>
      <c r="O515" s="104"/>
      <c r="P515" s="115" t="s">
        <v>581</v>
      </c>
    </row>
    <row r="516" spans="1:16" ht="15" x14ac:dyDescent="0.3">
      <c r="A516">
        <v>440</v>
      </c>
      <c r="B516" t="str">
        <f t="shared" si="90"/>
        <v>iBoxx MSCI USD High Yield Paris Aligned Capped TCA Index (12/31/2020-11/30/2022 -- pre-trajectory rebase)32</v>
      </c>
      <c r="C516" t="s">
        <v>590</v>
      </c>
      <c r="D516" t="s">
        <v>579</v>
      </c>
      <c r="F516">
        <v>32</v>
      </c>
      <c r="G516" t="s">
        <v>577</v>
      </c>
      <c r="H516" s="25">
        <v>45169</v>
      </c>
      <c r="I516" s="103"/>
      <c r="J516" s="103"/>
      <c r="K516" s="103"/>
      <c r="L516" s="103"/>
      <c r="M516" s="103"/>
      <c r="N516" s="103"/>
      <c r="O516" s="104"/>
      <c r="P516" s="115" t="s">
        <v>581</v>
      </c>
    </row>
    <row r="517" spans="1:16" ht="15" x14ac:dyDescent="0.3">
      <c r="A517">
        <v>440</v>
      </c>
      <c r="B517" t="str">
        <f t="shared" si="90"/>
        <v>iBoxx MSCI USD High Yield Paris Aligned Capped TCA Index (12/31/2020-11/30/2022 -- pre-trajectory rebase)33</v>
      </c>
      <c r="C517" t="s">
        <v>590</v>
      </c>
      <c r="D517" t="s">
        <v>579</v>
      </c>
      <c r="F517">
        <v>33</v>
      </c>
      <c r="G517" t="s">
        <v>577</v>
      </c>
      <c r="H517" s="25">
        <v>45199</v>
      </c>
      <c r="I517" s="103"/>
      <c r="J517" s="103"/>
      <c r="K517" s="103"/>
      <c r="L517" s="103"/>
      <c r="M517" s="103"/>
      <c r="N517" s="103"/>
      <c r="O517" s="104"/>
      <c r="P517" s="115" t="s">
        <v>581</v>
      </c>
    </row>
    <row r="518" spans="1:16" ht="15" x14ac:dyDescent="0.3">
      <c r="A518">
        <v>440</v>
      </c>
      <c r="B518" t="str">
        <f t="shared" si="90"/>
        <v>iBoxx MSCI USD High Yield Paris Aligned Capped TCA Index (12/31/2020-11/30/2022 -- pre-trajectory rebase)34</v>
      </c>
      <c r="C518" t="s">
        <v>590</v>
      </c>
      <c r="D518" t="s">
        <v>579</v>
      </c>
      <c r="F518">
        <v>34</v>
      </c>
      <c r="G518" t="s">
        <v>577</v>
      </c>
      <c r="H518" s="25">
        <v>45230</v>
      </c>
      <c r="I518" s="103"/>
      <c r="J518" s="103"/>
      <c r="K518" s="103"/>
      <c r="L518" s="103"/>
      <c r="M518" s="103"/>
      <c r="N518" s="103"/>
      <c r="O518" s="104"/>
      <c r="P518" s="115" t="s">
        <v>581</v>
      </c>
    </row>
    <row r="519" spans="1:16" ht="15" x14ac:dyDescent="0.3">
      <c r="A519">
        <v>440</v>
      </c>
      <c r="B519" t="str">
        <f t="shared" si="90"/>
        <v>iBoxx MSCI USD High Yield Paris Aligned Capped TCA Index (12/31/2020-11/30/2022 -- pre-trajectory rebase)35</v>
      </c>
      <c r="C519" t="s">
        <v>590</v>
      </c>
      <c r="D519" t="s">
        <v>579</v>
      </c>
      <c r="F519">
        <v>35</v>
      </c>
      <c r="G519" t="s">
        <v>577</v>
      </c>
      <c r="H519" s="25">
        <v>45260</v>
      </c>
      <c r="I519" s="103"/>
      <c r="J519" s="103"/>
      <c r="K519" s="103"/>
      <c r="L519" s="103"/>
      <c r="M519" s="103"/>
      <c r="N519" s="103"/>
      <c r="O519" s="104"/>
      <c r="P519" s="115" t="s">
        <v>581</v>
      </c>
    </row>
    <row r="520" spans="1:16" ht="15" x14ac:dyDescent="0.3">
      <c r="A520">
        <v>440</v>
      </c>
      <c r="B520" t="str">
        <f t="shared" si="90"/>
        <v>iBoxx MSCI USD High Yield Paris Aligned Capped TCA Index (12/31/2020-11/30/2022 -- pre-trajectory rebase)36</v>
      </c>
      <c r="C520" t="s">
        <v>590</v>
      </c>
      <c r="D520" t="s">
        <v>579</v>
      </c>
      <c r="F520">
        <v>36</v>
      </c>
      <c r="G520" t="s">
        <v>577</v>
      </c>
      <c r="H520" s="25">
        <v>45291</v>
      </c>
      <c r="I520" s="103"/>
      <c r="J520" s="103"/>
      <c r="K520" s="103"/>
      <c r="L520" s="103"/>
      <c r="M520" s="103"/>
      <c r="N520" s="103"/>
      <c r="O520" s="104"/>
      <c r="P520" s="115" t="s">
        <v>581</v>
      </c>
    </row>
    <row r="521" spans="1:16" ht="15" x14ac:dyDescent="0.3">
      <c r="A521">
        <v>440</v>
      </c>
      <c r="B521" t="str">
        <f t="shared" si="90"/>
        <v>iBoxx MSCI USD High Yield Paris Aligned Capped TCA Index (12/31/2020-11/30/2022 -- pre-trajectory rebase)37</v>
      </c>
      <c r="C521" t="s">
        <v>590</v>
      </c>
      <c r="D521" t="s">
        <v>579</v>
      </c>
      <c r="F521">
        <v>37</v>
      </c>
      <c r="G521" t="s">
        <v>577</v>
      </c>
      <c r="H521" s="25">
        <v>45322</v>
      </c>
      <c r="I521" s="103"/>
      <c r="J521" s="103"/>
      <c r="K521" s="103"/>
      <c r="L521" s="103"/>
      <c r="M521" s="103"/>
      <c r="N521" s="103"/>
      <c r="O521" s="104"/>
      <c r="P521" s="115" t="s">
        <v>581</v>
      </c>
    </row>
    <row r="522" spans="1:16" ht="15" x14ac:dyDescent="0.3">
      <c r="A522">
        <v>440</v>
      </c>
      <c r="B522" t="str">
        <f t="shared" si="90"/>
        <v>iBoxx MSCI USD High Yield Paris Aligned Capped TCA Index (12/31/2020-11/30/2022 -- pre-trajectory rebase)38</v>
      </c>
      <c r="C522" t="s">
        <v>590</v>
      </c>
      <c r="D522" t="s">
        <v>579</v>
      </c>
      <c r="F522">
        <v>38</v>
      </c>
      <c r="G522" t="s">
        <v>577</v>
      </c>
      <c r="H522" s="25">
        <v>45350</v>
      </c>
      <c r="I522" s="103"/>
      <c r="J522" s="103"/>
      <c r="K522" s="103"/>
      <c r="L522" s="103"/>
      <c r="M522" s="103"/>
      <c r="N522" s="103"/>
      <c r="O522" s="104"/>
      <c r="P522" s="115" t="s">
        <v>581</v>
      </c>
    </row>
    <row r="523" spans="1:16" ht="15" x14ac:dyDescent="0.3">
      <c r="A523">
        <v>440</v>
      </c>
      <c r="B523" t="str">
        <f t="shared" si="90"/>
        <v>iBoxx MSCI USD High Yield Paris Aligned Capped TCA Index (12/31/2020-11/30/2022 -- pre-trajectory rebase)39</v>
      </c>
      <c r="C523" t="s">
        <v>590</v>
      </c>
      <c r="D523" t="s">
        <v>579</v>
      </c>
      <c r="F523">
        <v>39</v>
      </c>
      <c r="G523" t="s">
        <v>577</v>
      </c>
      <c r="H523" s="25">
        <v>45382</v>
      </c>
      <c r="I523" s="103"/>
      <c r="J523" s="103"/>
      <c r="K523" s="103"/>
      <c r="L523" s="103"/>
      <c r="M523" s="103"/>
      <c r="N523" s="103"/>
      <c r="O523" s="104"/>
      <c r="P523" s="115" t="s">
        <v>581</v>
      </c>
    </row>
    <row r="524" spans="1:16" ht="15" x14ac:dyDescent="0.3">
      <c r="A524">
        <v>440</v>
      </c>
      <c r="B524" t="str">
        <f t="shared" si="90"/>
        <v>iBoxx MSCI USD High Yield Paris Aligned Capped TCA Index (12/31/2020-11/30/2022 -- pre-trajectory rebase)40</v>
      </c>
      <c r="C524" t="s">
        <v>590</v>
      </c>
      <c r="D524" t="s">
        <v>579</v>
      </c>
      <c r="F524">
        <v>40</v>
      </c>
      <c r="G524" t="s">
        <v>577</v>
      </c>
      <c r="H524" s="25">
        <v>45412</v>
      </c>
      <c r="I524" s="103"/>
      <c r="J524" s="103"/>
      <c r="K524" s="103"/>
      <c r="L524" s="103"/>
      <c r="M524" s="103"/>
      <c r="N524" s="103"/>
      <c r="O524" s="104"/>
      <c r="P524" s="115" t="s">
        <v>581</v>
      </c>
    </row>
    <row r="525" spans="1:16" ht="15" x14ac:dyDescent="0.3">
      <c r="A525">
        <v>440</v>
      </c>
      <c r="B525" t="str">
        <f t="shared" si="90"/>
        <v>iBoxx MSCI USD High Yield Paris Aligned Capped TCA Index (12/31/2020-11/30/2022 -- pre-trajectory rebase)41</v>
      </c>
      <c r="C525" t="s">
        <v>590</v>
      </c>
      <c r="D525" t="s">
        <v>579</v>
      </c>
      <c r="F525">
        <v>41</v>
      </c>
      <c r="G525" t="s">
        <v>577</v>
      </c>
      <c r="H525" s="25">
        <v>45443</v>
      </c>
      <c r="I525" s="103"/>
      <c r="J525" s="103"/>
      <c r="K525" s="103"/>
      <c r="L525" s="103"/>
      <c r="M525" s="103"/>
      <c r="N525" s="103"/>
      <c r="O525" s="104"/>
      <c r="P525" s="115" t="s">
        <v>581</v>
      </c>
    </row>
    <row r="526" spans="1:16" ht="15" x14ac:dyDescent="0.3">
      <c r="A526">
        <v>440</v>
      </c>
      <c r="B526" t="str">
        <f t="shared" si="90"/>
        <v>iBoxx MSCI USD High Yield Paris Aligned Capped TCA Index (12/31/2020-11/30/2022 -- pre-trajectory rebase)42</v>
      </c>
      <c r="C526" t="s">
        <v>590</v>
      </c>
      <c r="D526" t="s">
        <v>579</v>
      </c>
      <c r="F526">
        <v>42</v>
      </c>
      <c r="G526" t="s">
        <v>577</v>
      </c>
      <c r="H526" s="25">
        <v>45473</v>
      </c>
      <c r="I526" s="103"/>
      <c r="J526" s="103"/>
      <c r="K526" s="103"/>
      <c r="L526" s="103"/>
      <c r="M526" s="103"/>
      <c r="N526" s="103"/>
      <c r="O526" s="104"/>
      <c r="P526" s="115" t="s">
        <v>581</v>
      </c>
    </row>
    <row r="527" spans="1:16" ht="15" x14ac:dyDescent="0.3">
      <c r="A527">
        <v>440</v>
      </c>
      <c r="B527" t="str">
        <f t="shared" si="90"/>
        <v>iBoxx MSCI USD High Yield Paris Aligned Capped TCA Index (12/31/2020-11/30/2022 -- pre-trajectory rebase)43</v>
      </c>
      <c r="C527" t="s">
        <v>590</v>
      </c>
      <c r="D527" t="s">
        <v>579</v>
      </c>
      <c r="F527">
        <v>43</v>
      </c>
      <c r="G527" t="s">
        <v>577</v>
      </c>
      <c r="H527" s="25">
        <v>45504</v>
      </c>
      <c r="I527" s="103"/>
      <c r="J527" s="103"/>
      <c r="K527" s="103"/>
      <c r="L527" s="103"/>
      <c r="M527" s="103"/>
      <c r="N527" s="103"/>
      <c r="O527" s="104"/>
      <c r="P527" s="115" t="s">
        <v>581</v>
      </c>
    </row>
    <row r="528" spans="1:16" ht="15" x14ac:dyDescent="0.3">
      <c r="A528">
        <v>440</v>
      </c>
      <c r="B528" t="str">
        <f t="shared" si="90"/>
        <v>iBoxx MSCI USD High Yield Paris Aligned Capped TCA Index (12/31/2020-11/30/2022 -- pre-trajectory rebase)44</v>
      </c>
      <c r="C528" t="s">
        <v>590</v>
      </c>
      <c r="D528" t="s">
        <v>579</v>
      </c>
      <c r="F528">
        <v>44</v>
      </c>
      <c r="G528" t="s">
        <v>577</v>
      </c>
      <c r="H528" s="25">
        <v>45535</v>
      </c>
      <c r="I528" s="103"/>
      <c r="J528" s="103"/>
      <c r="K528" s="103"/>
      <c r="L528" s="103"/>
      <c r="M528" s="103"/>
      <c r="N528" s="103"/>
      <c r="O528" s="104"/>
      <c r="P528" s="115" t="s">
        <v>581</v>
      </c>
    </row>
    <row r="529" spans="1:16" ht="15" x14ac:dyDescent="0.3">
      <c r="A529">
        <v>440</v>
      </c>
      <c r="B529" t="str">
        <f t="shared" si="90"/>
        <v>iBoxx MSCI USD High Yield Paris Aligned Capped TCA Index (12/31/2020-11/30/2022 -- pre-trajectory rebase)45</v>
      </c>
      <c r="C529" t="s">
        <v>590</v>
      </c>
      <c r="D529" t="s">
        <v>579</v>
      </c>
      <c r="F529">
        <v>45</v>
      </c>
      <c r="G529" t="s">
        <v>577</v>
      </c>
      <c r="H529" s="25">
        <v>45565</v>
      </c>
      <c r="I529" s="103"/>
      <c r="J529" s="103"/>
      <c r="K529" s="103"/>
      <c r="L529" s="103"/>
      <c r="M529" s="103"/>
      <c r="N529" s="103"/>
      <c r="O529" s="104"/>
      <c r="P529" s="115" t="s">
        <v>581</v>
      </c>
    </row>
    <row r="530" spans="1:16" ht="15" x14ac:dyDescent="0.3">
      <c r="A530">
        <v>440</v>
      </c>
      <c r="B530" t="str">
        <f t="shared" si="90"/>
        <v>iBoxx MSCI USD High Yield Paris Aligned Capped TCA Index (12/31/2020-11/30/2022 -- pre-trajectory rebase)46</v>
      </c>
      <c r="C530" t="s">
        <v>590</v>
      </c>
      <c r="D530" t="s">
        <v>579</v>
      </c>
      <c r="F530">
        <v>46</v>
      </c>
      <c r="G530" t="s">
        <v>577</v>
      </c>
      <c r="H530" s="25">
        <v>45596</v>
      </c>
      <c r="I530" s="103"/>
      <c r="J530" s="103"/>
      <c r="K530" s="103"/>
      <c r="L530" s="103"/>
      <c r="M530" s="103"/>
      <c r="N530" s="103"/>
      <c r="O530" s="104"/>
      <c r="P530" s="115" t="s">
        <v>581</v>
      </c>
    </row>
    <row r="531" spans="1:16" ht="15" x14ac:dyDescent="0.3">
      <c r="A531">
        <v>440</v>
      </c>
      <c r="B531" t="str">
        <f t="shared" si="90"/>
        <v>iBoxx MSCI USD High Yield Paris Aligned Capped TCA Index (12/31/2020-11/30/2022 -- pre-trajectory rebase)47</v>
      </c>
      <c r="C531" t="s">
        <v>590</v>
      </c>
      <c r="D531" t="s">
        <v>579</v>
      </c>
      <c r="F531">
        <v>47</v>
      </c>
      <c r="G531" t="s">
        <v>577</v>
      </c>
      <c r="H531" s="25">
        <v>45626</v>
      </c>
      <c r="I531" s="103"/>
      <c r="J531" s="103"/>
      <c r="K531" s="103"/>
      <c r="L531" s="103"/>
      <c r="M531" s="103"/>
      <c r="N531" s="103"/>
      <c r="O531" s="104"/>
      <c r="P531" s="115" t="s">
        <v>581</v>
      </c>
    </row>
    <row r="532" spans="1:16" ht="15" x14ac:dyDescent="0.3">
      <c r="A532">
        <v>440</v>
      </c>
      <c r="B532" t="str">
        <f t="shared" si="90"/>
        <v>iBoxx MSCI USD High Yield Paris Aligned Capped TCA Index (12/31/2020-11/30/2022 -- pre-trajectory rebase)48</v>
      </c>
      <c r="C532" t="s">
        <v>590</v>
      </c>
      <c r="D532" t="s">
        <v>579</v>
      </c>
      <c r="F532">
        <v>48</v>
      </c>
      <c r="G532" t="s">
        <v>577</v>
      </c>
      <c r="H532" s="25">
        <v>45657</v>
      </c>
      <c r="I532" s="103"/>
      <c r="J532" s="103"/>
      <c r="K532" s="103"/>
      <c r="L532" s="103"/>
      <c r="M532" s="103"/>
      <c r="N532" s="103"/>
      <c r="O532" s="104"/>
      <c r="P532" s="115" t="s">
        <v>581</v>
      </c>
    </row>
    <row r="533" spans="1:16" ht="15" x14ac:dyDescent="0.3">
      <c r="A533">
        <v>440</v>
      </c>
      <c r="B533" t="str">
        <f t="shared" si="90"/>
        <v>iBoxx MSCI USD High Yield Paris Aligned Capped TCA Index (12/31/2020-11/30/2022 -- pre-trajectory rebase)49</v>
      </c>
      <c r="C533" t="s">
        <v>590</v>
      </c>
      <c r="D533" t="s">
        <v>579</v>
      </c>
      <c r="F533">
        <v>49</v>
      </c>
      <c r="G533" t="s">
        <v>577</v>
      </c>
      <c r="H533" s="25">
        <v>45688</v>
      </c>
      <c r="I533" s="103"/>
      <c r="J533" s="103"/>
      <c r="K533" s="103"/>
      <c r="L533" s="103"/>
      <c r="M533" s="103"/>
      <c r="N533" s="103"/>
      <c r="O533" s="104"/>
      <c r="P533" s="115" t="s">
        <v>581</v>
      </c>
    </row>
    <row r="534" spans="1:16" ht="15" x14ac:dyDescent="0.3">
      <c r="A534">
        <v>440</v>
      </c>
      <c r="B534" t="str">
        <f t="shared" si="90"/>
        <v>iBoxx MSCI USD High Yield Paris Aligned Capped TCA Index (12/31/2020-11/30/2022 -- pre-trajectory rebase)50</v>
      </c>
      <c r="C534" t="s">
        <v>590</v>
      </c>
      <c r="D534" t="s">
        <v>579</v>
      </c>
      <c r="F534">
        <v>50</v>
      </c>
      <c r="G534" t="s">
        <v>577</v>
      </c>
      <c r="H534" s="25">
        <v>45716</v>
      </c>
      <c r="I534" s="103"/>
      <c r="J534" s="103"/>
      <c r="K534" s="103"/>
      <c r="L534" s="103"/>
      <c r="M534" s="103"/>
      <c r="N534" s="103"/>
      <c r="O534" s="104"/>
      <c r="P534" s="115" t="s">
        <v>581</v>
      </c>
    </row>
    <row r="535" spans="1:16" ht="15" x14ac:dyDescent="0.3">
      <c r="A535">
        <v>440</v>
      </c>
      <c r="B535" t="str">
        <f t="shared" si="90"/>
        <v>iBoxx MSCI USD High Yield Paris Aligned Capped TCA Index (12/31/2020-11/30/2022 -- pre-trajectory rebase)51</v>
      </c>
      <c r="C535" t="s">
        <v>590</v>
      </c>
      <c r="D535" t="s">
        <v>579</v>
      </c>
      <c r="F535">
        <v>51</v>
      </c>
      <c r="G535" t="s">
        <v>577</v>
      </c>
      <c r="H535" s="25">
        <v>45747</v>
      </c>
      <c r="I535" s="103"/>
      <c r="J535" s="103"/>
      <c r="K535" s="103"/>
      <c r="L535" s="103"/>
      <c r="M535" s="103"/>
      <c r="N535" s="103"/>
      <c r="O535" s="104"/>
      <c r="P535" s="115" t="s">
        <v>581</v>
      </c>
    </row>
    <row r="536" spans="1:16" ht="15" x14ac:dyDescent="0.3">
      <c r="A536">
        <v>440</v>
      </c>
      <c r="B536" t="str">
        <f t="shared" si="90"/>
        <v>iBoxx MSCI USD High Yield Paris Aligned Capped TCA Index (12/31/2020-11/30/2022 -- pre-trajectory rebase)52</v>
      </c>
      <c r="C536" t="s">
        <v>590</v>
      </c>
      <c r="D536" t="s">
        <v>579</v>
      </c>
      <c r="F536">
        <v>52</v>
      </c>
      <c r="G536" t="s">
        <v>577</v>
      </c>
      <c r="H536" s="25">
        <v>45777</v>
      </c>
      <c r="I536" s="103"/>
      <c r="J536" s="103"/>
      <c r="K536" s="103"/>
      <c r="L536" s="103"/>
      <c r="M536" s="103"/>
      <c r="N536" s="103"/>
      <c r="O536" s="104"/>
      <c r="P536" s="115" t="s">
        <v>581</v>
      </c>
    </row>
    <row r="537" spans="1:16" ht="15" x14ac:dyDescent="0.3">
      <c r="A537">
        <v>440</v>
      </c>
      <c r="B537" t="str">
        <f t="shared" si="90"/>
        <v>iBoxx MSCI USD High Yield Paris Aligned Capped TCA Index (12/31/2020-11/30/2022 -- pre-trajectory rebase)53</v>
      </c>
      <c r="C537" t="s">
        <v>590</v>
      </c>
      <c r="D537" t="s">
        <v>579</v>
      </c>
      <c r="F537">
        <v>53</v>
      </c>
      <c r="G537" t="s">
        <v>577</v>
      </c>
      <c r="H537" s="25">
        <v>45808</v>
      </c>
      <c r="I537" s="103"/>
      <c r="J537" s="103"/>
      <c r="K537" s="103"/>
      <c r="L537" s="103"/>
      <c r="M537" s="103"/>
      <c r="N537" s="103"/>
      <c r="O537" s="104"/>
      <c r="P537" s="115" t="s">
        <v>581</v>
      </c>
    </row>
    <row r="538" spans="1:16" ht="15" x14ac:dyDescent="0.3">
      <c r="A538">
        <v>440</v>
      </c>
      <c r="B538" t="str">
        <f t="shared" si="90"/>
        <v>iBoxx MSCI USD High Yield Paris Aligned Capped TCA Index (12/31/2020-11/30/2022 -- pre-trajectory rebase)54</v>
      </c>
      <c r="C538" t="s">
        <v>590</v>
      </c>
      <c r="D538" t="s">
        <v>579</v>
      </c>
      <c r="F538">
        <v>54</v>
      </c>
      <c r="G538" t="s">
        <v>577</v>
      </c>
      <c r="H538" s="25">
        <v>45838</v>
      </c>
      <c r="I538" s="103"/>
      <c r="J538" s="103"/>
      <c r="K538" s="103"/>
      <c r="L538" s="103"/>
      <c r="M538" s="103"/>
      <c r="N538" s="103"/>
      <c r="O538" s="104"/>
      <c r="P538" s="115" t="s">
        <v>581</v>
      </c>
    </row>
    <row r="539" spans="1:16" ht="15" x14ac:dyDescent="0.3">
      <c r="A539">
        <v>440</v>
      </c>
      <c r="B539" t="str">
        <f t="shared" si="90"/>
        <v>iBoxx MSCI USD High Yield Paris Aligned Capped TCA Index (12/31/2020-11/30/2022 -- pre-trajectory rebase)55</v>
      </c>
      <c r="C539" t="s">
        <v>590</v>
      </c>
      <c r="D539" t="s">
        <v>579</v>
      </c>
      <c r="F539">
        <v>55</v>
      </c>
      <c r="G539" t="s">
        <v>577</v>
      </c>
      <c r="H539" s="25">
        <v>45869</v>
      </c>
      <c r="I539" s="103"/>
      <c r="J539" s="103"/>
      <c r="K539" s="103"/>
      <c r="L539" s="103"/>
      <c r="M539" s="103"/>
      <c r="N539" s="103"/>
      <c r="O539" s="104"/>
      <c r="P539" s="115" t="s">
        <v>581</v>
      </c>
    </row>
    <row r="540" spans="1:16" ht="15" x14ac:dyDescent="0.3">
      <c r="A540">
        <v>440</v>
      </c>
      <c r="B540" t="str">
        <f t="shared" si="90"/>
        <v>iBoxx MSCI USD High Yield Paris Aligned Capped TCA Index (12/31/2020-11/30/2022 -- pre-trajectory rebase)56</v>
      </c>
      <c r="C540" t="s">
        <v>590</v>
      </c>
      <c r="D540" t="s">
        <v>579</v>
      </c>
      <c r="F540">
        <v>56</v>
      </c>
      <c r="G540" t="s">
        <v>577</v>
      </c>
      <c r="H540" s="25">
        <v>45900</v>
      </c>
      <c r="I540" s="103"/>
      <c r="J540" s="103"/>
      <c r="K540" s="103"/>
      <c r="L540" s="103"/>
      <c r="M540" s="103"/>
      <c r="N540" s="103"/>
      <c r="O540" s="104"/>
      <c r="P540" s="115" t="s">
        <v>581</v>
      </c>
    </row>
    <row r="541" spans="1:16" ht="15" x14ac:dyDescent="0.3">
      <c r="A541">
        <v>440</v>
      </c>
      <c r="B541" t="str">
        <f t="shared" si="90"/>
        <v>iBoxx MSCI USD High Yield Paris Aligned Capped TCA Index (12/31/2020-11/30/2022 -- pre-trajectory rebase)57</v>
      </c>
      <c r="C541" t="s">
        <v>590</v>
      </c>
      <c r="D541" t="s">
        <v>579</v>
      </c>
      <c r="F541">
        <v>57</v>
      </c>
      <c r="G541" t="s">
        <v>577</v>
      </c>
      <c r="H541" s="25">
        <v>45930</v>
      </c>
      <c r="I541" s="103"/>
      <c r="J541" s="103"/>
      <c r="K541" s="103"/>
      <c r="L541" s="103"/>
      <c r="M541" s="103"/>
      <c r="N541" s="103"/>
      <c r="O541" s="104"/>
      <c r="P541" s="115" t="s">
        <v>581</v>
      </c>
    </row>
    <row r="542" spans="1:16" ht="15" x14ac:dyDescent="0.3">
      <c r="A542">
        <v>440</v>
      </c>
      <c r="B542" t="str">
        <f t="shared" si="90"/>
        <v>iBoxx MSCI USD High Yield Paris Aligned Capped TCA Index (12/31/2020-11/30/2022 -- pre-trajectory rebase)58</v>
      </c>
      <c r="C542" t="s">
        <v>590</v>
      </c>
      <c r="D542" t="s">
        <v>579</v>
      </c>
      <c r="F542">
        <v>58</v>
      </c>
      <c r="G542" t="s">
        <v>577</v>
      </c>
      <c r="H542" s="25">
        <v>45961</v>
      </c>
      <c r="I542" s="103"/>
      <c r="J542" s="103"/>
      <c r="K542" s="103"/>
      <c r="L542" s="103"/>
      <c r="M542" s="103"/>
      <c r="N542" s="103"/>
      <c r="O542" s="104"/>
      <c r="P542" s="115" t="s">
        <v>581</v>
      </c>
    </row>
    <row r="543" spans="1:16" ht="15" x14ac:dyDescent="0.3">
      <c r="A543">
        <v>440</v>
      </c>
      <c r="B543" t="str">
        <f t="shared" si="90"/>
        <v>iBoxx MSCI USD High Yield Paris Aligned Capped TCA Index (12/31/2020-11/30/2022 -- pre-trajectory rebase)59</v>
      </c>
      <c r="C543" t="s">
        <v>590</v>
      </c>
      <c r="D543" t="s">
        <v>579</v>
      </c>
      <c r="F543">
        <v>59</v>
      </c>
      <c r="G543" t="s">
        <v>577</v>
      </c>
      <c r="H543" s="25">
        <v>45991</v>
      </c>
      <c r="I543" s="103"/>
      <c r="J543" s="103"/>
      <c r="K543" s="103"/>
      <c r="L543" s="103"/>
      <c r="M543" s="103"/>
      <c r="N543" s="103"/>
      <c r="O543" s="104"/>
      <c r="P543" s="115" t="s">
        <v>581</v>
      </c>
    </row>
    <row r="544" spans="1:16" ht="15" x14ac:dyDescent="0.3">
      <c r="A544">
        <v>440</v>
      </c>
      <c r="B544" t="str">
        <f t="shared" si="90"/>
        <v>iBoxx MSCI USD High Yield Paris Aligned Capped TCA Index (12/31/2020-11/30/2022 -- pre-trajectory rebase)60</v>
      </c>
      <c r="C544" t="s">
        <v>590</v>
      </c>
      <c r="D544" t="s">
        <v>579</v>
      </c>
      <c r="F544">
        <v>60</v>
      </c>
      <c r="G544" t="s">
        <v>577</v>
      </c>
      <c r="H544" s="25">
        <v>46022</v>
      </c>
      <c r="I544" s="103"/>
      <c r="J544" s="103"/>
      <c r="K544" s="103"/>
      <c r="L544" s="103"/>
      <c r="M544" s="103"/>
      <c r="N544" s="103"/>
      <c r="O544" s="104"/>
      <c r="P544" s="115" t="s">
        <v>581</v>
      </c>
    </row>
    <row r="545" spans="1:16" ht="15" x14ac:dyDescent="0.3">
      <c r="A545">
        <v>440</v>
      </c>
      <c r="B545" t="str">
        <f t="shared" si="90"/>
        <v>iBoxx MSCI USD High Yield Paris Aligned Capped TCA Index (12/31/2020-11/30/2022 -- pre-trajectory rebase)61</v>
      </c>
      <c r="C545" t="s">
        <v>590</v>
      </c>
      <c r="D545" t="s">
        <v>579</v>
      </c>
      <c r="F545">
        <v>61</v>
      </c>
      <c r="G545" t="s">
        <v>577</v>
      </c>
      <c r="H545" s="25">
        <v>46053</v>
      </c>
      <c r="I545" s="103"/>
      <c r="J545" s="103"/>
      <c r="K545" s="103"/>
      <c r="L545" s="103"/>
      <c r="M545" s="103"/>
      <c r="N545" s="103"/>
      <c r="O545" s="104"/>
      <c r="P545" s="115" t="s">
        <v>581</v>
      </c>
    </row>
    <row r="546" spans="1:16" ht="15" x14ac:dyDescent="0.3">
      <c r="A546">
        <v>440</v>
      </c>
      <c r="B546" t="str">
        <f t="shared" si="90"/>
        <v>iBoxx MSCI USD High Yield Paris Aligned Capped TCA Index (12/31/2020-11/30/2022 -- pre-trajectory rebase)62</v>
      </c>
      <c r="C546" t="s">
        <v>590</v>
      </c>
      <c r="D546" t="s">
        <v>579</v>
      </c>
      <c r="F546">
        <v>62</v>
      </c>
      <c r="G546" t="s">
        <v>577</v>
      </c>
      <c r="H546" s="25">
        <v>46081</v>
      </c>
      <c r="I546" s="103"/>
      <c r="J546" s="103"/>
      <c r="K546" s="103"/>
      <c r="L546" s="103"/>
      <c r="M546" s="103"/>
      <c r="N546" s="103"/>
      <c r="O546" s="104"/>
      <c r="P546" s="115" t="s">
        <v>581</v>
      </c>
    </row>
    <row r="547" spans="1:16" ht="15" x14ac:dyDescent="0.3">
      <c r="A547">
        <v>440</v>
      </c>
      <c r="B547" t="str">
        <f t="shared" si="90"/>
        <v>iBoxx MSCI USD High Yield Paris Aligned Capped TCA Index (12/31/2020-11/30/2022 -- pre-trajectory rebase)63</v>
      </c>
      <c r="C547" t="s">
        <v>590</v>
      </c>
      <c r="D547" t="s">
        <v>579</v>
      </c>
      <c r="F547">
        <v>63</v>
      </c>
      <c r="G547" t="s">
        <v>577</v>
      </c>
      <c r="H547" s="25">
        <v>46112</v>
      </c>
      <c r="I547" s="103"/>
      <c r="J547" s="103"/>
      <c r="K547" s="103"/>
      <c r="L547" s="103"/>
      <c r="M547" s="103"/>
      <c r="N547" s="103"/>
      <c r="O547" s="104"/>
      <c r="P547" s="115" t="s">
        <v>581</v>
      </c>
    </row>
    <row r="548" spans="1:16" ht="15" x14ac:dyDescent="0.3">
      <c r="A548">
        <v>440</v>
      </c>
      <c r="B548" t="str">
        <f t="shared" ref="B548:B604" si="91">_xlfn.CONCAT(C548,F548)</f>
        <v>iBoxx MSCI USD High Yield Paris Aligned Capped TCA Index (12/31/2020-11/30/2022 -- pre-trajectory rebase)64</v>
      </c>
      <c r="C548" t="s">
        <v>590</v>
      </c>
      <c r="D548" t="s">
        <v>579</v>
      </c>
      <c r="F548">
        <v>64</v>
      </c>
      <c r="G548" t="s">
        <v>577</v>
      </c>
      <c r="H548" s="25">
        <v>46142</v>
      </c>
      <c r="I548" s="103"/>
      <c r="J548" s="103"/>
      <c r="K548" s="103"/>
      <c r="L548" s="103"/>
      <c r="M548" s="103"/>
      <c r="N548" s="103"/>
      <c r="O548" s="104"/>
      <c r="P548" s="115" t="s">
        <v>581</v>
      </c>
    </row>
    <row r="549" spans="1:16" ht="15" x14ac:dyDescent="0.3">
      <c r="A549">
        <v>440</v>
      </c>
      <c r="B549" t="str">
        <f t="shared" si="91"/>
        <v>iBoxx MSCI USD High Yield Paris Aligned Capped TCA Index (12/31/2020-11/30/2022 -- pre-trajectory rebase)65</v>
      </c>
      <c r="C549" t="s">
        <v>590</v>
      </c>
      <c r="D549" t="s">
        <v>579</v>
      </c>
      <c r="F549">
        <v>65</v>
      </c>
      <c r="G549" t="s">
        <v>577</v>
      </c>
      <c r="H549" s="25">
        <v>46173</v>
      </c>
      <c r="I549" s="103"/>
      <c r="J549" s="103"/>
      <c r="K549" s="103"/>
      <c r="L549" s="103"/>
      <c r="M549" s="103"/>
      <c r="N549" s="103"/>
      <c r="O549" s="104"/>
      <c r="P549" s="115" t="s">
        <v>581</v>
      </c>
    </row>
    <row r="550" spans="1:16" ht="15" x14ac:dyDescent="0.3">
      <c r="A550">
        <v>440</v>
      </c>
      <c r="B550" t="str">
        <f t="shared" si="91"/>
        <v>iBoxx MSCI USD High Yield Paris Aligned Capped TCA Index (12/31/2020-11/30/2022 -- pre-trajectory rebase)66</v>
      </c>
      <c r="C550" t="s">
        <v>590</v>
      </c>
      <c r="D550" t="s">
        <v>579</v>
      </c>
      <c r="F550">
        <v>66</v>
      </c>
      <c r="G550" t="s">
        <v>577</v>
      </c>
      <c r="H550" s="25">
        <v>46203</v>
      </c>
      <c r="I550" s="103"/>
      <c r="J550" s="103"/>
      <c r="K550" s="103"/>
      <c r="L550" s="103"/>
      <c r="M550" s="103"/>
      <c r="N550" s="103"/>
      <c r="O550" s="104"/>
      <c r="P550" s="115" t="s">
        <v>581</v>
      </c>
    </row>
    <row r="551" spans="1:16" ht="15" x14ac:dyDescent="0.3">
      <c r="A551">
        <v>440</v>
      </c>
      <c r="B551" t="str">
        <f t="shared" si="91"/>
        <v>iBoxx MSCI USD High Yield Paris Aligned Capped TCA Index (12/31/2020-11/30/2022 -- pre-trajectory rebase)67</v>
      </c>
      <c r="C551" t="s">
        <v>590</v>
      </c>
      <c r="D551" t="s">
        <v>579</v>
      </c>
      <c r="F551">
        <v>67</v>
      </c>
      <c r="G551" t="s">
        <v>577</v>
      </c>
      <c r="H551" s="25">
        <v>46234</v>
      </c>
      <c r="I551" s="103"/>
      <c r="J551" s="103"/>
      <c r="K551" s="103"/>
      <c r="L551" s="103"/>
      <c r="M551" s="103"/>
      <c r="N551" s="103"/>
      <c r="O551" s="104"/>
      <c r="P551" s="115" t="s">
        <v>581</v>
      </c>
    </row>
    <row r="552" spans="1:16" ht="15" x14ac:dyDescent="0.3">
      <c r="A552">
        <v>440</v>
      </c>
      <c r="B552" t="str">
        <f t="shared" si="91"/>
        <v>iBoxx MSCI USD High Yield Paris Aligned Capped TCA Index (12/31/2020-11/30/2022 -- pre-trajectory rebase)68</v>
      </c>
      <c r="C552" t="s">
        <v>590</v>
      </c>
      <c r="D552" t="s">
        <v>579</v>
      </c>
      <c r="F552">
        <v>68</v>
      </c>
      <c r="G552" t="s">
        <v>577</v>
      </c>
      <c r="H552" s="25">
        <v>46265</v>
      </c>
      <c r="I552" s="103"/>
      <c r="J552" s="103"/>
      <c r="K552" s="103"/>
      <c r="L552" s="103"/>
      <c r="M552" s="103"/>
      <c r="N552" s="103"/>
      <c r="O552" s="104"/>
      <c r="P552" s="115" t="s">
        <v>581</v>
      </c>
    </row>
    <row r="553" spans="1:16" ht="15" x14ac:dyDescent="0.3">
      <c r="A553">
        <v>440</v>
      </c>
      <c r="B553" t="str">
        <f t="shared" si="91"/>
        <v>iBoxx MSCI USD High Yield Paris Aligned Capped TCA Index (12/31/2020-11/30/2022 -- pre-trajectory rebase)69</v>
      </c>
      <c r="C553" t="s">
        <v>590</v>
      </c>
      <c r="D553" t="s">
        <v>579</v>
      </c>
      <c r="F553">
        <v>69</v>
      </c>
      <c r="G553" t="s">
        <v>577</v>
      </c>
      <c r="H553" s="25">
        <v>46295</v>
      </c>
      <c r="I553" s="103"/>
      <c r="J553" s="103"/>
      <c r="K553" s="103"/>
      <c r="L553" s="103"/>
      <c r="M553" s="103"/>
      <c r="N553" s="103"/>
      <c r="O553" s="104"/>
      <c r="P553" s="115" t="s">
        <v>581</v>
      </c>
    </row>
    <row r="554" spans="1:16" ht="15" x14ac:dyDescent="0.3">
      <c r="A554">
        <v>440</v>
      </c>
      <c r="B554" t="str">
        <f t="shared" si="91"/>
        <v>iBoxx MSCI USD High Yield Paris Aligned Capped TCA Index (12/31/2020-11/30/2022 -- pre-trajectory rebase)70</v>
      </c>
      <c r="C554" t="s">
        <v>590</v>
      </c>
      <c r="D554" t="s">
        <v>579</v>
      </c>
      <c r="F554">
        <v>70</v>
      </c>
      <c r="G554" t="s">
        <v>577</v>
      </c>
      <c r="H554" s="25">
        <v>46326</v>
      </c>
      <c r="I554" s="103"/>
      <c r="J554" s="103"/>
      <c r="K554" s="103"/>
      <c r="L554" s="103"/>
      <c r="M554" s="103"/>
      <c r="N554" s="103"/>
      <c r="O554" s="104"/>
      <c r="P554" s="115" t="s">
        <v>581</v>
      </c>
    </row>
    <row r="555" spans="1:16" ht="15" x14ac:dyDescent="0.3">
      <c r="A555">
        <v>440</v>
      </c>
      <c r="B555" t="str">
        <f t="shared" si="91"/>
        <v>iBoxx MSCI USD High Yield Paris Aligned Capped TCA Index (12/31/2020-11/30/2022 -- pre-trajectory rebase)71</v>
      </c>
      <c r="C555" t="s">
        <v>590</v>
      </c>
      <c r="D555" t="s">
        <v>579</v>
      </c>
      <c r="F555">
        <v>71</v>
      </c>
      <c r="G555" t="s">
        <v>577</v>
      </c>
      <c r="H555" s="25">
        <v>46356</v>
      </c>
      <c r="I555" s="103"/>
      <c r="J555" s="103"/>
      <c r="K555" s="103"/>
      <c r="L555" s="103"/>
      <c r="M555" s="103"/>
      <c r="N555" s="103"/>
      <c r="O555" s="104"/>
      <c r="P555" s="115" t="s">
        <v>581</v>
      </c>
    </row>
    <row r="556" spans="1:16" ht="15" x14ac:dyDescent="0.3">
      <c r="A556">
        <v>440</v>
      </c>
      <c r="B556" t="str">
        <f t="shared" si="91"/>
        <v>iBoxx MSCI USD High Yield Paris Aligned Capped TCA Index (12/31/2020-11/30/2022 -- pre-trajectory rebase)72</v>
      </c>
      <c r="C556" t="s">
        <v>590</v>
      </c>
      <c r="D556" t="s">
        <v>579</v>
      </c>
      <c r="F556">
        <v>72</v>
      </c>
      <c r="G556" t="s">
        <v>577</v>
      </c>
      <c r="H556" s="25">
        <v>46387</v>
      </c>
      <c r="I556" s="103"/>
      <c r="J556" s="103"/>
      <c r="K556" s="103"/>
      <c r="L556" s="103"/>
      <c r="M556" s="103"/>
      <c r="N556" s="103"/>
      <c r="O556" s="104"/>
      <c r="P556" s="115" t="s">
        <v>581</v>
      </c>
    </row>
    <row r="557" spans="1:16" ht="15" x14ac:dyDescent="0.3">
      <c r="A557">
        <v>440</v>
      </c>
      <c r="B557" t="str">
        <f t="shared" si="91"/>
        <v>iBoxx MSCI USD High Yield Paris Aligned Capped TCA Index (12/31/2020-11/30/2022 -- pre-trajectory rebase)73</v>
      </c>
      <c r="C557" t="s">
        <v>590</v>
      </c>
      <c r="D557" t="s">
        <v>579</v>
      </c>
      <c r="F557">
        <v>73</v>
      </c>
      <c r="G557" t="s">
        <v>577</v>
      </c>
      <c r="H557" s="25">
        <v>46418</v>
      </c>
      <c r="I557" s="103"/>
      <c r="J557" s="103"/>
      <c r="K557" s="103"/>
      <c r="L557" s="103"/>
      <c r="M557" s="103"/>
      <c r="N557" s="103"/>
      <c r="O557" s="104"/>
      <c r="P557" s="115" t="s">
        <v>581</v>
      </c>
    </row>
    <row r="558" spans="1:16" ht="15" x14ac:dyDescent="0.3">
      <c r="A558">
        <v>440</v>
      </c>
      <c r="B558" t="str">
        <f t="shared" si="91"/>
        <v>iBoxx MSCI USD High Yield Paris Aligned Capped TCA Index (12/31/2020-11/30/2022 -- pre-trajectory rebase)74</v>
      </c>
      <c r="C558" t="s">
        <v>590</v>
      </c>
      <c r="D558" t="s">
        <v>579</v>
      </c>
      <c r="F558">
        <v>74</v>
      </c>
      <c r="G558" t="s">
        <v>577</v>
      </c>
      <c r="H558" s="25">
        <v>46446</v>
      </c>
      <c r="I558" s="103"/>
      <c r="J558" s="103"/>
      <c r="K558" s="103"/>
      <c r="L558" s="103"/>
      <c r="M558" s="103"/>
      <c r="N558" s="103"/>
      <c r="O558" s="104"/>
      <c r="P558" s="115" t="s">
        <v>581</v>
      </c>
    </row>
    <row r="559" spans="1:16" ht="15" x14ac:dyDescent="0.3">
      <c r="A559">
        <v>440</v>
      </c>
      <c r="B559" t="str">
        <f t="shared" si="91"/>
        <v>iBoxx MSCI USD High Yield Paris Aligned Capped TCA Index (12/31/2020-11/30/2022 -- pre-trajectory rebase)75</v>
      </c>
      <c r="C559" t="s">
        <v>590</v>
      </c>
      <c r="D559" t="s">
        <v>579</v>
      </c>
      <c r="F559">
        <v>75</v>
      </c>
      <c r="G559" t="s">
        <v>577</v>
      </c>
      <c r="H559" s="25">
        <v>46477</v>
      </c>
      <c r="I559" s="103"/>
      <c r="J559" s="103"/>
      <c r="K559" s="103"/>
      <c r="L559" s="103"/>
      <c r="M559" s="103"/>
      <c r="N559" s="103"/>
      <c r="O559" s="104"/>
      <c r="P559" s="115" t="s">
        <v>581</v>
      </c>
    </row>
    <row r="560" spans="1:16" ht="15" x14ac:dyDescent="0.3">
      <c r="A560">
        <v>440</v>
      </c>
      <c r="B560" t="str">
        <f t="shared" si="91"/>
        <v>iBoxx MSCI USD High Yield Paris Aligned Capped TCA Index (12/31/2020-11/30/2022 -- pre-trajectory rebase)76</v>
      </c>
      <c r="C560" t="s">
        <v>590</v>
      </c>
      <c r="D560" t="s">
        <v>579</v>
      </c>
      <c r="F560">
        <v>76</v>
      </c>
      <c r="G560" t="s">
        <v>577</v>
      </c>
      <c r="H560" s="25">
        <v>46507</v>
      </c>
      <c r="I560" s="103"/>
      <c r="J560" s="103"/>
      <c r="K560" s="103"/>
      <c r="L560" s="103"/>
      <c r="M560" s="103"/>
      <c r="N560" s="103"/>
      <c r="O560" s="104"/>
      <c r="P560" s="115" t="s">
        <v>581</v>
      </c>
    </row>
    <row r="561" spans="1:16" ht="15" x14ac:dyDescent="0.3">
      <c r="A561">
        <v>440</v>
      </c>
      <c r="B561" t="str">
        <f t="shared" si="91"/>
        <v>iBoxx MSCI USD High Yield Paris Aligned Capped TCA Index (12/31/2020-11/30/2022 -- pre-trajectory rebase)77</v>
      </c>
      <c r="C561" t="s">
        <v>590</v>
      </c>
      <c r="D561" t="s">
        <v>579</v>
      </c>
      <c r="F561">
        <v>77</v>
      </c>
      <c r="G561" t="s">
        <v>577</v>
      </c>
      <c r="H561" s="25">
        <v>46538</v>
      </c>
      <c r="I561" s="103"/>
      <c r="J561" s="103"/>
      <c r="K561" s="103"/>
      <c r="L561" s="103"/>
      <c r="M561" s="103"/>
      <c r="N561" s="103"/>
      <c r="O561" s="104"/>
      <c r="P561" s="115" t="s">
        <v>581</v>
      </c>
    </row>
    <row r="562" spans="1:16" ht="15" x14ac:dyDescent="0.3">
      <c r="A562">
        <v>440</v>
      </c>
      <c r="B562" t="str">
        <f t="shared" si="91"/>
        <v>iBoxx MSCI USD High Yield Paris Aligned Capped TCA Index (12/31/2020-11/30/2022 -- pre-trajectory rebase)78</v>
      </c>
      <c r="C562" t="s">
        <v>590</v>
      </c>
      <c r="D562" t="s">
        <v>579</v>
      </c>
      <c r="F562">
        <v>78</v>
      </c>
      <c r="G562" t="s">
        <v>577</v>
      </c>
      <c r="H562" s="25">
        <v>46568</v>
      </c>
      <c r="I562" s="103"/>
      <c r="J562" s="103"/>
      <c r="K562" s="103"/>
      <c r="L562" s="103"/>
      <c r="M562" s="103"/>
      <c r="N562" s="103"/>
      <c r="O562" s="104"/>
      <c r="P562" s="115" t="s">
        <v>581</v>
      </c>
    </row>
    <row r="563" spans="1:16" ht="15" x14ac:dyDescent="0.3">
      <c r="A563">
        <v>440</v>
      </c>
      <c r="B563" t="str">
        <f t="shared" si="91"/>
        <v>iBoxx MSCI USD High Yield Paris Aligned Capped TCA Index (12/31/2020-11/30/2022 -- pre-trajectory rebase)79</v>
      </c>
      <c r="C563" t="s">
        <v>590</v>
      </c>
      <c r="D563" t="s">
        <v>579</v>
      </c>
      <c r="F563">
        <v>79</v>
      </c>
      <c r="G563" t="s">
        <v>577</v>
      </c>
      <c r="H563" s="25">
        <v>46599</v>
      </c>
      <c r="I563" s="103"/>
      <c r="J563" s="103"/>
      <c r="K563" s="103"/>
      <c r="L563" s="103"/>
      <c r="M563" s="103"/>
      <c r="N563" s="103"/>
      <c r="O563" s="104"/>
      <c r="P563" s="115" t="s">
        <v>581</v>
      </c>
    </row>
    <row r="564" spans="1:16" ht="15" x14ac:dyDescent="0.3">
      <c r="A564">
        <v>440</v>
      </c>
      <c r="B564" t="str">
        <f t="shared" si="91"/>
        <v>iBoxx MSCI USD High Yield Paris Aligned Capped TCA Index (12/31/2020-11/30/2022 -- pre-trajectory rebase)80</v>
      </c>
      <c r="C564" t="s">
        <v>590</v>
      </c>
      <c r="D564" t="s">
        <v>579</v>
      </c>
      <c r="F564">
        <v>80</v>
      </c>
      <c r="G564" t="s">
        <v>577</v>
      </c>
      <c r="H564" s="25">
        <v>46630</v>
      </c>
      <c r="I564" s="103"/>
      <c r="J564" s="103"/>
      <c r="K564" s="103"/>
      <c r="L564" s="103"/>
      <c r="M564" s="103"/>
      <c r="N564" s="103"/>
      <c r="O564" s="104"/>
      <c r="P564" s="115" t="s">
        <v>581</v>
      </c>
    </row>
    <row r="565" spans="1:16" ht="15" x14ac:dyDescent="0.3">
      <c r="A565">
        <v>440</v>
      </c>
      <c r="B565" t="str">
        <f t="shared" si="91"/>
        <v>iBoxx MSCI USD High Yield Paris Aligned Capped TCA Index (12/31/2020-11/30/2022 -- pre-trajectory rebase)81</v>
      </c>
      <c r="C565" t="s">
        <v>590</v>
      </c>
      <c r="D565" t="s">
        <v>579</v>
      </c>
      <c r="F565">
        <v>81</v>
      </c>
      <c r="G565" t="s">
        <v>577</v>
      </c>
      <c r="H565" s="25">
        <v>46660</v>
      </c>
      <c r="I565" s="103"/>
      <c r="J565" s="103"/>
      <c r="K565" s="103"/>
      <c r="L565" s="103"/>
      <c r="M565" s="103"/>
      <c r="N565" s="103"/>
      <c r="O565" s="104"/>
      <c r="P565" s="115" t="s">
        <v>581</v>
      </c>
    </row>
    <row r="566" spans="1:16" ht="15" x14ac:dyDescent="0.3">
      <c r="A566">
        <v>440</v>
      </c>
      <c r="B566" t="str">
        <f t="shared" si="91"/>
        <v>iBoxx MSCI USD High Yield Paris Aligned Capped TCA Index (12/31/2020-11/30/2022 -- pre-trajectory rebase)82</v>
      </c>
      <c r="C566" t="s">
        <v>590</v>
      </c>
      <c r="D566" t="s">
        <v>579</v>
      </c>
      <c r="F566">
        <v>82</v>
      </c>
      <c r="G566" t="s">
        <v>577</v>
      </c>
      <c r="H566" s="25">
        <v>46691</v>
      </c>
      <c r="I566" s="103"/>
      <c r="J566" s="103"/>
      <c r="K566" s="103"/>
      <c r="L566" s="103"/>
      <c r="M566" s="103"/>
      <c r="N566" s="103"/>
      <c r="O566" s="104"/>
      <c r="P566" s="115" t="s">
        <v>581</v>
      </c>
    </row>
    <row r="567" spans="1:16" ht="15" x14ac:dyDescent="0.3">
      <c r="A567">
        <v>440</v>
      </c>
      <c r="B567" t="str">
        <f t="shared" si="91"/>
        <v>iBoxx MSCI USD High Yield Paris Aligned Capped TCA Index (12/31/2020-11/30/2022 -- pre-trajectory rebase)83</v>
      </c>
      <c r="C567" t="s">
        <v>590</v>
      </c>
      <c r="D567" t="s">
        <v>579</v>
      </c>
      <c r="F567">
        <v>83</v>
      </c>
      <c r="G567" t="s">
        <v>577</v>
      </c>
      <c r="H567" s="25">
        <v>46721</v>
      </c>
      <c r="I567" s="103"/>
      <c r="J567" s="103"/>
      <c r="K567" s="103"/>
      <c r="L567" s="103"/>
      <c r="M567" s="103"/>
      <c r="N567" s="103"/>
      <c r="O567" s="104"/>
      <c r="P567" s="115" t="s">
        <v>581</v>
      </c>
    </row>
    <row r="568" spans="1:16" ht="15" x14ac:dyDescent="0.3">
      <c r="A568">
        <v>440</v>
      </c>
      <c r="B568" t="str">
        <f t="shared" si="91"/>
        <v>iBoxx MSCI USD High Yield Paris Aligned Capped TCA Index (12/31/2020-11/30/2022 -- pre-trajectory rebase)84</v>
      </c>
      <c r="C568" t="s">
        <v>590</v>
      </c>
      <c r="D568" t="s">
        <v>579</v>
      </c>
      <c r="F568">
        <v>84</v>
      </c>
      <c r="G568" t="s">
        <v>577</v>
      </c>
      <c r="H568" s="25">
        <v>46752</v>
      </c>
      <c r="I568" s="103"/>
      <c r="J568" s="103"/>
      <c r="K568" s="103"/>
      <c r="L568" s="103"/>
      <c r="M568" s="103"/>
      <c r="N568" s="103"/>
      <c r="O568" s="104"/>
      <c r="P568" s="115" t="s">
        <v>581</v>
      </c>
    </row>
    <row r="569" spans="1:16" ht="15" x14ac:dyDescent="0.3">
      <c r="A569">
        <v>440</v>
      </c>
      <c r="B569" t="str">
        <f t="shared" si="91"/>
        <v>iBoxx MSCI USD High Yield Paris Aligned Capped TCA Index (12/31/2020-11/30/2022 -- pre-trajectory rebase)85</v>
      </c>
      <c r="C569" t="s">
        <v>590</v>
      </c>
      <c r="D569" t="s">
        <v>579</v>
      </c>
      <c r="F569">
        <v>85</v>
      </c>
      <c r="G569" t="s">
        <v>577</v>
      </c>
      <c r="H569" s="25">
        <v>46783</v>
      </c>
      <c r="I569" s="103"/>
      <c r="J569" s="103"/>
      <c r="K569" s="103"/>
      <c r="L569" s="103"/>
      <c r="M569" s="103"/>
      <c r="N569" s="103"/>
      <c r="O569" s="104"/>
      <c r="P569" s="115" t="s">
        <v>581</v>
      </c>
    </row>
    <row r="570" spans="1:16" ht="15" x14ac:dyDescent="0.3">
      <c r="A570">
        <v>440</v>
      </c>
      <c r="B570" t="str">
        <f t="shared" si="91"/>
        <v>iBoxx MSCI USD High Yield Paris Aligned Capped TCA Index (12/31/2020-11/30/2022 -- pre-trajectory rebase)86</v>
      </c>
      <c r="C570" t="s">
        <v>590</v>
      </c>
      <c r="D570" t="s">
        <v>579</v>
      </c>
      <c r="F570">
        <v>86</v>
      </c>
      <c r="G570" t="s">
        <v>577</v>
      </c>
      <c r="H570" s="25">
        <v>46811</v>
      </c>
      <c r="I570" s="103"/>
      <c r="J570" s="103"/>
      <c r="K570" s="103"/>
      <c r="L570" s="103"/>
      <c r="M570" s="103"/>
      <c r="N570" s="103"/>
      <c r="O570" s="104"/>
      <c r="P570" s="115" t="s">
        <v>581</v>
      </c>
    </row>
    <row r="571" spans="1:16" ht="15" x14ac:dyDescent="0.3">
      <c r="A571">
        <v>440</v>
      </c>
      <c r="B571" t="str">
        <f t="shared" si="91"/>
        <v>iBoxx MSCI USD High Yield Paris Aligned Capped TCA Index (12/31/2020-11/30/2022 -- pre-trajectory rebase)87</v>
      </c>
      <c r="C571" t="s">
        <v>590</v>
      </c>
      <c r="D571" t="s">
        <v>579</v>
      </c>
      <c r="F571">
        <v>87</v>
      </c>
      <c r="G571" t="s">
        <v>577</v>
      </c>
      <c r="H571" s="25">
        <v>46843</v>
      </c>
      <c r="I571" s="103"/>
      <c r="J571" s="103"/>
      <c r="K571" s="103"/>
      <c r="L571" s="103"/>
      <c r="M571" s="103"/>
      <c r="N571" s="103"/>
      <c r="O571" s="104"/>
      <c r="P571" s="115" t="s">
        <v>581</v>
      </c>
    </row>
    <row r="572" spans="1:16" ht="15" x14ac:dyDescent="0.3">
      <c r="A572">
        <v>440</v>
      </c>
      <c r="B572" t="str">
        <f t="shared" si="91"/>
        <v>iBoxx MSCI USD High Yield Paris Aligned Capped TCA Index (12/31/2020-11/30/2022 -- pre-trajectory rebase)88</v>
      </c>
      <c r="C572" t="s">
        <v>590</v>
      </c>
      <c r="D572" t="s">
        <v>579</v>
      </c>
      <c r="F572">
        <v>88</v>
      </c>
      <c r="G572" t="s">
        <v>577</v>
      </c>
      <c r="H572" s="25">
        <v>46873</v>
      </c>
      <c r="I572" s="103"/>
      <c r="J572" s="103"/>
      <c r="K572" s="103"/>
      <c r="L572" s="103"/>
      <c r="M572" s="103"/>
      <c r="N572" s="103"/>
      <c r="O572" s="104"/>
      <c r="P572" s="115" t="s">
        <v>581</v>
      </c>
    </row>
    <row r="573" spans="1:16" ht="15" x14ac:dyDescent="0.3">
      <c r="A573">
        <v>440</v>
      </c>
      <c r="B573" t="str">
        <f t="shared" si="91"/>
        <v>iBoxx MSCI USD High Yield Paris Aligned Capped TCA Index (12/31/2020-11/30/2022 -- pre-trajectory rebase)89</v>
      </c>
      <c r="C573" t="s">
        <v>590</v>
      </c>
      <c r="D573" t="s">
        <v>579</v>
      </c>
      <c r="F573">
        <v>89</v>
      </c>
      <c r="G573" t="s">
        <v>577</v>
      </c>
      <c r="H573" s="25">
        <v>46904</v>
      </c>
      <c r="I573" s="103"/>
      <c r="J573" s="103"/>
      <c r="K573" s="103"/>
      <c r="L573" s="103"/>
      <c r="M573" s="103"/>
      <c r="N573" s="103"/>
      <c r="O573" s="104"/>
      <c r="P573" s="115" t="s">
        <v>581</v>
      </c>
    </row>
    <row r="574" spans="1:16" ht="15" x14ac:dyDescent="0.3">
      <c r="A574">
        <v>440</v>
      </c>
      <c r="B574" t="str">
        <f t="shared" si="91"/>
        <v>iBoxx MSCI USD High Yield Paris Aligned Capped TCA Index (12/31/2020-11/30/2022 -- pre-trajectory rebase)90</v>
      </c>
      <c r="C574" t="s">
        <v>590</v>
      </c>
      <c r="D574" t="s">
        <v>579</v>
      </c>
      <c r="F574">
        <v>90</v>
      </c>
      <c r="G574" t="s">
        <v>577</v>
      </c>
      <c r="H574" s="25">
        <v>46934</v>
      </c>
      <c r="I574" s="103"/>
      <c r="J574" s="103"/>
      <c r="K574" s="103"/>
      <c r="L574" s="103"/>
      <c r="M574" s="103"/>
      <c r="N574" s="103"/>
      <c r="O574" s="104"/>
      <c r="P574" s="115" t="s">
        <v>581</v>
      </c>
    </row>
    <row r="575" spans="1:16" ht="15" x14ac:dyDescent="0.3">
      <c r="A575">
        <v>440</v>
      </c>
      <c r="B575" t="str">
        <f t="shared" si="91"/>
        <v>iBoxx MSCI USD High Yield Paris Aligned Capped TCA Index (12/31/2020-11/30/2022 -- pre-trajectory rebase)91</v>
      </c>
      <c r="C575" t="s">
        <v>590</v>
      </c>
      <c r="D575" t="s">
        <v>579</v>
      </c>
      <c r="F575">
        <v>91</v>
      </c>
      <c r="G575" t="s">
        <v>577</v>
      </c>
      <c r="H575" s="25">
        <v>46965</v>
      </c>
      <c r="I575" s="103"/>
      <c r="J575" s="103"/>
      <c r="K575" s="103"/>
      <c r="L575" s="103"/>
      <c r="M575" s="103"/>
      <c r="N575" s="103"/>
      <c r="O575" s="104"/>
      <c r="P575" s="115" t="s">
        <v>581</v>
      </c>
    </row>
    <row r="576" spans="1:16" ht="15" x14ac:dyDescent="0.3">
      <c r="A576">
        <v>440</v>
      </c>
      <c r="B576" t="str">
        <f t="shared" si="91"/>
        <v>iBoxx MSCI USD High Yield Paris Aligned Capped TCA Index (12/31/2020-11/30/2022 -- pre-trajectory rebase)92</v>
      </c>
      <c r="C576" t="s">
        <v>590</v>
      </c>
      <c r="D576" t="s">
        <v>579</v>
      </c>
      <c r="F576">
        <v>92</v>
      </c>
      <c r="G576" t="s">
        <v>577</v>
      </c>
      <c r="H576" s="25">
        <v>46996</v>
      </c>
      <c r="I576" s="103"/>
      <c r="J576" s="103"/>
      <c r="K576" s="103"/>
      <c r="L576" s="103"/>
      <c r="M576" s="103"/>
      <c r="N576" s="103"/>
      <c r="O576" s="104"/>
      <c r="P576" s="115" t="s">
        <v>581</v>
      </c>
    </row>
    <row r="577" spans="1:16" ht="15" x14ac:dyDescent="0.3">
      <c r="A577">
        <v>440</v>
      </c>
      <c r="B577" t="str">
        <f t="shared" si="91"/>
        <v>iBoxx MSCI USD High Yield Paris Aligned Capped TCA Index (12/31/2020-11/30/2022 -- pre-trajectory rebase)93</v>
      </c>
      <c r="C577" t="s">
        <v>590</v>
      </c>
      <c r="D577" t="s">
        <v>579</v>
      </c>
      <c r="F577">
        <v>93</v>
      </c>
      <c r="G577" t="s">
        <v>577</v>
      </c>
      <c r="H577" s="25">
        <v>47026</v>
      </c>
      <c r="I577" s="103"/>
      <c r="J577" s="103"/>
      <c r="K577" s="103"/>
      <c r="L577" s="103"/>
      <c r="M577" s="103"/>
      <c r="N577" s="103"/>
      <c r="O577" s="104"/>
      <c r="P577" s="115" t="s">
        <v>581</v>
      </c>
    </row>
    <row r="578" spans="1:16" ht="15" x14ac:dyDescent="0.3">
      <c r="A578">
        <v>440</v>
      </c>
      <c r="B578" t="str">
        <f t="shared" si="91"/>
        <v>iBoxx MSCI USD High Yield Paris Aligned Capped TCA Index (12/31/2020-11/30/2022 -- pre-trajectory rebase)94</v>
      </c>
      <c r="C578" t="s">
        <v>590</v>
      </c>
      <c r="D578" t="s">
        <v>579</v>
      </c>
      <c r="F578">
        <v>94</v>
      </c>
      <c r="G578" t="s">
        <v>577</v>
      </c>
      <c r="H578" s="25">
        <v>47057</v>
      </c>
      <c r="I578" s="103"/>
      <c r="J578" s="103"/>
      <c r="K578" s="103"/>
      <c r="L578" s="103"/>
      <c r="M578" s="103"/>
      <c r="N578" s="103"/>
      <c r="O578" s="104"/>
      <c r="P578" s="115" t="s">
        <v>581</v>
      </c>
    </row>
    <row r="579" spans="1:16" ht="15" x14ac:dyDescent="0.3">
      <c r="A579">
        <v>440</v>
      </c>
      <c r="B579" t="str">
        <f t="shared" si="91"/>
        <v>iBoxx MSCI USD High Yield Paris Aligned Capped TCA Index (12/31/2020-11/30/2022 -- pre-trajectory rebase)95</v>
      </c>
      <c r="C579" t="s">
        <v>590</v>
      </c>
      <c r="D579" t="s">
        <v>579</v>
      </c>
      <c r="F579">
        <v>95</v>
      </c>
      <c r="G579" t="s">
        <v>577</v>
      </c>
      <c r="H579" s="25">
        <v>47087</v>
      </c>
      <c r="I579" s="103"/>
      <c r="J579" s="103"/>
      <c r="K579" s="103"/>
      <c r="L579" s="103"/>
      <c r="M579" s="103"/>
      <c r="N579" s="103"/>
      <c r="O579" s="104"/>
      <c r="P579" s="115" t="s">
        <v>581</v>
      </c>
    </row>
    <row r="580" spans="1:16" ht="15" x14ac:dyDescent="0.3">
      <c r="A580">
        <v>440</v>
      </c>
      <c r="B580" t="str">
        <f t="shared" si="91"/>
        <v>iBoxx MSCI USD High Yield Paris Aligned Capped TCA Index (12/31/2020-11/30/2022 -- pre-trajectory rebase)96</v>
      </c>
      <c r="C580" t="s">
        <v>590</v>
      </c>
      <c r="D580" t="s">
        <v>579</v>
      </c>
      <c r="F580">
        <v>96</v>
      </c>
      <c r="G580" t="s">
        <v>577</v>
      </c>
      <c r="H580" s="25">
        <v>47118</v>
      </c>
      <c r="I580" s="103"/>
      <c r="J580" s="103"/>
      <c r="K580" s="103"/>
      <c r="L580" s="103"/>
      <c r="M580" s="103"/>
      <c r="N580" s="103"/>
      <c r="O580" s="104"/>
      <c r="P580" s="115" t="s">
        <v>581</v>
      </c>
    </row>
    <row r="581" spans="1:16" ht="15" x14ac:dyDescent="0.3">
      <c r="A581">
        <v>440</v>
      </c>
      <c r="B581" t="str">
        <f t="shared" si="91"/>
        <v>iBoxx MSCI USD High Yield Paris Aligned Capped TCA Index (12/31/2020-11/30/2022 -- pre-trajectory rebase)97</v>
      </c>
      <c r="C581" t="s">
        <v>590</v>
      </c>
      <c r="D581" t="s">
        <v>579</v>
      </c>
      <c r="F581">
        <v>97</v>
      </c>
      <c r="G581" t="s">
        <v>577</v>
      </c>
      <c r="H581" s="25">
        <v>47149</v>
      </c>
      <c r="I581" s="103"/>
      <c r="J581" s="103"/>
      <c r="K581" s="103"/>
      <c r="L581" s="103"/>
      <c r="M581" s="103"/>
      <c r="N581" s="103"/>
      <c r="O581" s="104"/>
      <c r="P581" s="115" t="s">
        <v>581</v>
      </c>
    </row>
    <row r="582" spans="1:16" ht="15" x14ac:dyDescent="0.3">
      <c r="A582">
        <v>440</v>
      </c>
      <c r="B582" t="str">
        <f t="shared" si="91"/>
        <v>iBoxx MSCI USD High Yield Paris Aligned Capped TCA Index (12/31/2020-11/30/2022 -- pre-trajectory rebase)98</v>
      </c>
      <c r="C582" t="s">
        <v>590</v>
      </c>
      <c r="D582" t="s">
        <v>579</v>
      </c>
      <c r="F582">
        <v>98</v>
      </c>
      <c r="G582" t="s">
        <v>577</v>
      </c>
      <c r="H582" s="25">
        <v>47177</v>
      </c>
      <c r="I582" s="103"/>
      <c r="J582" s="103"/>
      <c r="K582" s="103"/>
      <c r="L582" s="103"/>
      <c r="M582" s="103"/>
      <c r="N582" s="103"/>
      <c r="O582" s="104"/>
      <c r="P582" s="115" t="s">
        <v>581</v>
      </c>
    </row>
    <row r="583" spans="1:16" ht="15" x14ac:dyDescent="0.3">
      <c r="A583">
        <v>440</v>
      </c>
      <c r="B583" t="str">
        <f t="shared" si="91"/>
        <v>iBoxx MSCI USD High Yield Paris Aligned Capped TCA Index (12/31/2020-11/30/2022 -- pre-trajectory rebase)99</v>
      </c>
      <c r="C583" t="s">
        <v>590</v>
      </c>
      <c r="D583" t="s">
        <v>579</v>
      </c>
      <c r="F583">
        <v>99</v>
      </c>
      <c r="G583" t="s">
        <v>577</v>
      </c>
      <c r="H583" s="25">
        <v>47208</v>
      </c>
      <c r="I583" s="103"/>
      <c r="J583" s="103"/>
      <c r="K583" s="103"/>
      <c r="L583" s="103"/>
      <c r="M583" s="103"/>
      <c r="N583" s="103"/>
      <c r="O583" s="104"/>
      <c r="P583" s="115" t="s">
        <v>581</v>
      </c>
    </row>
    <row r="584" spans="1:16" ht="15" x14ac:dyDescent="0.3">
      <c r="A584">
        <v>440</v>
      </c>
      <c r="B584" t="str">
        <f t="shared" si="91"/>
        <v>iBoxx MSCI USD High Yield Paris Aligned Capped TCA Index (12/31/2020-11/30/2022 -- pre-trajectory rebase)100</v>
      </c>
      <c r="C584" t="s">
        <v>590</v>
      </c>
      <c r="D584" t="s">
        <v>579</v>
      </c>
      <c r="F584">
        <v>100</v>
      </c>
      <c r="G584" t="s">
        <v>577</v>
      </c>
      <c r="H584" s="25">
        <v>47238</v>
      </c>
      <c r="I584" s="103"/>
      <c r="J584" s="103"/>
      <c r="K584" s="103"/>
      <c r="L584" s="103"/>
      <c r="M584" s="103"/>
      <c r="N584" s="103"/>
      <c r="O584" s="104"/>
      <c r="P584" s="115" t="s">
        <v>581</v>
      </c>
    </row>
    <row r="585" spans="1:16" ht="15" x14ac:dyDescent="0.3">
      <c r="A585">
        <v>440</v>
      </c>
      <c r="B585" t="str">
        <f t="shared" si="91"/>
        <v>iBoxx MSCI USD High Yield Paris Aligned Capped TCA Index (12/31/2020-11/30/2022 -- pre-trajectory rebase)101</v>
      </c>
      <c r="C585" t="s">
        <v>590</v>
      </c>
      <c r="D585" t="s">
        <v>579</v>
      </c>
      <c r="F585">
        <v>101</v>
      </c>
      <c r="G585" t="s">
        <v>577</v>
      </c>
      <c r="H585" s="25">
        <v>47269</v>
      </c>
      <c r="I585" s="103"/>
      <c r="J585" s="103"/>
      <c r="K585" s="103"/>
      <c r="L585" s="103"/>
      <c r="M585" s="103"/>
      <c r="N585" s="103"/>
      <c r="O585" s="104"/>
      <c r="P585" s="115" t="s">
        <v>581</v>
      </c>
    </row>
    <row r="586" spans="1:16" ht="15" x14ac:dyDescent="0.3">
      <c r="A586">
        <v>440</v>
      </c>
      <c r="B586" t="str">
        <f t="shared" si="91"/>
        <v>iBoxx MSCI USD High Yield Paris Aligned Capped TCA Index (12/31/2020-11/30/2022 -- pre-trajectory rebase)102</v>
      </c>
      <c r="C586" t="s">
        <v>590</v>
      </c>
      <c r="D586" t="s">
        <v>579</v>
      </c>
      <c r="F586">
        <v>102</v>
      </c>
      <c r="G586" t="s">
        <v>577</v>
      </c>
      <c r="H586" s="25">
        <v>47299</v>
      </c>
      <c r="I586" s="103"/>
      <c r="J586" s="103"/>
      <c r="K586" s="103"/>
      <c r="L586" s="103"/>
      <c r="M586" s="103"/>
      <c r="N586" s="103"/>
      <c r="O586" s="104"/>
      <c r="P586" s="115" t="s">
        <v>581</v>
      </c>
    </row>
    <row r="587" spans="1:16" ht="15" x14ac:dyDescent="0.3">
      <c r="A587">
        <v>440</v>
      </c>
      <c r="B587" t="str">
        <f t="shared" si="91"/>
        <v>iBoxx MSCI USD High Yield Paris Aligned Capped TCA Index (12/31/2020-11/30/2022 -- pre-trajectory rebase)103</v>
      </c>
      <c r="C587" t="s">
        <v>590</v>
      </c>
      <c r="D587" t="s">
        <v>579</v>
      </c>
      <c r="F587">
        <v>103</v>
      </c>
      <c r="G587" t="s">
        <v>577</v>
      </c>
      <c r="H587" s="25">
        <v>47330</v>
      </c>
      <c r="I587" s="103"/>
      <c r="J587" s="103"/>
      <c r="K587" s="103"/>
      <c r="L587" s="103"/>
      <c r="M587" s="103"/>
      <c r="N587" s="103"/>
      <c r="O587" s="104"/>
      <c r="P587" s="115" t="s">
        <v>581</v>
      </c>
    </row>
    <row r="588" spans="1:16" ht="15" x14ac:dyDescent="0.3">
      <c r="A588">
        <v>440</v>
      </c>
      <c r="B588" t="str">
        <f t="shared" si="91"/>
        <v>iBoxx MSCI USD High Yield Paris Aligned Capped TCA Index (12/31/2020-11/30/2022 -- pre-trajectory rebase)104</v>
      </c>
      <c r="C588" t="s">
        <v>590</v>
      </c>
      <c r="D588" t="s">
        <v>579</v>
      </c>
      <c r="F588">
        <v>104</v>
      </c>
      <c r="G588" t="s">
        <v>577</v>
      </c>
      <c r="H588" s="25">
        <v>47361</v>
      </c>
      <c r="I588" s="103"/>
      <c r="J588" s="103"/>
      <c r="K588" s="103"/>
      <c r="L588" s="103"/>
      <c r="M588" s="103"/>
      <c r="N588" s="103"/>
      <c r="O588" s="104"/>
      <c r="P588" s="115" t="s">
        <v>581</v>
      </c>
    </row>
    <row r="589" spans="1:16" ht="15" x14ac:dyDescent="0.3">
      <c r="A589">
        <v>440</v>
      </c>
      <c r="B589" t="str">
        <f t="shared" si="91"/>
        <v>iBoxx MSCI USD High Yield Paris Aligned Capped TCA Index (12/31/2020-11/30/2022 -- pre-trajectory rebase)105</v>
      </c>
      <c r="C589" t="s">
        <v>590</v>
      </c>
      <c r="D589" t="s">
        <v>579</v>
      </c>
      <c r="F589">
        <v>105</v>
      </c>
      <c r="G589" t="s">
        <v>577</v>
      </c>
      <c r="H589" s="25">
        <v>47391</v>
      </c>
      <c r="I589" s="103"/>
      <c r="J589" s="103"/>
      <c r="K589" s="103"/>
      <c r="L589" s="103"/>
      <c r="M589" s="103"/>
      <c r="N589" s="103"/>
      <c r="O589" s="104"/>
      <c r="P589" s="115" t="s">
        <v>581</v>
      </c>
    </row>
    <row r="590" spans="1:16" ht="15" x14ac:dyDescent="0.3">
      <c r="A590">
        <v>440</v>
      </c>
      <c r="B590" t="str">
        <f t="shared" si="91"/>
        <v>iBoxx MSCI USD High Yield Paris Aligned Capped TCA Index (12/31/2020-11/30/2022 -- pre-trajectory rebase)106</v>
      </c>
      <c r="C590" t="s">
        <v>590</v>
      </c>
      <c r="D590" t="s">
        <v>579</v>
      </c>
      <c r="F590">
        <v>106</v>
      </c>
      <c r="G590" t="s">
        <v>577</v>
      </c>
      <c r="H590" s="25">
        <v>47422</v>
      </c>
      <c r="I590" s="103"/>
      <c r="J590" s="103"/>
      <c r="K590" s="103"/>
      <c r="L590" s="103"/>
      <c r="M590" s="103"/>
      <c r="N590" s="103"/>
      <c r="O590" s="104"/>
      <c r="P590" s="115" t="s">
        <v>581</v>
      </c>
    </row>
    <row r="591" spans="1:16" ht="15" x14ac:dyDescent="0.3">
      <c r="A591">
        <v>440</v>
      </c>
      <c r="B591" t="str">
        <f t="shared" si="91"/>
        <v>iBoxx MSCI USD High Yield Paris Aligned Capped TCA Index (12/31/2020-11/30/2022 -- pre-trajectory rebase)107</v>
      </c>
      <c r="C591" t="s">
        <v>590</v>
      </c>
      <c r="D591" t="s">
        <v>579</v>
      </c>
      <c r="F591">
        <v>107</v>
      </c>
      <c r="G591" t="s">
        <v>577</v>
      </c>
      <c r="H591" s="25">
        <v>47452</v>
      </c>
      <c r="I591" s="103"/>
      <c r="J591" s="103"/>
      <c r="K591" s="103"/>
      <c r="L591" s="103"/>
      <c r="M591" s="103"/>
      <c r="N591" s="103"/>
      <c r="O591" s="104"/>
      <c r="P591" s="115" t="s">
        <v>581</v>
      </c>
    </row>
    <row r="592" spans="1:16" ht="15" x14ac:dyDescent="0.3">
      <c r="A592">
        <v>440</v>
      </c>
      <c r="B592" t="str">
        <f t="shared" si="91"/>
        <v>iBoxx MSCI USD High Yield Paris Aligned Capped TCA Index (12/31/2020-11/30/2022 -- pre-trajectory rebase)108</v>
      </c>
      <c r="C592" t="s">
        <v>590</v>
      </c>
      <c r="D592" t="s">
        <v>579</v>
      </c>
      <c r="F592">
        <v>108</v>
      </c>
      <c r="G592" t="s">
        <v>577</v>
      </c>
      <c r="H592" s="25">
        <v>47483</v>
      </c>
      <c r="I592" s="103"/>
      <c r="J592" s="103"/>
      <c r="K592" s="103"/>
      <c r="L592" s="103"/>
      <c r="M592" s="103"/>
      <c r="N592" s="103"/>
      <c r="O592" s="104"/>
      <c r="P592" s="115" t="s">
        <v>581</v>
      </c>
    </row>
    <row r="593" spans="1:17" ht="15" x14ac:dyDescent="0.3">
      <c r="A593">
        <v>440</v>
      </c>
      <c r="B593" t="str">
        <f t="shared" si="91"/>
        <v>iBoxx MSCI USD High Yield Paris Aligned Capped TCA Index (12/31/2020-11/30/2022 -- pre-trajectory rebase)109</v>
      </c>
      <c r="C593" t="s">
        <v>590</v>
      </c>
      <c r="D593" t="s">
        <v>579</v>
      </c>
      <c r="F593">
        <v>109</v>
      </c>
      <c r="G593" t="s">
        <v>577</v>
      </c>
      <c r="H593" s="25">
        <v>47514</v>
      </c>
      <c r="I593" s="103"/>
      <c r="J593" s="103"/>
      <c r="K593" s="103"/>
      <c r="L593" s="103"/>
      <c r="M593" s="103"/>
      <c r="N593" s="103"/>
      <c r="O593" s="104"/>
      <c r="P593" s="115" t="s">
        <v>581</v>
      </c>
    </row>
    <row r="594" spans="1:17" ht="15" x14ac:dyDescent="0.3">
      <c r="A594">
        <v>440</v>
      </c>
      <c r="B594" t="str">
        <f t="shared" si="91"/>
        <v>iBoxx MSCI USD High Yield Paris Aligned Capped TCA Index (12/31/2020-11/30/2022 -- pre-trajectory rebase)110</v>
      </c>
      <c r="C594" t="s">
        <v>590</v>
      </c>
      <c r="D594" t="s">
        <v>579</v>
      </c>
      <c r="F594">
        <v>110</v>
      </c>
      <c r="G594" t="s">
        <v>577</v>
      </c>
      <c r="H594" s="25">
        <v>47542</v>
      </c>
      <c r="I594" s="103"/>
      <c r="J594" s="103"/>
      <c r="K594" s="103"/>
      <c r="L594" s="103"/>
      <c r="M594" s="103"/>
      <c r="N594" s="103"/>
      <c r="O594" s="104"/>
      <c r="P594" s="115" t="s">
        <v>581</v>
      </c>
    </row>
    <row r="595" spans="1:17" ht="15" x14ac:dyDescent="0.3">
      <c r="A595">
        <v>440</v>
      </c>
      <c r="B595" t="str">
        <f t="shared" si="91"/>
        <v>iBoxx MSCI USD High Yield Paris Aligned Capped TCA Index (12/31/2020-11/30/2022 -- pre-trajectory rebase)111</v>
      </c>
      <c r="C595" t="s">
        <v>590</v>
      </c>
      <c r="D595" t="s">
        <v>579</v>
      </c>
      <c r="F595">
        <v>111</v>
      </c>
      <c r="G595" t="s">
        <v>577</v>
      </c>
      <c r="H595" s="25">
        <v>47573</v>
      </c>
      <c r="I595" s="103"/>
      <c r="J595" s="103"/>
      <c r="K595" s="103"/>
      <c r="L595" s="103"/>
      <c r="M595" s="103"/>
      <c r="N595" s="103"/>
      <c r="O595" s="104"/>
      <c r="P595" s="115" t="s">
        <v>581</v>
      </c>
    </row>
    <row r="596" spans="1:17" ht="15" x14ac:dyDescent="0.3">
      <c r="A596">
        <v>440</v>
      </c>
      <c r="B596" t="str">
        <f t="shared" si="91"/>
        <v>iBoxx MSCI USD High Yield Paris Aligned Capped TCA Index (12/31/2020-11/30/2022 -- pre-trajectory rebase)112</v>
      </c>
      <c r="C596" t="s">
        <v>590</v>
      </c>
      <c r="D596" t="s">
        <v>579</v>
      </c>
      <c r="F596">
        <v>112</v>
      </c>
      <c r="G596" t="s">
        <v>577</v>
      </c>
      <c r="H596" s="25">
        <v>47603</v>
      </c>
      <c r="I596" s="103"/>
      <c r="J596" s="103"/>
      <c r="K596" s="103"/>
      <c r="L596" s="103"/>
      <c r="M596" s="103"/>
      <c r="N596" s="103"/>
      <c r="O596" s="104"/>
      <c r="P596" s="115" t="s">
        <v>581</v>
      </c>
    </row>
    <row r="597" spans="1:17" ht="15" x14ac:dyDescent="0.3">
      <c r="A597">
        <v>440</v>
      </c>
      <c r="B597" t="str">
        <f t="shared" si="91"/>
        <v>iBoxx MSCI USD High Yield Paris Aligned Capped TCA Index (12/31/2020-11/30/2022 -- pre-trajectory rebase)113</v>
      </c>
      <c r="C597" t="s">
        <v>590</v>
      </c>
      <c r="D597" t="s">
        <v>579</v>
      </c>
      <c r="F597">
        <v>113</v>
      </c>
      <c r="G597" t="s">
        <v>577</v>
      </c>
      <c r="H597" s="25">
        <v>47634</v>
      </c>
      <c r="I597" s="103"/>
      <c r="J597" s="103"/>
      <c r="K597" s="103"/>
      <c r="L597" s="103"/>
      <c r="M597" s="103"/>
      <c r="N597" s="103"/>
      <c r="O597" s="104"/>
      <c r="P597" s="115" t="s">
        <v>581</v>
      </c>
    </row>
    <row r="598" spans="1:17" ht="15" x14ac:dyDescent="0.3">
      <c r="A598">
        <v>440</v>
      </c>
      <c r="B598" t="str">
        <f t="shared" si="91"/>
        <v>iBoxx MSCI USD High Yield Paris Aligned Capped TCA Index (12/31/2020-11/30/2022 -- pre-trajectory rebase)114</v>
      </c>
      <c r="C598" t="s">
        <v>590</v>
      </c>
      <c r="D598" t="s">
        <v>579</v>
      </c>
      <c r="F598">
        <v>114</v>
      </c>
      <c r="G598" t="s">
        <v>577</v>
      </c>
      <c r="H598" s="25">
        <v>47664</v>
      </c>
      <c r="I598" s="103"/>
      <c r="J598" s="103"/>
      <c r="K598" s="103"/>
      <c r="L598" s="103"/>
      <c r="M598" s="103"/>
      <c r="N598" s="103"/>
      <c r="O598" s="104"/>
      <c r="P598" s="115" t="s">
        <v>581</v>
      </c>
    </row>
    <row r="599" spans="1:17" ht="15" x14ac:dyDescent="0.3">
      <c r="A599">
        <v>440</v>
      </c>
      <c r="B599" t="str">
        <f t="shared" si="91"/>
        <v>iBoxx MSCI USD High Yield Paris Aligned Capped TCA Index (12/31/2020-11/30/2022 -- pre-trajectory rebase)115</v>
      </c>
      <c r="C599" t="s">
        <v>590</v>
      </c>
      <c r="D599" t="s">
        <v>579</v>
      </c>
      <c r="F599">
        <v>115</v>
      </c>
      <c r="G599" t="s">
        <v>577</v>
      </c>
      <c r="H599" s="25">
        <v>47695</v>
      </c>
      <c r="I599" s="103"/>
      <c r="J599" s="103"/>
      <c r="K599" s="103"/>
      <c r="L599" s="103"/>
      <c r="M599" s="103"/>
      <c r="N599" s="103"/>
      <c r="O599" s="104"/>
      <c r="P599" s="115" t="s">
        <v>581</v>
      </c>
    </row>
    <row r="600" spans="1:17" ht="15" x14ac:dyDescent="0.3">
      <c r="A600">
        <v>440</v>
      </c>
      <c r="B600" t="str">
        <f t="shared" si="91"/>
        <v>iBoxx MSCI USD High Yield Paris Aligned Capped TCA Index (12/31/2020-11/30/2022 -- pre-trajectory rebase)116</v>
      </c>
      <c r="C600" t="s">
        <v>590</v>
      </c>
      <c r="D600" t="s">
        <v>579</v>
      </c>
      <c r="F600">
        <v>116</v>
      </c>
      <c r="G600" t="s">
        <v>577</v>
      </c>
      <c r="H600" s="25">
        <v>47726</v>
      </c>
      <c r="I600" s="103"/>
      <c r="J600" s="103"/>
      <c r="K600" s="103"/>
      <c r="L600" s="103"/>
      <c r="M600" s="103"/>
      <c r="N600" s="103"/>
      <c r="O600" s="104"/>
      <c r="P600" s="115" t="s">
        <v>581</v>
      </c>
    </row>
    <row r="601" spans="1:17" ht="15" x14ac:dyDescent="0.3">
      <c r="A601">
        <v>440</v>
      </c>
      <c r="B601" t="str">
        <f t="shared" si="91"/>
        <v>iBoxx MSCI USD High Yield Paris Aligned Capped TCA Index (12/31/2020-11/30/2022 -- pre-trajectory rebase)117</v>
      </c>
      <c r="C601" t="s">
        <v>590</v>
      </c>
      <c r="D601" t="s">
        <v>579</v>
      </c>
      <c r="F601">
        <v>117</v>
      </c>
      <c r="G601" t="s">
        <v>577</v>
      </c>
      <c r="H601" s="25">
        <v>47756</v>
      </c>
      <c r="I601" s="103"/>
      <c r="J601" s="103"/>
      <c r="K601" s="103"/>
      <c r="L601" s="103"/>
      <c r="M601" s="103"/>
      <c r="N601" s="103"/>
      <c r="O601" s="104"/>
      <c r="P601" s="115" t="s">
        <v>581</v>
      </c>
    </row>
    <row r="602" spans="1:17" ht="15" x14ac:dyDescent="0.3">
      <c r="A602">
        <v>440</v>
      </c>
      <c r="B602" t="str">
        <f t="shared" si="91"/>
        <v>iBoxx MSCI USD High Yield Paris Aligned Capped TCA Index (12/31/2020-11/30/2022 -- pre-trajectory rebase)118</v>
      </c>
      <c r="C602" t="s">
        <v>590</v>
      </c>
      <c r="D602" t="s">
        <v>579</v>
      </c>
      <c r="F602">
        <v>118</v>
      </c>
      <c r="G602" t="s">
        <v>577</v>
      </c>
      <c r="H602" s="25">
        <v>47787</v>
      </c>
      <c r="I602" s="103"/>
      <c r="J602" s="103"/>
      <c r="K602" s="103"/>
      <c r="L602" s="103"/>
      <c r="M602" s="103"/>
      <c r="N602" s="103"/>
      <c r="O602" s="104"/>
      <c r="P602" s="115" t="s">
        <v>581</v>
      </c>
    </row>
    <row r="603" spans="1:17" ht="15" x14ac:dyDescent="0.3">
      <c r="A603">
        <v>440</v>
      </c>
      <c r="B603" t="str">
        <f t="shared" si="91"/>
        <v>iBoxx MSCI USD High Yield Paris Aligned Capped TCA Index (12/31/2020-11/30/2022 -- pre-trajectory rebase)119</v>
      </c>
      <c r="C603" t="s">
        <v>590</v>
      </c>
      <c r="D603" t="s">
        <v>579</v>
      </c>
      <c r="F603">
        <v>119</v>
      </c>
      <c r="G603" t="s">
        <v>577</v>
      </c>
      <c r="H603" s="25">
        <v>47817</v>
      </c>
      <c r="I603" s="103"/>
      <c r="J603" s="103"/>
      <c r="K603" s="103"/>
      <c r="L603" s="103"/>
      <c r="M603" s="103"/>
      <c r="N603" s="103"/>
      <c r="O603" s="104"/>
      <c r="P603" s="115" t="s">
        <v>581</v>
      </c>
    </row>
    <row r="604" spans="1:17" ht="15" x14ac:dyDescent="0.3">
      <c r="A604">
        <v>441</v>
      </c>
      <c r="B604" t="str">
        <f t="shared" si="91"/>
        <v>iBoxx MSCI EUR High Yield Paris Aligned Capped TCA Index (12/31/2020-11/30/2022 -- pre-trajectory rebase)0</v>
      </c>
      <c r="C604" t="s">
        <v>593</v>
      </c>
      <c r="D604" t="s">
        <v>256</v>
      </c>
      <c r="E604" t="s">
        <v>583</v>
      </c>
      <c r="F604">
        <v>0</v>
      </c>
      <c r="G604" t="s">
        <v>577</v>
      </c>
      <c r="H604" s="25">
        <v>44196</v>
      </c>
      <c r="I604" s="101">
        <v>41422240.225901</v>
      </c>
      <c r="J604" s="31">
        <f>IF(G604="PA",I604*0.5,IF(G604="CT",I604*0.7,""))</f>
        <v>20711120.1129505</v>
      </c>
      <c r="K604" s="31">
        <f t="shared" ref="K604:K627" si="92">VLOOKUP(C604,$C:$K,8,FALSE)*0.93^(F604/12)</f>
        <v>20711120.1129505</v>
      </c>
      <c r="L604" s="31">
        <f>MIN(J604,K604)</f>
        <v>20711120.1129505</v>
      </c>
      <c r="M604" s="31">
        <f t="shared" ref="M604" si="93">L604*0.975</f>
        <v>20193342.110126738</v>
      </c>
      <c r="N604" s="105">
        <v>2114940.6642797301</v>
      </c>
      <c r="O604" s="38">
        <v>0.40204617599999998</v>
      </c>
      <c r="P604" s="115" t="s">
        <v>584</v>
      </c>
      <c r="Q604" t="s">
        <v>591</v>
      </c>
    </row>
    <row r="605" spans="1:17" ht="15" x14ac:dyDescent="0.3">
      <c r="A605">
        <v>441</v>
      </c>
      <c r="B605" t="str">
        <f t="shared" ref="B605:B668" si="94">_xlfn.CONCAT(C605,F605)</f>
        <v>iBoxx MSCI EUR High Yield Paris Aligned Capped TCA Index (12/31/2020-11/30/2022 -- pre-trajectory rebase)1</v>
      </c>
      <c r="C605" t="s">
        <v>593</v>
      </c>
      <c r="D605" t="s">
        <v>256</v>
      </c>
      <c r="E605" t="s">
        <v>583</v>
      </c>
      <c r="F605">
        <v>1</v>
      </c>
      <c r="G605" t="s">
        <v>577</v>
      </c>
      <c r="H605" s="25">
        <v>44227</v>
      </c>
      <c r="I605" s="101">
        <v>41539378.857176498</v>
      </c>
      <c r="J605" s="31">
        <f t="shared" ref="J605:J627" si="95">IF(G605="PA",I605*0.5,IF(G605="CT",I605*0.7,""))</f>
        <v>20769689.428588249</v>
      </c>
      <c r="K605" s="31">
        <f t="shared" si="92"/>
        <v>20586246.389394965</v>
      </c>
      <c r="L605" s="31">
        <f t="shared" ref="L605:L627" si="96">MIN(J605,K605)</f>
        <v>20586246.389394965</v>
      </c>
      <c r="M605" s="31">
        <f t="shared" ref="M605:M627" si="97">L605*0.975</f>
        <v>20071590.22966009</v>
      </c>
      <c r="N605" s="105">
        <v>2049634.3095022121</v>
      </c>
      <c r="O605" s="38">
        <v>0.39634425200000001</v>
      </c>
      <c r="P605" s="115" t="s">
        <v>584</v>
      </c>
      <c r="Q605" t="s">
        <v>591</v>
      </c>
    </row>
    <row r="606" spans="1:17" ht="15" x14ac:dyDescent="0.3">
      <c r="A606">
        <v>441</v>
      </c>
      <c r="B606" t="str">
        <f t="shared" si="94"/>
        <v>iBoxx MSCI EUR High Yield Paris Aligned Capped TCA Index (12/31/2020-11/30/2022 -- pre-trajectory rebase)2</v>
      </c>
      <c r="C606" t="s">
        <v>593</v>
      </c>
      <c r="D606" t="s">
        <v>256</v>
      </c>
      <c r="E606" t="s">
        <v>583</v>
      </c>
      <c r="F606">
        <v>2</v>
      </c>
      <c r="G606" t="s">
        <v>577</v>
      </c>
      <c r="H606" s="25">
        <v>44255</v>
      </c>
      <c r="I606" s="101">
        <v>42299674.3884781</v>
      </c>
      <c r="J606" s="31">
        <f t="shared" si="95"/>
        <v>21149837.19423905</v>
      </c>
      <c r="K606" s="31">
        <f t="shared" si="92"/>
        <v>20462125.567988109</v>
      </c>
      <c r="L606" s="31">
        <f t="shared" si="96"/>
        <v>20462125.567988109</v>
      </c>
      <c r="M606" s="31">
        <f t="shared" si="97"/>
        <v>19950572.428788405</v>
      </c>
      <c r="N606" s="105">
        <v>2037276.432909149</v>
      </c>
      <c r="O606" s="38">
        <v>0.39598647399999998</v>
      </c>
      <c r="P606" s="115" t="s">
        <v>584</v>
      </c>
      <c r="Q606" t="s">
        <v>591</v>
      </c>
    </row>
    <row r="607" spans="1:17" ht="15" x14ac:dyDescent="0.3">
      <c r="A607">
        <v>441</v>
      </c>
      <c r="B607" t="str">
        <f t="shared" si="94"/>
        <v>iBoxx MSCI EUR High Yield Paris Aligned Capped TCA Index (12/31/2020-11/30/2022 -- pre-trajectory rebase)3</v>
      </c>
      <c r="C607" t="s">
        <v>593</v>
      </c>
      <c r="D607" t="s">
        <v>256</v>
      </c>
      <c r="E607" t="s">
        <v>583</v>
      </c>
      <c r="F607">
        <v>3</v>
      </c>
      <c r="G607" t="s">
        <v>577</v>
      </c>
      <c r="H607" s="25">
        <v>44286</v>
      </c>
      <c r="I607" s="101">
        <v>40860627.3602871</v>
      </c>
      <c r="J607" s="31">
        <f t="shared" si="95"/>
        <v>20430313.68014355</v>
      </c>
      <c r="K607" s="31">
        <f t="shared" si="92"/>
        <v>20338753.109250937</v>
      </c>
      <c r="L607" s="31">
        <f t="shared" si="96"/>
        <v>20338753.109250937</v>
      </c>
      <c r="M607" s="31">
        <f t="shared" si="97"/>
        <v>19830284.281519663</v>
      </c>
      <c r="N607" s="105">
        <v>2024993.0656804121</v>
      </c>
      <c r="O607" s="38">
        <v>0.39698517300000002</v>
      </c>
      <c r="P607" s="115" t="s">
        <v>584</v>
      </c>
      <c r="Q607" t="s">
        <v>591</v>
      </c>
    </row>
    <row r="608" spans="1:17" ht="15" x14ac:dyDescent="0.3">
      <c r="A608">
        <v>441</v>
      </c>
      <c r="B608" t="str">
        <f t="shared" si="94"/>
        <v>iBoxx MSCI EUR High Yield Paris Aligned Capped TCA Index (12/31/2020-11/30/2022 -- pre-trajectory rebase)4</v>
      </c>
      <c r="C608" t="s">
        <v>593</v>
      </c>
      <c r="D608" t="s">
        <v>256</v>
      </c>
      <c r="E608" t="s">
        <v>583</v>
      </c>
      <c r="F608">
        <v>4</v>
      </c>
      <c r="G608" t="s">
        <v>577</v>
      </c>
      <c r="H608" s="25">
        <v>44316</v>
      </c>
      <c r="I608" s="101">
        <v>41596896.028192297</v>
      </c>
      <c r="J608" s="31">
        <f t="shared" si="95"/>
        <v>20798448.014096148</v>
      </c>
      <c r="K608" s="31">
        <f t="shared" si="92"/>
        <v>20216124.501074366</v>
      </c>
      <c r="L608" s="31">
        <f t="shared" si="96"/>
        <v>20216124.501074366</v>
      </c>
      <c r="M608" s="31">
        <f t="shared" si="97"/>
        <v>19710721.388547506</v>
      </c>
      <c r="N608" s="105">
        <v>2012783.7586554959</v>
      </c>
      <c r="O608" s="38">
        <v>0.40653348299999997</v>
      </c>
      <c r="P608" s="115" t="s">
        <v>584</v>
      </c>
      <c r="Q608" t="s">
        <v>591</v>
      </c>
    </row>
    <row r="609" spans="1:17" ht="15" x14ac:dyDescent="0.3">
      <c r="A609">
        <v>441</v>
      </c>
      <c r="B609" t="str">
        <f t="shared" si="94"/>
        <v>iBoxx MSCI EUR High Yield Paris Aligned Capped TCA Index (12/31/2020-11/30/2022 -- pre-trajectory rebase)5</v>
      </c>
      <c r="C609" t="s">
        <v>593</v>
      </c>
      <c r="D609" t="s">
        <v>256</v>
      </c>
      <c r="E609" t="s">
        <v>583</v>
      </c>
      <c r="F609">
        <v>5</v>
      </c>
      <c r="G609" t="s">
        <v>577</v>
      </c>
      <c r="H609" s="25">
        <v>44347</v>
      </c>
      <c r="I609" s="101">
        <v>41041926.962582096</v>
      </c>
      <c r="J609" s="31">
        <f t="shared" si="95"/>
        <v>20520963.481291048</v>
      </c>
      <c r="K609" s="31">
        <f t="shared" si="92"/>
        <v>20094235.258554213</v>
      </c>
      <c r="L609" s="31">
        <f t="shared" si="96"/>
        <v>20094235.258554213</v>
      </c>
      <c r="M609" s="31">
        <f t="shared" si="97"/>
        <v>19591879.377090357</v>
      </c>
      <c r="N609" s="105">
        <v>2000648.0653041089</v>
      </c>
      <c r="O609" s="38">
        <v>0.40864399099999998</v>
      </c>
      <c r="P609" s="115" t="s">
        <v>584</v>
      </c>
      <c r="Q609" t="s">
        <v>591</v>
      </c>
    </row>
    <row r="610" spans="1:17" ht="15" x14ac:dyDescent="0.3">
      <c r="A610">
        <v>441</v>
      </c>
      <c r="B610" t="str">
        <f t="shared" si="94"/>
        <v>iBoxx MSCI EUR High Yield Paris Aligned Capped TCA Index (12/31/2020-11/30/2022 -- pre-trajectory rebase)6</v>
      </c>
      <c r="C610" t="s">
        <v>593</v>
      </c>
      <c r="D610" t="s">
        <v>256</v>
      </c>
      <c r="E610" t="s">
        <v>583</v>
      </c>
      <c r="F610">
        <v>6</v>
      </c>
      <c r="G610" t="s">
        <v>577</v>
      </c>
      <c r="H610" s="25">
        <v>44377</v>
      </c>
      <c r="I610" s="101">
        <v>38454990.0894688</v>
      </c>
      <c r="J610" s="31">
        <f t="shared" si="95"/>
        <v>19227495.0447344</v>
      </c>
      <c r="K610" s="31">
        <f t="shared" si="92"/>
        <v>19973080.92382716</v>
      </c>
      <c r="L610" s="31">
        <f t="shared" si="96"/>
        <v>19227495.0447344</v>
      </c>
      <c r="M610" s="31">
        <f t="shared" si="97"/>
        <v>18746807.668616038</v>
      </c>
      <c r="N610" s="105">
        <v>1988585.5417864979</v>
      </c>
      <c r="O610" s="38">
        <v>0.41972863500000002</v>
      </c>
      <c r="P610" s="115" t="s">
        <v>584</v>
      </c>
      <c r="Q610" t="s">
        <v>591</v>
      </c>
    </row>
    <row r="611" spans="1:17" ht="15" x14ac:dyDescent="0.3">
      <c r="A611">
        <v>441</v>
      </c>
      <c r="B611" t="str">
        <f t="shared" si="94"/>
        <v>iBoxx MSCI EUR High Yield Paris Aligned Capped TCA Index (12/31/2020-11/30/2022 -- pre-trajectory rebase)7</v>
      </c>
      <c r="C611" t="s">
        <v>593</v>
      </c>
      <c r="D611" t="s">
        <v>256</v>
      </c>
      <c r="E611" t="s">
        <v>583</v>
      </c>
      <c r="F611">
        <v>7</v>
      </c>
      <c r="G611" t="s">
        <v>577</v>
      </c>
      <c r="H611" s="25">
        <v>44408</v>
      </c>
      <c r="I611" s="101">
        <v>39598096.015871599</v>
      </c>
      <c r="J611" s="31">
        <f t="shared" si="95"/>
        <v>19799048.0079358</v>
      </c>
      <c r="K611" s="31">
        <f t="shared" si="92"/>
        <v>19852657.06590772</v>
      </c>
      <c r="L611" s="31">
        <f t="shared" si="96"/>
        <v>19799048.0079358</v>
      </c>
      <c r="M611" s="31">
        <f t="shared" si="97"/>
        <v>19304071.807737403</v>
      </c>
      <c r="N611" s="105">
        <v>1976595.746650018</v>
      </c>
      <c r="O611" s="38">
        <v>0.43045593700000001</v>
      </c>
      <c r="P611" s="115" t="s">
        <v>584</v>
      </c>
      <c r="Q611" t="s">
        <v>591</v>
      </c>
    </row>
    <row r="612" spans="1:17" ht="15" x14ac:dyDescent="0.3">
      <c r="A612">
        <v>441</v>
      </c>
      <c r="B612" t="str">
        <f t="shared" si="94"/>
        <v>iBoxx MSCI EUR High Yield Paris Aligned Capped TCA Index (12/31/2020-11/30/2022 -- pre-trajectory rebase)8</v>
      </c>
      <c r="C612" t="s">
        <v>593</v>
      </c>
      <c r="D612" t="s">
        <v>256</v>
      </c>
      <c r="E612" t="s">
        <v>583</v>
      </c>
      <c r="F612">
        <v>8</v>
      </c>
      <c r="G612" t="s">
        <v>577</v>
      </c>
      <c r="H612" s="25">
        <v>44439</v>
      </c>
      <c r="I612" s="101">
        <v>40227797.827342801</v>
      </c>
      <c r="J612" s="31">
        <f t="shared" si="95"/>
        <v>20113898.9136714</v>
      </c>
      <c r="K612" s="31">
        <f t="shared" si="92"/>
        <v>19732959.280526195</v>
      </c>
      <c r="L612" s="31">
        <f t="shared" si="96"/>
        <v>19732959.280526195</v>
      </c>
      <c r="M612" s="31">
        <f t="shared" si="97"/>
        <v>19239635.29851304</v>
      </c>
      <c r="N612" s="105">
        <v>1964678.242239191</v>
      </c>
      <c r="O612" s="38">
        <v>0.42867354499999999</v>
      </c>
      <c r="P612" s="115" t="s">
        <v>584</v>
      </c>
      <c r="Q612" t="s">
        <v>591</v>
      </c>
    </row>
    <row r="613" spans="1:17" ht="15" x14ac:dyDescent="0.3">
      <c r="A613">
        <v>441</v>
      </c>
      <c r="B613" t="str">
        <f t="shared" si="94"/>
        <v>iBoxx MSCI EUR High Yield Paris Aligned Capped TCA Index (12/31/2020-11/30/2022 -- pre-trajectory rebase)9</v>
      </c>
      <c r="C613" t="s">
        <v>593</v>
      </c>
      <c r="D613" t="s">
        <v>256</v>
      </c>
      <c r="E613" t="s">
        <v>583</v>
      </c>
      <c r="F613">
        <v>9</v>
      </c>
      <c r="G613" t="s">
        <v>577</v>
      </c>
      <c r="H613" s="25">
        <v>44469</v>
      </c>
      <c r="I613" s="101">
        <v>42454473.992061198</v>
      </c>
      <c r="J613" s="31">
        <f t="shared" si="95"/>
        <v>21227236.996030599</v>
      </c>
      <c r="K613" s="31">
        <f t="shared" si="92"/>
        <v>19613983.189967562</v>
      </c>
      <c r="L613" s="31">
        <f t="shared" si="96"/>
        <v>19613983.189967562</v>
      </c>
      <c r="M613" s="31">
        <f t="shared" si="97"/>
        <v>19123633.610218372</v>
      </c>
      <c r="N613" s="105">
        <v>1952832.5917927399</v>
      </c>
      <c r="O613" s="38">
        <v>0.43516186600000001</v>
      </c>
      <c r="P613" s="115" t="s">
        <v>584</v>
      </c>
      <c r="Q613" t="s">
        <v>591</v>
      </c>
    </row>
    <row r="614" spans="1:17" ht="15" x14ac:dyDescent="0.3">
      <c r="A614">
        <v>441</v>
      </c>
      <c r="B614" t="str">
        <f t="shared" si="94"/>
        <v>iBoxx MSCI EUR High Yield Paris Aligned Capped TCA Index (12/31/2020-11/30/2022 -- pre-trajectory rebase)10</v>
      </c>
      <c r="C614" t="s">
        <v>593</v>
      </c>
      <c r="D614" t="s">
        <v>256</v>
      </c>
      <c r="E614" t="s">
        <v>583</v>
      </c>
      <c r="F614">
        <v>10</v>
      </c>
      <c r="G614" t="s">
        <v>577</v>
      </c>
      <c r="H614" s="25">
        <v>44500</v>
      </c>
      <c r="I614" s="101">
        <v>38617615.629501998</v>
      </c>
      <c r="J614" s="31">
        <f t="shared" si="95"/>
        <v>19308807.814750999</v>
      </c>
      <c r="K614" s="31">
        <f t="shared" si="92"/>
        <v>19495724.442911413</v>
      </c>
      <c r="L614" s="31">
        <f t="shared" si="96"/>
        <v>19308807.814750999</v>
      </c>
      <c r="M614" s="31">
        <f t="shared" si="97"/>
        <v>18826087.619382225</v>
      </c>
      <c r="N614" s="105">
        <v>1941058.362500018</v>
      </c>
      <c r="O614" s="38">
        <v>0.45021624300000002</v>
      </c>
      <c r="P614" s="115" t="s">
        <v>584</v>
      </c>
      <c r="Q614" t="s">
        <v>591</v>
      </c>
    </row>
    <row r="615" spans="1:17" ht="15" x14ac:dyDescent="0.3">
      <c r="A615">
        <v>441</v>
      </c>
      <c r="B615" t="str">
        <f t="shared" si="94"/>
        <v>iBoxx MSCI EUR High Yield Paris Aligned Capped TCA Index (12/31/2020-11/30/2022 -- pre-trajectory rebase)11</v>
      </c>
      <c r="C615" t="s">
        <v>593</v>
      </c>
      <c r="D615" t="s">
        <v>256</v>
      </c>
      <c r="E615" t="s">
        <v>583</v>
      </c>
      <c r="F615">
        <v>11</v>
      </c>
      <c r="G615" t="s">
        <v>577</v>
      </c>
      <c r="H615" s="25">
        <v>44530</v>
      </c>
      <c r="I615" s="101">
        <v>37697472.810765199</v>
      </c>
      <c r="J615" s="31">
        <f t="shared" si="95"/>
        <v>18848736.4053826</v>
      </c>
      <c r="K615" s="31">
        <f t="shared" si="92"/>
        <v>19378178.714272778</v>
      </c>
      <c r="L615" s="31">
        <f t="shared" si="96"/>
        <v>18848736.4053826</v>
      </c>
      <c r="M615" s="31">
        <f t="shared" si="97"/>
        <v>18377517.995248035</v>
      </c>
      <c r="N615" s="105">
        <v>1929355.1236349139</v>
      </c>
      <c r="O615" s="38">
        <v>0.44913029300000001</v>
      </c>
      <c r="P615" s="115" t="s">
        <v>584</v>
      </c>
      <c r="Q615" t="s">
        <v>591</v>
      </c>
    </row>
    <row r="616" spans="1:17" ht="15" x14ac:dyDescent="0.3">
      <c r="A616">
        <v>441</v>
      </c>
      <c r="B616" t="str">
        <f t="shared" si="94"/>
        <v>iBoxx MSCI EUR High Yield Paris Aligned Capped TCA Index (12/31/2020-11/30/2022 -- pre-trajectory rebase)12</v>
      </c>
      <c r="C616" t="s">
        <v>593</v>
      </c>
      <c r="D616" t="s">
        <v>256</v>
      </c>
      <c r="E616" t="s">
        <v>583</v>
      </c>
      <c r="F616">
        <v>12</v>
      </c>
      <c r="G616" t="s">
        <v>577</v>
      </c>
      <c r="H616" s="25">
        <v>44561</v>
      </c>
      <c r="I616" s="101">
        <v>37619422.399793103</v>
      </c>
      <c r="J616" s="31">
        <f t="shared" si="95"/>
        <v>18809711.199896552</v>
      </c>
      <c r="K616" s="31">
        <f t="shared" si="92"/>
        <v>19261341.705043968</v>
      </c>
      <c r="L616" s="31">
        <f t="shared" si="96"/>
        <v>18809711.199896552</v>
      </c>
      <c r="M616" s="31">
        <f t="shared" si="97"/>
        <v>18339468.419899136</v>
      </c>
      <c r="N616" s="105">
        <v>1917722.447324048</v>
      </c>
      <c r="O616" s="38">
        <v>0.44753954699999998</v>
      </c>
      <c r="P616" s="115" t="s">
        <v>584</v>
      </c>
      <c r="Q616" t="s">
        <v>591</v>
      </c>
    </row>
    <row r="617" spans="1:17" ht="15" x14ac:dyDescent="0.3">
      <c r="A617">
        <v>441</v>
      </c>
      <c r="B617" t="str">
        <f t="shared" si="94"/>
        <v>iBoxx MSCI EUR High Yield Paris Aligned Capped TCA Index (12/31/2020-11/30/2022 -- pre-trajectory rebase)13</v>
      </c>
      <c r="C617" t="s">
        <v>593</v>
      </c>
      <c r="D617" t="s">
        <v>256</v>
      </c>
      <c r="E617" t="s">
        <v>583</v>
      </c>
      <c r="F617">
        <v>13</v>
      </c>
      <c r="G617" t="s">
        <v>577</v>
      </c>
      <c r="H617" s="25">
        <v>44592</v>
      </c>
      <c r="I617" s="101">
        <v>37230609.690074198</v>
      </c>
      <c r="J617" s="31">
        <f t="shared" si="95"/>
        <v>18615304.845037099</v>
      </c>
      <c r="K617" s="31">
        <f t="shared" si="92"/>
        <v>19145209.142137315</v>
      </c>
      <c r="L617" s="31">
        <f t="shared" si="96"/>
        <v>18615304.845037099</v>
      </c>
      <c r="M617" s="31">
        <f t="shared" si="97"/>
        <v>18149922.22391117</v>
      </c>
      <c r="N617" s="105">
        <v>1906159.907395975</v>
      </c>
      <c r="O617" s="38">
        <v>0.44777653099999998</v>
      </c>
      <c r="P617" s="115" t="s">
        <v>584</v>
      </c>
      <c r="Q617" t="s">
        <v>591</v>
      </c>
    </row>
    <row r="618" spans="1:17" ht="15" x14ac:dyDescent="0.3">
      <c r="A618">
        <v>441</v>
      </c>
      <c r="B618" t="str">
        <f t="shared" si="94"/>
        <v>iBoxx MSCI EUR High Yield Paris Aligned Capped TCA Index (12/31/2020-11/30/2022 -- pre-trajectory rebase)14</v>
      </c>
      <c r="C618" t="s">
        <v>593</v>
      </c>
      <c r="D618" t="s">
        <v>256</v>
      </c>
      <c r="E618" t="s">
        <v>583</v>
      </c>
      <c r="F618">
        <v>14</v>
      </c>
      <c r="G618" t="s">
        <v>577</v>
      </c>
      <c r="H618" s="25">
        <v>44620</v>
      </c>
      <c r="I618" s="101">
        <v>36782663.208092399</v>
      </c>
      <c r="J618" s="31">
        <f t="shared" si="95"/>
        <v>18391331.604046199</v>
      </c>
      <c r="K618" s="31">
        <f t="shared" si="92"/>
        <v>19029776.778228942</v>
      </c>
      <c r="L618" s="31">
        <f t="shared" si="96"/>
        <v>18391331.604046199</v>
      </c>
      <c r="M618" s="31">
        <f t="shared" si="97"/>
        <v>17931548.313945044</v>
      </c>
      <c r="N618" s="105">
        <v>1614225.4941969421</v>
      </c>
      <c r="O618" s="38">
        <v>0.456397993</v>
      </c>
      <c r="P618" s="115" t="s">
        <v>584</v>
      </c>
      <c r="Q618" t="s">
        <v>591</v>
      </c>
    </row>
    <row r="619" spans="1:17" ht="15" x14ac:dyDescent="0.3">
      <c r="A619">
        <v>441</v>
      </c>
      <c r="B619" t="str">
        <f t="shared" si="94"/>
        <v>iBoxx MSCI EUR High Yield Paris Aligned Capped TCA Index (12/31/2020-11/30/2022 -- pre-trajectory rebase)15</v>
      </c>
      <c r="C619" t="s">
        <v>593</v>
      </c>
      <c r="D619" t="s">
        <v>256</v>
      </c>
      <c r="E619" t="s">
        <v>583</v>
      </c>
      <c r="F619">
        <v>15</v>
      </c>
      <c r="G619" t="s">
        <v>577</v>
      </c>
      <c r="H619" s="25">
        <v>44651</v>
      </c>
      <c r="I619" s="101">
        <v>38811702.4108513</v>
      </c>
      <c r="J619" s="31">
        <f t="shared" si="95"/>
        <v>19405851.20542565</v>
      </c>
      <c r="K619" s="31">
        <f t="shared" si="92"/>
        <v>18915040.391603373</v>
      </c>
      <c r="L619" s="31">
        <f t="shared" si="96"/>
        <v>18915040.391603373</v>
      </c>
      <c r="M619" s="31">
        <f t="shared" si="97"/>
        <v>18442164.381813288</v>
      </c>
      <c r="N619" s="105">
        <v>1466520.567478603</v>
      </c>
      <c r="O619" s="38">
        <v>0.45918516999999998</v>
      </c>
      <c r="P619" s="115" t="s">
        <v>584</v>
      </c>
      <c r="Q619" t="s">
        <v>591</v>
      </c>
    </row>
    <row r="620" spans="1:17" ht="15" x14ac:dyDescent="0.3">
      <c r="A620">
        <v>441</v>
      </c>
      <c r="B620" t="str">
        <f t="shared" si="94"/>
        <v>iBoxx MSCI EUR High Yield Paris Aligned Capped TCA Index (12/31/2020-11/30/2022 -- pre-trajectory rebase)16</v>
      </c>
      <c r="C620" t="s">
        <v>593</v>
      </c>
      <c r="D620" t="s">
        <v>256</v>
      </c>
      <c r="E620" t="s">
        <v>583</v>
      </c>
      <c r="F620">
        <v>16</v>
      </c>
      <c r="G620" t="s">
        <v>577</v>
      </c>
      <c r="H620" s="25">
        <v>44681</v>
      </c>
      <c r="I620" s="101">
        <v>39030877.017535798</v>
      </c>
      <c r="J620" s="31">
        <f t="shared" si="95"/>
        <v>19515438.508767899</v>
      </c>
      <c r="K620" s="31">
        <f t="shared" si="92"/>
        <v>18800995.78599916</v>
      </c>
      <c r="L620" s="31">
        <f t="shared" si="96"/>
        <v>18800995.78599916</v>
      </c>
      <c r="M620" s="31">
        <f t="shared" si="97"/>
        <v>18330970.891349182</v>
      </c>
      <c r="N620" s="105">
        <v>1486180.60674934</v>
      </c>
      <c r="O620" s="38">
        <v>0.463986854</v>
      </c>
      <c r="P620" s="115" t="s">
        <v>584</v>
      </c>
      <c r="Q620" t="s">
        <v>591</v>
      </c>
    </row>
    <row r="621" spans="1:17" ht="15" x14ac:dyDescent="0.3">
      <c r="A621">
        <v>441</v>
      </c>
      <c r="B621" t="str">
        <f t="shared" si="94"/>
        <v>iBoxx MSCI EUR High Yield Paris Aligned Capped TCA Index (12/31/2020-11/30/2022 -- pre-trajectory rebase)17</v>
      </c>
      <c r="C621" t="s">
        <v>593</v>
      </c>
      <c r="D621" t="s">
        <v>256</v>
      </c>
      <c r="E621" t="s">
        <v>583</v>
      </c>
      <c r="F621">
        <v>17</v>
      </c>
      <c r="G621" t="s">
        <v>577</v>
      </c>
      <c r="H621" s="25">
        <v>44712</v>
      </c>
      <c r="I621" s="101">
        <v>38525742.904932402</v>
      </c>
      <c r="J621" s="31">
        <f t="shared" si="95"/>
        <v>19262871.452466201</v>
      </c>
      <c r="K621" s="31">
        <f t="shared" si="92"/>
        <v>18687638.790455416</v>
      </c>
      <c r="L621" s="31">
        <f t="shared" si="96"/>
        <v>18687638.790455416</v>
      </c>
      <c r="M621" s="31">
        <f t="shared" si="97"/>
        <v>18220447.820694029</v>
      </c>
      <c r="N621" s="105">
        <v>1530227.3641881901</v>
      </c>
      <c r="O621" s="38">
        <v>0.471310177</v>
      </c>
      <c r="P621" s="115" t="s">
        <v>584</v>
      </c>
      <c r="Q621" t="s">
        <v>591</v>
      </c>
    </row>
    <row r="622" spans="1:17" ht="15" x14ac:dyDescent="0.3">
      <c r="A622">
        <v>441</v>
      </c>
      <c r="B622" t="str">
        <f t="shared" si="94"/>
        <v>iBoxx MSCI EUR High Yield Paris Aligned Capped TCA Index (12/31/2020-11/30/2022 -- pre-trajectory rebase)18</v>
      </c>
      <c r="C622" t="s">
        <v>593</v>
      </c>
      <c r="D622" t="s">
        <v>256</v>
      </c>
      <c r="E622" t="s">
        <v>583</v>
      </c>
      <c r="F622">
        <v>18</v>
      </c>
      <c r="G622" t="s">
        <v>577</v>
      </c>
      <c r="H622" s="25">
        <v>44742</v>
      </c>
      <c r="I622" s="101">
        <v>35797405.459961303</v>
      </c>
      <c r="J622" s="31">
        <f t="shared" si="95"/>
        <v>17898702.729980651</v>
      </c>
      <c r="K622" s="31">
        <f t="shared" si="92"/>
        <v>18574965.259159259</v>
      </c>
      <c r="L622" s="31">
        <f t="shared" si="96"/>
        <v>17898702.729980651</v>
      </c>
      <c r="M622" s="31">
        <f t="shared" si="97"/>
        <v>17451235.161731135</v>
      </c>
      <c r="N622" s="105">
        <v>1073110.2283030299</v>
      </c>
      <c r="O622" s="38">
        <v>0.46982442899999999</v>
      </c>
      <c r="P622" s="115" t="s">
        <v>584</v>
      </c>
      <c r="Q622" t="s">
        <v>591</v>
      </c>
    </row>
    <row r="623" spans="1:17" ht="15" x14ac:dyDescent="0.3">
      <c r="A623">
        <v>441</v>
      </c>
      <c r="B623" t="str">
        <f t="shared" si="94"/>
        <v>iBoxx MSCI EUR High Yield Paris Aligned Capped TCA Index (12/31/2020-11/30/2022 -- pre-trajectory rebase)19</v>
      </c>
      <c r="C623" t="s">
        <v>593</v>
      </c>
      <c r="D623" t="s">
        <v>256</v>
      </c>
      <c r="E623" t="s">
        <v>583</v>
      </c>
      <c r="F623">
        <v>19</v>
      </c>
      <c r="G623" t="s">
        <v>577</v>
      </c>
      <c r="H623" s="25">
        <v>44773</v>
      </c>
      <c r="I623" s="101">
        <v>41456638.966018103</v>
      </c>
      <c r="J623" s="31">
        <f t="shared" si="95"/>
        <v>20728319.483009052</v>
      </c>
      <c r="K623" s="31">
        <f t="shared" si="92"/>
        <v>18462971.071294181</v>
      </c>
      <c r="L623" s="31">
        <f t="shared" si="96"/>
        <v>18462971.071294181</v>
      </c>
      <c r="M623" s="31">
        <f t="shared" si="97"/>
        <v>18001396.794511825</v>
      </c>
      <c r="N623" s="105">
        <v>1078136.33227052</v>
      </c>
      <c r="O623" s="38">
        <v>0.46228703900000001</v>
      </c>
      <c r="P623" s="115" t="s">
        <v>584</v>
      </c>
      <c r="Q623" t="s">
        <v>591</v>
      </c>
    </row>
    <row r="624" spans="1:17" ht="15" x14ac:dyDescent="0.3">
      <c r="A624">
        <v>441</v>
      </c>
      <c r="B624" t="str">
        <f t="shared" si="94"/>
        <v>iBoxx MSCI EUR High Yield Paris Aligned Capped TCA Index (12/31/2020-11/30/2022 -- pre-trajectory rebase)20</v>
      </c>
      <c r="C624" t="s">
        <v>593</v>
      </c>
      <c r="D624" t="s">
        <v>256</v>
      </c>
      <c r="E624" t="s">
        <v>583</v>
      </c>
      <c r="F624">
        <v>20</v>
      </c>
      <c r="G624" t="s">
        <v>577</v>
      </c>
      <c r="H624" s="25">
        <v>44804</v>
      </c>
      <c r="I624" s="101">
        <v>41207952.271033302</v>
      </c>
      <c r="J624" s="31">
        <f t="shared" si="95"/>
        <v>20603976.135516651</v>
      </c>
      <c r="K624" s="31">
        <f t="shared" si="92"/>
        <v>18351652.13088936</v>
      </c>
      <c r="L624" s="31">
        <f t="shared" si="96"/>
        <v>18351652.13088936</v>
      </c>
      <c r="M624" s="31">
        <f t="shared" si="97"/>
        <v>17892860.827617124</v>
      </c>
      <c r="N624" s="105">
        <v>1087113.416</v>
      </c>
      <c r="O624" s="38">
        <v>0.45532302200000002</v>
      </c>
      <c r="P624" s="115" t="s">
        <v>584</v>
      </c>
      <c r="Q624" t="s">
        <v>591</v>
      </c>
    </row>
    <row r="625" spans="1:17" ht="15" x14ac:dyDescent="0.3">
      <c r="A625">
        <v>441</v>
      </c>
      <c r="B625" t="str">
        <f t="shared" si="94"/>
        <v>iBoxx MSCI EUR High Yield Paris Aligned Capped TCA Index (12/31/2020-11/30/2022 -- pre-trajectory rebase)21</v>
      </c>
      <c r="C625" t="s">
        <v>593</v>
      </c>
      <c r="D625" t="s">
        <v>256</v>
      </c>
      <c r="E625" t="s">
        <v>583</v>
      </c>
      <c r="F625">
        <v>21</v>
      </c>
      <c r="G625" t="s">
        <v>577</v>
      </c>
      <c r="H625" s="25">
        <v>44834</v>
      </c>
      <c r="I625" s="101">
        <v>36744368.285252102</v>
      </c>
      <c r="J625" s="31">
        <f t="shared" si="95"/>
        <v>18372184.142626051</v>
      </c>
      <c r="K625" s="31">
        <f t="shared" si="92"/>
        <v>18241004.366669834</v>
      </c>
      <c r="L625" s="31">
        <f t="shared" si="96"/>
        <v>18241004.366669834</v>
      </c>
      <c r="M625" s="31">
        <f t="shared" si="97"/>
        <v>17784979.257503089</v>
      </c>
      <c r="N625" s="105">
        <v>1356991.747</v>
      </c>
      <c r="O625" s="38">
        <v>0.45087423399999998</v>
      </c>
      <c r="P625" s="115" t="s">
        <v>584</v>
      </c>
      <c r="Q625" t="s">
        <v>591</v>
      </c>
    </row>
    <row r="626" spans="1:17" ht="15" x14ac:dyDescent="0.3">
      <c r="A626">
        <v>441</v>
      </c>
      <c r="B626" t="str">
        <f t="shared" si="94"/>
        <v>iBoxx MSCI EUR High Yield Paris Aligned Capped TCA Index (12/31/2020-11/30/2022 -- pre-trajectory rebase)22</v>
      </c>
      <c r="C626" t="s">
        <v>593</v>
      </c>
      <c r="D626" t="s">
        <v>256</v>
      </c>
      <c r="E626" t="s">
        <v>583</v>
      </c>
      <c r="F626">
        <v>22</v>
      </c>
      <c r="G626" t="s">
        <v>577</v>
      </c>
      <c r="H626" s="25">
        <v>44865</v>
      </c>
      <c r="I626" s="101">
        <v>38375793.915126503</v>
      </c>
      <c r="J626" s="31">
        <f t="shared" si="95"/>
        <v>19187896.957563251</v>
      </c>
      <c r="K626" s="31">
        <f t="shared" si="92"/>
        <v>18131023.731907617</v>
      </c>
      <c r="L626" s="31">
        <f t="shared" si="96"/>
        <v>18131023.731907617</v>
      </c>
      <c r="M626" s="31">
        <f t="shared" si="97"/>
        <v>17677748.138609927</v>
      </c>
      <c r="N626" s="105">
        <v>1440094.1229999999</v>
      </c>
      <c r="O626" s="38">
        <v>0.44927594399999998</v>
      </c>
      <c r="P626" s="115" t="s">
        <v>584</v>
      </c>
      <c r="Q626" t="s">
        <v>591</v>
      </c>
    </row>
    <row r="627" spans="1:17" ht="15" x14ac:dyDescent="0.3">
      <c r="A627">
        <v>441</v>
      </c>
      <c r="B627" t="str">
        <f t="shared" si="94"/>
        <v>iBoxx MSCI EUR High Yield Paris Aligned Capped TCA Index (12/31/2020-11/30/2022 -- pre-trajectory rebase)23</v>
      </c>
      <c r="C627" t="s">
        <v>593</v>
      </c>
      <c r="D627" t="s">
        <v>256</v>
      </c>
      <c r="E627" t="s">
        <v>583</v>
      </c>
      <c r="F627">
        <v>23</v>
      </c>
      <c r="G627" t="s">
        <v>577</v>
      </c>
      <c r="H627" s="25">
        <v>44895</v>
      </c>
      <c r="I627" s="101">
        <v>37097339.962536603</v>
      </c>
      <c r="J627" s="31">
        <f t="shared" si="95"/>
        <v>18548669.981268302</v>
      </c>
      <c r="K627" s="31">
        <f t="shared" si="92"/>
        <v>18021706.204273686</v>
      </c>
      <c r="L627" s="31">
        <f t="shared" si="96"/>
        <v>18021706.204273686</v>
      </c>
      <c r="M627" s="31">
        <f t="shared" si="97"/>
        <v>17571163.549166843</v>
      </c>
      <c r="N627" s="105">
        <v>1406946.175</v>
      </c>
      <c r="O627" s="38">
        <v>0.44882861099999999</v>
      </c>
      <c r="P627" s="115" t="s">
        <v>584</v>
      </c>
      <c r="Q627" t="s">
        <v>591</v>
      </c>
    </row>
    <row r="628" spans="1:17" ht="15" x14ac:dyDescent="0.3">
      <c r="A628">
        <v>441</v>
      </c>
      <c r="B628" t="str">
        <f t="shared" si="94"/>
        <v>iBoxx MSCI EUR High Yield Paris Aligned Capped TCA Index (12/31/2020-11/30/2022 -- pre-trajectory rebase)24</v>
      </c>
      <c r="C628" t="s">
        <v>593</v>
      </c>
      <c r="D628" t="s">
        <v>256</v>
      </c>
      <c r="E628" t="s">
        <v>583</v>
      </c>
      <c r="F628">
        <v>24</v>
      </c>
      <c r="G628" t="s">
        <v>577</v>
      </c>
      <c r="H628" s="25">
        <v>44926</v>
      </c>
      <c r="I628" s="102"/>
      <c r="J628" s="103"/>
      <c r="K628" s="103"/>
      <c r="L628" s="103"/>
      <c r="M628" s="103"/>
      <c r="N628" s="103"/>
      <c r="O628" s="104"/>
      <c r="P628" s="115" t="s">
        <v>584</v>
      </c>
      <c r="Q628" s="24" t="s">
        <v>592</v>
      </c>
    </row>
    <row r="629" spans="1:17" ht="15" x14ac:dyDescent="0.3">
      <c r="A629">
        <v>441</v>
      </c>
      <c r="B629" t="str">
        <f t="shared" si="94"/>
        <v>iBoxx MSCI EUR High Yield Paris Aligned Capped TCA Index (12/31/2020-11/30/2022 -- pre-trajectory rebase)25</v>
      </c>
      <c r="C629" t="s">
        <v>593</v>
      </c>
      <c r="D629" t="s">
        <v>256</v>
      </c>
      <c r="E629" t="s">
        <v>583</v>
      </c>
      <c r="F629">
        <v>25</v>
      </c>
      <c r="G629" t="s">
        <v>577</v>
      </c>
      <c r="H629" s="25">
        <v>44957</v>
      </c>
      <c r="I629" s="103"/>
      <c r="J629" s="103"/>
      <c r="K629" s="103"/>
      <c r="L629" s="103"/>
      <c r="M629" s="103"/>
      <c r="N629" s="103"/>
      <c r="O629" s="104"/>
      <c r="P629" s="115" t="s">
        <v>584</v>
      </c>
    </row>
    <row r="630" spans="1:17" ht="15" x14ac:dyDescent="0.3">
      <c r="A630">
        <v>441</v>
      </c>
      <c r="B630" t="str">
        <f t="shared" si="94"/>
        <v>iBoxx MSCI EUR High Yield Paris Aligned Capped TCA Index (12/31/2020-11/30/2022 -- pre-trajectory rebase)26</v>
      </c>
      <c r="C630" t="s">
        <v>593</v>
      </c>
      <c r="D630" t="s">
        <v>256</v>
      </c>
      <c r="E630" t="s">
        <v>583</v>
      </c>
      <c r="F630">
        <v>26</v>
      </c>
      <c r="G630" t="s">
        <v>577</v>
      </c>
      <c r="H630" s="25">
        <v>44985</v>
      </c>
      <c r="I630" s="103"/>
      <c r="J630" s="103"/>
      <c r="K630" s="103"/>
      <c r="L630" s="103"/>
      <c r="M630" s="103"/>
      <c r="N630" s="103"/>
      <c r="O630" s="104"/>
      <c r="P630" s="115" t="s">
        <v>584</v>
      </c>
    </row>
    <row r="631" spans="1:17" ht="15" x14ac:dyDescent="0.3">
      <c r="A631">
        <v>441</v>
      </c>
      <c r="B631" t="str">
        <f t="shared" si="94"/>
        <v>iBoxx MSCI EUR High Yield Paris Aligned Capped TCA Index (12/31/2020-11/30/2022 -- pre-trajectory rebase)27</v>
      </c>
      <c r="C631" t="s">
        <v>593</v>
      </c>
      <c r="D631" t="s">
        <v>256</v>
      </c>
      <c r="E631" t="s">
        <v>583</v>
      </c>
      <c r="F631">
        <v>27</v>
      </c>
      <c r="G631" t="s">
        <v>577</v>
      </c>
      <c r="H631" s="25">
        <v>45016</v>
      </c>
      <c r="I631" s="103"/>
      <c r="J631" s="103"/>
      <c r="K631" s="103"/>
      <c r="L631" s="103"/>
      <c r="M631" s="103"/>
      <c r="N631" s="103"/>
      <c r="O631" s="104"/>
      <c r="P631" s="115" t="s">
        <v>584</v>
      </c>
    </row>
    <row r="632" spans="1:17" ht="15" x14ac:dyDescent="0.3">
      <c r="A632">
        <v>441</v>
      </c>
      <c r="B632" t="str">
        <f t="shared" si="94"/>
        <v>iBoxx MSCI EUR High Yield Paris Aligned Capped TCA Index (12/31/2020-11/30/2022 -- pre-trajectory rebase)28</v>
      </c>
      <c r="C632" t="s">
        <v>593</v>
      </c>
      <c r="D632" t="s">
        <v>256</v>
      </c>
      <c r="E632" t="s">
        <v>583</v>
      </c>
      <c r="F632">
        <v>28</v>
      </c>
      <c r="G632" t="s">
        <v>577</v>
      </c>
      <c r="H632" s="25">
        <v>45046</v>
      </c>
      <c r="I632" s="103"/>
      <c r="J632" s="103"/>
      <c r="K632" s="103"/>
      <c r="L632" s="103"/>
      <c r="M632" s="103"/>
      <c r="N632" s="103"/>
      <c r="O632" s="104"/>
      <c r="P632" s="115" t="s">
        <v>584</v>
      </c>
    </row>
    <row r="633" spans="1:17" ht="15" x14ac:dyDescent="0.3">
      <c r="A633">
        <v>441</v>
      </c>
      <c r="B633" t="str">
        <f t="shared" si="94"/>
        <v>iBoxx MSCI EUR High Yield Paris Aligned Capped TCA Index (12/31/2020-11/30/2022 -- pre-trajectory rebase)29</v>
      </c>
      <c r="C633" t="s">
        <v>593</v>
      </c>
      <c r="D633" t="s">
        <v>256</v>
      </c>
      <c r="E633" t="s">
        <v>583</v>
      </c>
      <c r="F633">
        <v>29</v>
      </c>
      <c r="G633" t="s">
        <v>577</v>
      </c>
      <c r="H633" s="25">
        <v>45077</v>
      </c>
      <c r="I633" s="103"/>
      <c r="J633" s="103"/>
      <c r="K633" s="103"/>
      <c r="L633" s="103"/>
      <c r="M633" s="103"/>
      <c r="N633" s="103"/>
      <c r="O633" s="104"/>
      <c r="P633" s="115" t="s">
        <v>584</v>
      </c>
    </row>
    <row r="634" spans="1:17" ht="15" x14ac:dyDescent="0.3">
      <c r="A634">
        <v>441</v>
      </c>
      <c r="B634" t="str">
        <f t="shared" si="94"/>
        <v>iBoxx MSCI EUR High Yield Paris Aligned Capped TCA Index (12/31/2020-11/30/2022 -- pre-trajectory rebase)30</v>
      </c>
      <c r="C634" t="s">
        <v>593</v>
      </c>
      <c r="D634" t="s">
        <v>256</v>
      </c>
      <c r="E634" t="s">
        <v>583</v>
      </c>
      <c r="F634">
        <v>30</v>
      </c>
      <c r="G634" t="s">
        <v>577</v>
      </c>
      <c r="H634" s="25">
        <v>45107</v>
      </c>
      <c r="I634" s="103"/>
      <c r="J634" s="103"/>
      <c r="K634" s="103"/>
      <c r="L634" s="103"/>
      <c r="M634" s="103"/>
      <c r="N634" s="103"/>
      <c r="O634" s="104"/>
      <c r="P634" s="115" t="s">
        <v>584</v>
      </c>
    </row>
    <row r="635" spans="1:17" ht="15" x14ac:dyDescent="0.3">
      <c r="A635">
        <v>441</v>
      </c>
      <c r="B635" t="str">
        <f t="shared" si="94"/>
        <v>iBoxx MSCI EUR High Yield Paris Aligned Capped TCA Index (12/31/2020-11/30/2022 -- pre-trajectory rebase)31</v>
      </c>
      <c r="C635" t="s">
        <v>593</v>
      </c>
      <c r="D635" t="s">
        <v>256</v>
      </c>
      <c r="E635" t="s">
        <v>583</v>
      </c>
      <c r="F635">
        <v>31</v>
      </c>
      <c r="G635" t="s">
        <v>577</v>
      </c>
      <c r="H635" s="25">
        <v>45138</v>
      </c>
      <c r="I635" s="103"/>
      <c r="J635" s="103"/>
      <c r="K635" s="103"/>
      <c r="L635" s="103"/>
      <c r="M635" s="103"/>
      <c r="N635" s="103"/>
      <c r="O635" s="104"/>
      <c r="P635" s="115" t="s">
        <v>584</v>
      </c>
    </row>
    <row r="636" spans="1:17" ht="15" x14ac:dyDescent="0.3">
      <c r="A636">
        <v>441</v>
      </c>
      <c r="B636" t="str">
        <f t="shared" si="94"/>
        <v>iBoxx MSCI EUR High Yield Paris Aligned Capped TCA Index (12/31/2020-11/30/2022 -- pre-trajectory rebase)32</v>
      </c>
      <c r="C636" t="s">
        <v>593</v>
      </c>
      <c r="D636" t="s">
        <v>256</v>
      </c>
      <c r="E636" t="s">
        <v>583</v>
      </c>
      <c r="F636">
        <v>32</v>
      </c>
      <c r="G636" t="s">
        <v>577</v>
      </c>
      <c r="H636" s="25">
        <v>45169</v>
      </c>
      <c r="I636" s="103"/>
      <c r="J636" s="103"/>
      <c r="K636" s="103"/>
      <c r="L636" s="103"/>
      <c r="M636" s="103"/>
      <c r="N636" s="103"/>
      <c r="O636" s="104"/>
      <c r="P636" s="115" t="s">
        <v>584</v>
      </c>
    </row>
    <row r="637" spans="1:17" ht="15" x14ac:dyDescent="0.3">
      <c r="A637">
        <v>441</v>
      </c>
      <c r="B637" t="str">
        <f t="shared" si="94"/>
        <v>iBoxx MSCI EUR High Yield Paris Aligned Capped TCA Index (12/31/2020-11/30/2022 -- pre-trajectory rebase)33</v>
      </c>
      <c r="C637" t="s">
        <v>593</v>
      </c>
      <c r="D637" t="s">
        <v>256</v>
      </c>
      <c r="E637" t="s">
        <v>583</v>
      </c>
      <c r="F637">
        <v>33</v>
      </c>
      <c r="G637" t="s">
        <v>577</v>
      </c>
      <c r="H637" s="25">
        <v>45199</v>
      </c>
      <c r="I637" s="103"/>
      <c r="J637" s="103"/>
      <c r="K637" s="103"/>
      <c r="L637" s="103"/>
      <c r="M637" s="103"/>
      <c r="N637" s="103"/>
      <c r="O637" s="104"/>
      <c r="P637" s="115" t="s">
        <v>584</v>
      </c>
    </row>
    <row r="638" spans="1:17" ht="15" x14ac:dyDescent="0.3">
      <c r="A638">
        <v>441</v>
      </c>
      <c r="B638" t="str">
        <f t="shared" si="94"/>
        <v>iBoxx MSCI EUR High Yield Paris Aligned Capped TCA Index (12/31/2020-11/30/2022 -- pre-trajectory rebase)34</v>
      </c>
      <c r="C638" t="s">
        <v>593</v>
      </c>
      <c r="D638" t="s">
        <v>256</v>
      </c>
      <c r="E638" t="s">
        <v>583</v>
      </c>
      <c r="F638">
        <v>34</v>
      </c>
      <c r="G638" t="s">
        <v>577</v>
      </c>
      <c r="H638" s="25">
        <v>45230</v>
      </c>
      <c r="I638" s="103"/>
      <c r="J638" s="103"/>
      <c r="K638" s="103"/>
      <c r="L638" s="103"/>
      <c r="M638" s="103"/>
      <c r="N638" s="103"/>
      <c r="O638" s="104"/>
      <c r="P638" s="115" t="s">
        <v>584</v>
      </c>
    </row>
    <row r="639" spans="1:17" ht="15" x14ac:dyDescent="0.3">
      <c r="A639">
        <v>441</v>
      </c>
      <c r="B639" t="str">
        <f t="shared" si="94"/>
        <v>iBoxx MSCI EUR High Yield Paris Aligned Capped TCA Index (12/31/2020-11/30/2022 -- pre-trajectory rebase)35</v>
      </c>
      <c r="C639" t="s">
        <v>593</v>
      </c>
      <c r="D639" t="s">
        <v>256</v>
      </c>
      <c r="E639" t="s">
        <v>583</v>
      </c>
      <c r="F639">
        <v>35</v>
      </c>
      <c r="G639" t="s">
        <v>577</v>
      </c>
      <c r="H639" s="25">
        <v>45260</v>
      </c>
      <c r="I639" s="103"/>
      <c r="J639" s="103"/>
      <c r="K639" s="103"/>
      <c r="L639" s="103"/>
      <c r="M639" s="103"/>
      <c r="N639" s="103"/>
      <c r="O639" s="104"/>
      <c r="P639" s="115" t="s">
        <v>584</v>
      </c>
    </row>
    <row r="640" spans="1:17" ht="15" x14ac:dyDescent="0.3">
      <c r="A640">
        <v>441</v>
      </c>
      <c r="B640" t="str">
        <f t="shared" si="94"/>
        <v>iBoxx MSCI EUR High Yield Paris Aligned Capped TCA Index (12/31/2020-11/30/2022 -- pre-trajectory rebase)36</v>
      </c>
      <c r="C640" t="s">
        <v>593</v>
      </c>
      <c r="D640" t="s">
        <v>256</v>
      </c>
      <c r="E640" t="s">
        <v>583</v>
      </c>
      <c r="F640">
        <v>36</v>
      </c>
      <c r="G640" t="s">
        <v>577</v>
      </c>
      <c r="H640" s="25">
        <v>45291</v>
      </c>
      <c r="I640" s="103"/>
      <c r="J640" s="103"/>
      <c r="K640" s="103"/>
      <c r="L640" s="103"/>
      <c r="M640" s="103"/>
      <c r="N640" s="103"/>
      <c r="O640" s="104"/>
      <c r="P640" s="115" t="s">
        <v>584</v>
      </c>
    </row>
    <row r="641" spans="1:16" ht="15" x14ac:dyDescent="0.3">
      <c r="A641">
        <v>441</v>
      </c>
      <c r="B641" t="str">
        <f t="shared" si="94"/>
        <v>iBoxx MSCI EUR High Yield Paris Aligned Capped TCA Index (12/31/2020-11/30/2022 -- pre-trajectory rebase)37</v>
      </c>
      <c r="C641" t="s">
        <v>593</v>
      </c>
      <c r="D641" t="s">
        <v>256</v>
      </c>
      <c r="E641" t="s">
        <v>583</v>
      </c>
      <c r="F641">
        <v>37</v>
      </c>
      <c r="G641" t="s">
        <v>577</v>
      </c>
      <c r="H641" s="25">
        <v>45322</v>
      </c>
      <c r="I641" s="103"/>
      <c r="J641" s="103"/>
      <c r="K641" s="103"/>
      <c r="L641" s="103"/>
      <c r="M641" s="103"/>
      <c r="N641" s="103"/>
      <c r="O641" s="104"/>
      <c r="P641" s="115" t="s">
        <v>584</v>
      </c>
    </row>
    <row r="642" spans="1:16" ht="15" x14ac:dyDescent="0.3">
      <c r="A642">
        <v>441</v>
      </c>
      <c r="B642" t="str">
        <f t="shared" si="94"/>
        <v>iBoxx MSCI EUR High Yield Paris Aligned Capped TCA Index (12/31/2020-11/30/2022 -- pre-trajectory rebase)38</v>
      </c>
      <c r="C642" t="s">
        <v>593</v>
      </c>
      <c r="D642" t="s">
        <v>256</v>
      </c>
      <c r="E642" t="s">
        <v>583</v>
      </c>
      <c r="F642">
        <v>38</v>
      </c>
      <c r="G642" t="s">
        <v>577</v>
      </c>
      <c r="H642" s="25">
        <v>45350</v>
      </c>
      <c r="I642" s="103"/>
      <c r="J642" s="103"/>
      <c r="K642" s="103"/>
      <c r="L642" s="103"/>
      <c r="M642" s="103"/>
      <c r="N642" s="103"/>
      <c r="O642" s="104"/>
      <c r="P642" s="115" t="s">
        <v>584</v>
      </c>
    </row>
    <row r="643" spans="1:16" ht="15" x14ac:dyDescent="0.3">
      <c r="A643">
        <v>441</v>
      </c>
      <c r="B643" t="str">
        <f t="shared" si="94"/>
        <v>iBoxx MSCI EUR High Yield Paris Aligned Capped TCA Index (12/31/2020-11/30/2022 -- pre-trajectory rebase)39</v>
      </c>
      <c r="C643" t="s">
        <v>593</v>
      </c>
      <c r="D643" t="s">
        <v>256</v>
      </c>
      <c r="E643" t="s">
        <v>583</v>
      </c>
      <c r="F643">
        <v>39</v>
      </c>
      <c r="G643" t="s">
        <v>577</v>
      </c>
      <c r="H643" s="25">
        <v>45382</v>
      </c>
      <c r="I643" s="103"/>
      <c r="J643" s="103"/>
      <c r="K643" s="103"/>
      <c r="L643" s="103"/>
      <c r="M643" s="103"/>
      <c r="N643" s="103"/>
      <c r="O643" s="104"/>
      <c r="P643" s="115" t="s">
        <v>584</v>
      </c>
    </row>
    <row r="644" spans="1:16" ht="15" x14ac:dyDescent="0.3">
      <c r="A644">
        <v>441</v>
      </c>
      <c r="B644" t="str">
        <f t="shared" si="94"/>
        <v>iBoxx MSCI EUR High Yield Paris Aligned Capped TCA Index (12/31/2020-11/30/2022 -- pre-trajectory rebase)40</v>
      </c>
      <c r="C644" t="s">
        <v>593</v>
      </c>
      <c r="D644" t="s">
        <v>256</v>
      </c>
      <c r="E644" t="s">
        <v>583</v>
      </c>
      <c r="F644">
        <v>40</v>
      </c>
      <c r="G644" t="s">
        <v>577</v>
      </c>
      <c r="H644" s="25">
        <v>45412</v>
      </c>
      <c r="I644" s="103"/>
      <c r="J644" s="103"/>
      <c r="K644" s="103"/>
      <c r="L644" s="103"/>
      <c r="M644" s="103"/>
      <c r="N644" s="103"/>
      <c r="O644" s="104"/>
      <c r="P644" s="115" t="s">
        <v>584</v>
      </c>
    </row>
    <row r="645" spans="1:16" ht="15" x14ac:dyDescent="0.3">
      <c r="A645">
        <v>441</v>
      </c>
      <c r="B645" t="str">
        <f t="shared" si="94"/>
        <v>iBoxx MSCI EUR High Yield Paris Aligned Capped TCA Index (12/31/2020-11/30/2022 -- pre-trajectory rebase)41</v>
      </c>
      <c r="C645" t="s">
        <v>593</v>
      </c>
      <c r="D645" t="s">
        <v>256</v>
      </c>
      <c r="E645" t="s">
        <v>583</v>
      </c>
      <c r="F645">
        <v>41</v>
      </c>
      <c r="G645" t="s">
        <v>577</v>
      </c>
      <c r="H645" s="25">
        <v>45443</v>
      </c>
      <c r="I645" s="103"/>
      <c r="J645" s="103"/>
      <c r="K645" s="103"/>
      <c r="L645" s="103"/>
      <c r="M645" s="103"/>
      <c r="N645" s="103"/>
      <c r="O645" s="104"/>
      <c r="P645" s="115" t="s">
        <v>584</v>
      </c>
    </row>
    <row r="646" spans="1:16" ht="15" x14ac:dyDescent="0.3">
      <c r="A646">
        <v>441</v>
      </c>
      <c r="B646" t="str">
        <f t="shared" si="94"/>
        <v>iBoxx MSCI EUR High Yield Paris Aligned Capped TCA Index (12/31/2020-11/30/2022 -- pre-trajectory rebase)42</v>
      </c>
      <c r="C646" t="s">
        <v>593</v>
      </c>
      <c r="D646" t="s">
        <v>256</v>
      </c>
      <c r="E646" t="s">
        <v>583</v>
      </c>
      <c r="F646">
        <v>42</v>
      </c>
      <c r="G646" t="s">
        <v>577</v>
      </c>
      <c r="H646" s="25">
        <v>45473</v>
      </c>
      <c r="I646" s="103"/>
      <c r="J646" s="103"/>
      <c r="K646" s="103"/>
      <c r="L646" s="103"/>
      <c r="M646" s="103"/>
      <c r="N646" s="103"/>
      <c r="O646" s="104"/>
      <c r="P646" s="115" t="s">
        <v>584</v>
      </c>
    </row>
    <row r="647" spans="1:16" ht="15" x14ac:dyDescent="0.3">
      <c r="A647">
        <v>441</v>
      </c>
      <c r="B647" t="str">
        <f t="shared" si="94"/>
        <v>iBoxx MSCI EUR High Yield Paris Aligned Capped TCA Index (12/31/2020-11/30/2022 -- pre-trajectory rebase)43</v>
      </c>
      <c r="C647" t="s">
        <v>593</v>
      </c>
      <c r="D647" t="s">
        <v>256</v>
      </c>
      <c r="E647" t="s">
        <v>583</v>
      </c>
      <c r="F647">
        <v>43</v>
      </c>
      <c r="G647" t="s">
        <v>577</v>
      </c>
      <c r="H647" s="25">
        <v>45504</v>
      </c>
      <c r="I647" s="103"/>
      <c r="J647" s="103"/>
      <c r="K647" s="103"/>
      <c r="L647" s="103"/>
      <c r="M647" s="103"/>
      <c r="N647" s="103"/>
      <c r="O647" s="104"/>
      <c r="P647" s="115" t="s">
        <v>584</v>
      </c>
    </row>
    <row r="648" spans="1:16" ht="15" x14ac:dyDescent="0.3">
      <c r="A648">
        <v>441</v>
      </c>
      <c r="B648" t="str">
        <f t="shared" si="94"/>
        <v>iBoxx MSCI EUR High Yield Paris Aligned Capped TCA Index (12/31/2020-11/30/2022 -- pre-trajectory rebase)44</v>
      </c>
      <c r="C648" t="s">
        <v>593</v>
      </c>
      <c r="D648" t="s">
        <v>256</v>
      </c>
      <c r="E648" t="s">
        <v>583</v>
      </c>
      <c r="F648">
        <v>44</v>
      </c>
      <c r="G648" t="s">
        <v>577</v>
      </c>
      <c r="H648" s="25">
        <v>45535</v>
      </c>
      <c r="I648" s="103"/>
      <c r="J648" s="103"/>
      <c r="K648" s="103"/>
      <c r="L648" s="103"/>
      <c r="M648" s="103"/>
      <c r="N648" s="103"/>
      <c r="O648" s="104"/>
      <c r="P648" s="115" t="s">
        <v>584</v>
      </c>
    </row>
    <row r="649" spans="1:16" ht="15" x14ac:dyDescent="0.3">
      <c r="A649">
        <v>441</v>
      </c>
      <c r="B649" t="str">
        <f t="shared" si="94"/>
        <v>iBoxx MSCI EUR High Yield Paris Aligned Capped TCA Index (12/31/2020-11/30/2022 -- pre-trajectory rebase)45</v>
      </c>
      <c r="C649" t="s">
        <v>593</v>
      </c>
      <c r="D649" t="s">
        <v>256</v>
      </c>
      <c r="E649" t="s">
        <v>583</v>
      </c>
      <c r="F649">
        <v>45</v>
      </c>
      <c r="G649" t="s">
        <v>577</v>
      </c>
      <c r="H649" s="25">
        <v>45565</v>
      </c>
      <c r="I649" s="103"/>
      <c r="J649" s="103"/>
      <c r="K649" s="103"/>
      <c r="L649" s="103"/>
      <c r="M649" s="103"/>
      <c r="N649" s="103"/>
      <c r="O649" s="104"/>
      <c r="P649" s="115" t="s">
        <v>584</v>
      </c>
    </row>
    <row r="650" spans="1:16" ht="15" x14ac:dyDescent="0.3">
      <c r="A650">
        <v>441</v>
      </c>
      <c r="B650" t="str">
        <f t="shared" si="94"/>
        <v>iBoxx MSCI EUR High Yield Paris Aligned Capped TCA Index (12/31/2020-11/30/2022 -- pre-trajectory rebase)46</v>
      </c>
      <c r="C650" t="s">
        <v>593</v>
      </c>
      <c r="D650" t="s">
        <v>256</v>
      </c>
      <c r="E650" t="s">
        <v>583</v>
      </c>
      <c r="F650">
        <v>46</v>
      </c>
      <c r="G650" t="s">
        <v>577</v>
      </c>
      <c r="H650" s="25">
        <v>45596</v>
      </c>
      <c r="I650" s="103"/>
      <c r="J650" s="103"/>
      <c r="K650" s="103"/>
      <c r="L650" s="103"/>
      <c r="M650" s="103"/>
      <c r="N650" s="103"/>
      <c r="O650" s="104"/>
      <c r="P650" s="115" t="s">
        <v>584</v>
      </c>
    </row>
    <row r="651" spans="1:16" ht="15" x14ac:dyDescent="0.3">
      <c r="A651">
        <v>441</v>
      </c>
      <c r="B651" t="str">
        <f t="shared" si="94"/>
        <v>iBoxx MSCI EUR High Yield Paris Aligned Capped TCA Index (12/31/2020-11/30/2022 -- pre-trajectory rebase)47</v>
      </c>
      <c r="C651" t="s">
        <v>593</v>
      </c>
      <c r="D651" t="s">
        <v>256</v>
      </c>
      <c r="E651" t="s">
        <v>583</v>
      </c>
      <c r="F651">
        <v>47</v>
      </c>
      <c r="G651" t="s">
        <v>577</v>
      </c>
      <c r="H651" s="25">
        <v>45626</v>
      </c>
      <c r="I651" s="103"/>
      <c r="J651" s="103"/>
      <c r="K651" s="103"/>
      <c r="L651" s="103"/>
      <c r="M651" s="103"/>
      <c r="N651" s="103"/>
      <c r="O651" s="104"/>
      <c r="P651" s="115" t="s">
        <v>584</v>
      </c>
    </row>
    <row r="652" spans="1:16" ht="15" x14ac:dyDescent="0.3">
      <c r="A652">
        <v>441</v>
      </c>
      <c r="B652" t="str">
        <f t="shared" si="94"/>
        <v>iBoxx MSCI EUR High Yield Paris Aligned Capped TCA Index (12/31/2020-11/30/2022 -- pre-trajectory rebase)48</v>
      </c>
      <c r="C652" t="s">
        <v>593</v>
      </c>
      <c r="D652" t="s">
        <v>256</v>
      </c>
      <c r="E652" t="s">
        <v>583</v>
      </c>
      <c r="F652">
        <v>48</v>
      </c>
      <c r="G652" t="s">
        <v>577</v>
      </c>
      <c r="H652" s="25">
        <v>45657</v>
      </c>
      <c r="I652" s="103"/>
      <c r="J652" s="103"/>
      <c r="K652" s="103"/>
      <c r="L652" s="103"/>
      <c r="M652" s="103"/>
      <c r="N652" s="103"/>
      <c r="O652" s="104"/>
      <c r="P652" s="115" t="s">
        <v>584</v>
      </c>
    </row>
    <row r="653" spans="1:16" ht="15" x14ac:dyDescent="0.3">
      <c r="A653">
        <v>441</v>
      </c>
      <c r="B653" t="str">
        <f t="shared" si="94"/>
        <v>iBoxx MSCI EUR High Yield Paris Aligned Capped TCA Index (12/31/2020-11/30/2022 -- pre-trajectory rebase)49</v>
      </c>
      <c r="C653" t="s">
        <v>593</v>
      </c>
      <c r="D653" t="s">
        <v>256</v>
      </c>
      <c r="E653" t="s">
        <v>583</v>
      </c>
      <c r="F653">
        <v>49</v>
      </c>
      <c r="G653" t="s">
        <v>577</v>
      </c>
      <c r="H653" s="25">
        <v>45688</v>
      </c>
      <c r="I653" s="103"/>
      <c r="J653" s="103"/>
      <c r="K653" s="103"/>
      <c r="L653" s="103"/>
      <c r="M653" s="103"/>
      <c r="N653" s="103"/>
      <c r="O653" s="104"/>
      <c r="P653" s="115" t="s">
        <v>584</v>
      </c>
    </row>
    <row r="654" spans="1:16" ht="15" x14ac:dyDescent="0.3">
      <c r="A654">
        <v>441</v>
      </c>
      <c r="B654" t="str">
        <f t="shared" si="94"/>
        <v>iBoxx MSCI EUR High Yield Paris Aligned Capped TCA Index (12/31/2020-11/30/2022 -- pre-trajectory rebase)50</v>
      </c>
      <c r="C654" t="s">
        <v>593</v>
      </c>
      <c r="D654" t="s">
        <v>256</v>
      </c>
      <c r="E654" t="s">
        <v>583</v>
      </c>
      <c r="F654">
        <v>50</v>
      </c>
      <c r="G654" t="s">
        <v>577</v>
      </c>
      <c r="H654" s="25">
        <v>45716</v>
      </c>
      <c r="I654" s="103"/>
      <c r="J654" s="103"/>
      <c r="K654" s="103"/>
      <c r="L654" s="103"/>
      <c r="M654" s="103"/>
      <c r="N654" s="103"/>
      <c r="O654" s="104"/>
      <c r="P654" s="115" t="s">
        <v>584</v>
      </c>
    </row>
    <row r="655" spans="1:16" ht="15" x14ac:dyDescent="0.3">
      <c r="A655">
        <v>441</v>
      </c>
      <c r="B655" t="str">
        <f t="shared" si="94"/>
        <v>iBoxx MSCI EUR High Yield Paris Aligned Capped TCA Index (12/31/2020-11/30/2022 -- pre-trajectory rebase)51</v>
      </c>
      <c r="C655" t="s">
        <v>593</v>
      </c>
      <c r="D655" t="s">
        <v>256</v>
      </c>
      <c r="E655" t="s">
        <v>583</v>
      </c>
      <c r="F655">
        <v>51</v>
      </c>
      <c r="G655" t="s">
        <v>577</v>
      </c>
      <c r="H655" s="25">
        <v>45747</v>
      </c>
      <c r="I655" s="103"/>
      <c r="J655" s="103"/>
      <c r="K655" s="103"/>
      <c r="L655" s="103"/>
      <c r="M655" s="103"/>
      <c r="N655" s="103"/>
      <c r="O655" s="104"/>
      <c r="P655" s="115" t="s">
        <v>584</v>
      </c>
    </row>
    <row r="656" spans="1:16" ht="15" x14ac:dyDescent="0.3">
      <c r="A656">
        <v>441</v>
      </c>
      <c r="B656" t="str">
        <f t="shared" si="94"/>
        <v>iBoxx MSCI EUR High Yield Paris Aligned Capped TCA Index (12/31/2020-11/30/2022 -- pre-trajectory rebase)52</v>
      </c>
      <c r="C656" t="s">
        <v>593</v>
      </c>
      <c r="D656" t="s">
        <v>256</v>
      </c>
      <c r="E656" t="s">
        <v>583</v>
      </c>
      <c r="F656">
        <v>52</v>
      </c>
      <c r="G656" t="s">
        <v>577</v>
      </c>
      <c r="H656" s="25">
        <v>45777</v>
      </c>
      <c r="I656" s="103"/>
      <c r="J656" s="103"/>
      <c r="K656" s="103"/>
      <c r="L656" s="103"/>
      <c r="M656" s="103"/>
      <c r="N656" s="103"/>
      <c r="O656" s="104"/>
      <c r="P656" s="115" t="s">
        <v>584</v>
      </c>
    </row>
    <row r="657" spans="1:16" ht="15" x14ac:dyDescent="0.3">
      <c r="A657">
        <v>441</v>
      </c>
      <c r="B657" t="str">
        <f t="shared" si="94"/>
        <v>iBoxx MSCI EUR High Yield Paris Aligned Capped TCA Index (12/31/2020-11/30/2022 -- pre-trajectory rebase)53</v>
      </c>
      <c r="C657" t="s">
        <v>593</v>
      </c>
      <c r="D657" t="s">
        <v>256</v>
      </c>
      <c r="E657" t="s">
        <v>583</v>
      </c>
      <c r="F657">
        <v>53</v>
      </c>
      <c r="G657" t="s">
        <v>577</v>
      </c>
      <c r="H657" s="25">
        <v>45808</v>
      </c>
      <c r="I657" s="103"/>
      <c r="J657" s="103"/>
      <c r="K657" s="103"/>
      <c r="L657" s="103"/>
      <c r="M657" s="103"/>
      <c r="N657" s="103"/>
      <c r="O657" s="104"/>
      <c r="P657" s="115" t="s">
        <v>584</v>
      </c>
    </row>
    <row r="658" spans="1:16" ht="15" x14ac:dyDescent="0.3">
      <c r="A658">
        <v>441</v>
      </c>
      <c r="B658" t="str">
        <f t="shared" si="94"/>
        <v>iBoxx MSCI EUR High Yield Paris Aligned Capped TCA Index (12/31/2020-11/30/2022 -- pre-trajectory rebase)54</v>
      </c>
      <c r="C658" t="s">
        <v>593</v>
      </c>
      <c r="D658" t="s">
        <v>256</v>
      </c>
      <c r="E658" t="s">
        <v>583</v>
      </c>
      <c r="F658">
        <v>54</v>
      </c>
      <c r="G658" t="s">
        <v>577</v>
      </c>
      <c r="H658" s="25">
        <v>45838</v>
      </c>
      <c r="I658" s="103"/>
      <c r="J658" s="103"/>
      <c r="K658" s="103"/>
      <c r="L658" s="103"/>
      <c r="M658" s="103"/>
      <c r="N658" s="103"/>
      <c r="O658" s="104"/>
      <c r="P658" s="115" t="s">
        <v>584</v>
      </c>
    </row>
    <row r="659" spans="1:16" ht="15" x14ac:dyDescent="0.3">
      <c r="A659">
        <v>441</v>
      </c>
      <c r="B659" t="str">
        <f t="shared" si="94"/>
        <v>iBoxx MSCI EUR High Yield Paris Aligned Capped TCA Index (12/31/2020-11/30/2022 -- pre-trajectory rebase)55</v>
      </c>
      <c r="C659" t="s">
        <v>593</v>
      </c>
      <c r="D659" t="s">
        <v>256</v>
      </c>
      <c r="E659" t="s">
        <v>583</v>
      </c>
      <c r="F659">
        <v>55</v>
      </c>
      <c r="G659" t="s">
        <v>577</v>
      </c>
      <c r="H659" s="25">
        <v>45869</v>
      </c>
      <c r="I659" s="103"/>
      <c r="J659" s="103"/>
      <c r="K659" s="103"/>
      <c r="L659" s="103"/>
      <c r="M659" s="103"/>
      <c r="N659" s="103"/>
      <c r="O659" s="104"/>
      <c r="P659" s="115" t="s">
        <v>584</v>
      </c>
    </row>
    <row r="660" spans="1:16" ht="15" x14ac:dyDescent="0.3">
      <c r="A660">
        <v>441</v>
      </c>
      <c r="B660" t="str">
        <f t="shared" si="94"/>
        <v>iBoxx MSCI EUR High Yield Paris Aligned Capped TCA Index (12/31/2020-11/30/2022 -- pre-trajectory rebase)56</v>
      </c>
      <c r="C660" t="s">
        <v>593</v>
      </c>
      <c r="D660" t="s">
        <v>256</v>
      </c>
      <c r="E660" t="s">
        <v>583</v>
      </c>
      <c r="F660">
        <v>56</v>
      </c>
      <c r="G660" t="s">
        <v>577</v>
      </c>
      <c r="H660" s="25">
        <v>45900</v>
      </c>
      <c r="I660" s="103"/>
      <c r="J660" s="103"/>
      <c r="K660" s="103"/>
      <c r="L660" s="103"/>
      <c r="M660" s="103"/>
      <c r="N660" s="103"/>
      <c r="O660" s="104"/>
      <c r="P660" s="115" t="s">
        <v>584</v>
      </c>
    </row>
    <row r="661" spans="1:16" ht="15" x14ac:dyDescent="0.3">
      <c r="A661">
        <v>441</v>
      </c>
      <c r="B661" t="str">
        <f t="shared" si="94"/>
        <v>iBoxx MSCI EUR High Yield Paris Aligned Capped TCA Index (12/31/2020-11/30/2022 -- pre-trajectory rebase)57</v>
      </c>
      <c r="C661" t="s">
        <v>593</v>
      </c>
      <c r="D661" t="s">
        <v>256</v>
      </c>
      <c r="E661" t="s">
        <v>583</v>
      </c>
      <c r="F661">
        <v>57</v>
      </c>
      <c r="G661" t="s">
        <v>577</v>
      </c>
      <c r="H661" s="25">
        <v>45930</v>
      </c>
      <c r="I661" s="103"/>
      <c r="J661" s="103"/>
      <c r="K661" s="103"/>
      <c r="L661" s="103"/>
      <c r="M661" s="103"/>
      <c r="N661" s="103"/>
      <c r="O661" s="104"/>
      <c r="P661" s="115" t="s">
        <v>584</v>
      </c>
    </row>
    <row r="662" spans="1:16" ht="15" x14ac:dyDescent="0.3">
      <c r="A662">
        <v>441</v>
      </c>
      <c r="B662" t="str">
        <f t="shared" si="94"/>
        <v>iBoxx MSCI EUR High Yield Paris Aligned Capped TCA Index (12/31/2020-11/30/2022 -- pre-trajectory rebase)58</v>
      </c>
      <c r="C662" t="s">
        <v>593</v>
      </c>
      <c r="D662" t="s">
        <v>256</v>
      </c>
      <c r="E662" t="s">
        <v>583</v>
      </c>
      <c r="F662">
        <v>58</v>
      </c>
      <c r="G662" t="s">
        <v>577</v>
      </c>
      <c r="H662" s="25">
        <v>45961</v>
      </c>
      <c r="I662" s="103"/>
      <c r="J662" s="103"/>
      <c r="K662" s="103"/>
      <c r="L662" s="103"/>
      <c r="M662" s="103"/>
      <c r="N662" s="103"/>
      <c r="O662" s="104"/>
      <c r="P662" s="115" t="s">
        <v>584</v>
      </c>
    </row>
    <row r="663" spans="1:16" ht="15" x14ac:dyDescent="0.3">
      <c r="A663">
        <v>441</v>
      </c>
      <c r="B663" t="str">
        <f t="shared" si="94"/>
        <v>iBoxx MSCI EUR High Yield Paris Aligned Capped TCA Index (12/31/2020-11/30/2022 -- pre-trajectory rebase)59</v>
      </c>
      <c r="C663" t="s">
        <v>593</v>
      </c>
      <c r="D663" t="s">
        <v>256</v>
      </c>
      <c r="E663" t="s">
        <v>583</v>
      </c>
      <c r="F663">
        <v>59</v>
      </c>
      <c r="G663" t="s">
        <v>577</v>
      </c>
      <c r="H663" s="25">
        <v>45991</v>
      </c>
      <c r="I663" s="103"/>
      <c r="J663" s="103"/>
      <c r="K663" s="103"/>
      <c r="L663" s="103"/>
      <c r="M663" s="103"/>
      <c r="N663" s="103"/>
      <c r="O663" s="104"/>
      <c r="P663" s="115" t="s">
        <v>584</v>
      </c>
    </row>
    <row r="664" spans="1:16" ht="15" x14ac:dyDescent="0.3">
      <c r="A664">
        <v>441</v>
      </c>
      <c r="B664" t="str">
        <f t="shared" si="94"/>
        <v>iBoxx MSCI EUR High Yield Paris Aligned Capped TCA Index (12/31/2020-11/30/2022 -- pre-trajectory rebase)60</v>
      </c>
      <c r="C664" t="s">
        <v>593</v>
      </c>
      <c r="D664" t="s">
        <v>256</v>
      </c>
      <c r="E664" t="s">
        <v>583</v>
      </c>
      <c r="F664">
        <v>60</v>
      </c>
      <c r="G664" t="s">
        <v>577</v>
      </c>
      <c r="H664" s="25">
        <v>46022</v>
      </c>
      <c r="I664" s="103"/>
      <c r="J664" s="103"/>
      <c r="K664" s="103"/>
      <c r="L664" s="103"/>
      <c r="M664" s="103"/>
      <c r="N664" s="103"/>
      <c r="O664" s="104"/>
      <c r="P664" s="115" t="s">
        <v>584</v>
      </c>
    </row>
    <row r="665" spans="1:16" ht="15" x14ac:dyDescent="0.3">
      <c r="A665">
        <v>441</v>
      </c>
      <c r="B665" t="str">
        <f t="shared" si="94"/>
        <v>iBoxx MSCI EUR High Yield Paris Aligned Capped TCA Index (12/31/2020-11/30/2022 -- pre-trajectory rebase)61</v>
      </c>
      <c r="C665" t="s">
        <v>593</v>
      </c>
      <c r="D665" t="s">
        <v>256</v>
      </c>
      <c r="E665" t="s">
        <v>583</v>
      </c>
      <c r="F665">
        <v>61</v>
      </c>
      <c r="G665" t="s">
        <v>577</v>
      </c>
      <c r="H665" s="25">
        <v>46053</v>
      </c>
      <c r="I665" s="103"/>
      <c r="J665" s="103"/>
      <c r="K665" s="103"/>
      <c r="L665" s="103"/>
      <c r="M665" s="103"/>
      <c r="N665" s="103"/>
      <c r="O665" s="104"/>
      <c r="P665" s="115" t="s">
        <v>584</v>
      </c>
    </row>
    <row r="666" spans="1:16" ht="15" x14ac:dyDescent="0.3">
      <c r="A666">
        <v>441</v>
      </c>
      <c r="B666" t="str">
        <f t="shared" si="94"/>
        <v>iBoxx MSCI EUR High Yield Paris Aligned Capped TCA Index (12/31/2020-11/30/2022 -- pre-trajectory rebase)62</v>
      </c>
      <c r="C666" t="s">
        <v>593</v>
      </c>
      <c r="D666" t="s">
        <v>256</v>
      </c>
      <c r="E666" t="s">
        <v>583</v>
      </c>
      <c r="F666">
        <v>62</v>
      </c>
      <c r="G666" t="s">
        <v>577</v>
      </c>
      <c r="H666" s="25">
        <v>46081</v>
      </c>
      <c r="I666" s="103"/>
      <c r="J666" s="103"/>
      <c r="K666" s="103"/>
      <c r="L666" s="103"/>
      <c r="M666" s="103"/>
      <c r="N666" s="103"/>
      <c r="O666" s="104"/>
      <c r="P666" s="115" t="s">
        <v>584</v>
      </c>
    </row>
    <row r="667" spans="1:16" ht="15" x14ac:dyDescent="0.3">
      <c r="A667">
        <v>441</v>
      </c>
      <c r="B667" t="str">
        <f t="shared" si="94"/>
        <v>iBoxx MSCI EUR High Yield Paris Aligned Capped TCA Index (12/31/2020-11/30/2022 -- pre-trajectory rebase)63</v>
      </c>
      <c r="C667" t="s">
        <v>593</v>
      </c>
      <c r="D667" t="s">
        <v>256</v>
      </c>
      <c r="E667" t="s">
        <v>583</v>
      </c>
      <c r="F667">
        <v>63</v>
      </c>
      <c r="G667" t="s">
        <v>577</v>
      </c>
      <c r="H667" s="25">
        <v>46112</v>
      </c>
      <c r="I667" s="103"/>
      <c r="J667" s="103"/>
      <c r="K667" s="103"/>
      <c r="L667" s="103"/>
      <c r="M667" s="103"/>
      <c r="N667" s="103"/>
      <c r="O667" s="104"/>
      <c r="P667" s="115" t="s">
        <v>584</v>
      </c>
    </row>
    <row r="668" spans="1:16" ht="15" x14ac:dyDescent="0.3">
      <c r="A668">
        <v>441</v>
      </c>
      <c r="B668" t="str">
        <f t="shared" si="94"/>
        <v>iBoxx MSCI EUR High Yield Paris Aligned Capped TCA Index (12/31/2020-11/30/2022 -- pre-trajectory rebase)64</v>
      </c>
      <c r="C668" t="s">
        <v>593</v>
      </c>
      <c r="D668" t="s">
        <v>256</v>
      </c>
      <c r="E668" t="s">
        <v>583</v>
      </c>
      <c r="F668">
        <v>64</v>
      </c>
      <c r="G668" t="s">
        <v>577</v>
      </c>
      <c r="H668" s="25">
        <v>46142</v>
      </c>
      <c r="I668" s="103"/>
      <c r="J668" s="103"/>
      <c r="K668" s="103"/>
      <c r="L668" s="103"/>
      <c r="M668" s="103"/>
      <c r="N668" s="103"/>
      <c r="O668" s="104"/>
      <c r="P668" s="115" t="s">
        <v>584</v>
      </c>
    </row>
    <row r="669" spans="1:16" ht="15" x14ac:dyDescent="0.3">
      <c r="A669">
        <v>441</v>
      </c>
      <c r="B669" t="str">
        <f t="shared" ref="B669:B724" si="98">_xlfn.CONCAT(C669,F669)</f>
        <v>iBoxx MSCI EUR High Yield Paris Aligned Capped TCA Index (12/31/2020-11/30/2022 -- pre-trajectory rebase)65</v>
      </c>
      <c r="C669" t="s">
        <v>593</v>
      </c>
      <c r="D669" t="s">
        <v>256</v>
      </c>
      <c r="E669" t="s">
        <v>583</v>
      </c>
      <c r="F669">
        <v>65</v>
      </c>
      <c r="G669" t="s">
        <v>577</v>
      </c>
      <c r="H669" s="25">
        <v>46173</v>
      </c>
      <c r="I669" s="103"/>
      <c r="J669" s="103"/>
      <c r="K669" s="103"/>
      <c r="L669" s="103"/>
      <c r="M669" s="103"/>
      <c r="N669" s="103"/>
      <c r="O669" s="104"/>
      <c r="P669" s="115" t="s">
        <v>584</v>
      </c>
    </row>
    <row r="670" spans="1:16" ht="15" x14ac:dyDescent="0.3">
      <c r="A670">
        <v>441</v>
      </c>
      <c r="B670" t="str">
        <f t="shared" si="98"/>
        <v>iBoxx MSCI EUR High Yield Paris Aligned Capped TCA Index (12/31/2020-11/30/2022 -- pre-trajectory rebase)66</v>
      </c>
      <c r="C670" t="s">
        <v>593</v>
      </c>
      <c r="D670" t="s">
        <v>256</v>
      </c>
      <c r="E670" t="s">
        <v>583</v>
      </c>
      <c r="F670">
        <v>66</v>
      </c>
      <c r="G670" t="s">
        <v>577</v>
      </c>
      <c r="H670" s="25">
        <v>46203</v>
      </c>
      <c r="I670" s="103"/>
      <c r="J670" s="103"/>
      <c r="K670" s="103"/>
      <c r="L670" s="103"/>
      <c r="M670" s="103"/>
      <c r="N670" s="103"/>
      <c r="O670" s="104"/>
      <c r="P670" s="115" t="s">
        <v>584</v>
      </c>
    </row>
    <row r="671" spans="1:16" ht="15" x14ac:dyDescent="0.3">
      <c r="A671">
        <v>441</v>
      </c>
      <c r="B671" t="str">
        <f t="shared" si="98"/>
        <v>iBoxx MSCI EUR High Yield Paris Aligned Capped TCA Index (12/31/2020-11/30/2022 -- pre-trajectory rebase)67</v>
      </c>
      <c r="C671" t="s">
        <v>593</v>
      </c>
      <c r="D671" t="s">
        <v>256</v>
      </c>
      <c r="E671" t="s">
        <v>583</v>
      </c>
      <c r="F671">
        <v>67</v>
      </c>
      <c r="G671" t="s">
        <v>577</v>
      </c>
      <c r="H671" s="25">
        <v>46234</v>
      </c>
      <c r="I671" s="103"/>
      <c r="J671" s="103"/>
      <c r="K671" s="103"/>
      <c r="L671" s="103"/>
      <c r="M671" s="103"/>
      <c r="N671" s="103"/>
      <c r="O671" s="104"/>
      <c r="P671" s="115" t="s">
        <v>584</v>
      </c>
    </row>
    <row r="672" spans="1:16" ht="15" x14ac:dyDescent="0.3">
      <c r="A672">
        <v>441</v>
      </c>
      <c r="B672" t="str">
        <f t="shared" si="98"/>
        <v>iBoxx MSCI EUR High Yield Paris Aligned Capped TCA Index (12/31/2020-11/30/2022 -- pre-trajectory rebase)68</v>
      </c>
      <c r="C672" t="s">
        <v>593</v>
      </c>
      <c r="D672" t="s">
        <v>256</v>
      </c>
      <c r="E672" t="s">
        <v>583</v>
      </c>
      <c r="F672">
        <v>68</v>
      </c>
      <c r="G672" t="s">
        <v>577</v>
      </c>
      <c r="H672" s="25">
        <v>46265</v>
      </c>
      <c r="I672" s="103"/>
      <c r="J672" s="103"/>
      <c r="K672" s="103"/>
      <c r="L672" s="103"/>
      <c r="M672" s="103"/>
      <c r="N672" s="103"/>
      <c r="O672" s="104"/>
      <c r="P672" s="115" t="s">
        <v>584</v>
      </c>
    </row>
    <row r="673" spans="1:16" ht="15" x14ac:dyDescent="0.3">
      <c r="A673">
        <v>441</v>
      </c>
      <c r="B673" t="str">
        <f t="shared" si="98"/>
        <v>iBoxx MSCI EUR High Yield Paris Aligned Capped TCA Index (12/31/2020-11/30/2022 -- pre-trajectory rebase)69</v>
      </c>
      <c r="C673" t="s">
        <v>593</v>
      </c>
      <c r="D673" t="s">
        <v>256</v>
      </c>
      <c r="E673" t="s">
        <v>583</v>
      </c>
      <c r="F673">
        <v>69</v>
      </c>
      <c r="G673" t="s">
        <v>577</v>
      </c>
      <c r="H673" s="25">
        <v>46295</v>
      </c>
      <c r="I673" s="103"/>
      <c r="J673" s="103"/>
      <c r="K673" s="103"/>
      <c r="L673" s="103"/>
      <c r="M673" s="103"/>
      <c r="N673" s="103"/>
      <c r="O673" s="104"/>
      <c r="P673" s="115" t="s">
        <v>584</v>
      </c>
    </row>
    <row r="674" spans="1:16" ht="15" x14ac:dyDescent="0.3">
      <c r="A674">
        <v>441</v>
      </c>
      <c r="B674" t="str">
        <f t="shared" si="98"/>
        <v>iBoxx MSCI EUR High Yield Paris Aligned Capped TCA Index (12/31/2020-11/30/2022 -- pre-trajectory rebase)70</v>
      </c>
      <c r="C674" t="s">
        <v>593</v>
      </c>
      <c r="D674" t="s">
        <v>256</v>
      </c>
      <c r="E674" t="s">
        <v>583</v>
      </c>
      <c r="F674">
        <v>70</v>
      </c>
      <c r="G674" t="s">
        <v>577</v>
      </c>
      <c r="H674" s="25">
        <v>46326</v>
      </c>
      <c r="I674" s="103"/>
      <c r="J674" s="103"/>
      <c r="K674" s="103"/>
      <c r="L674" s="103"/>
      <c r="M674" s="103"/>
      <c r="N674" s="103"/>
      <c r="O674" s="104"/>
      <c r="P674" s="115" t="s">
        <v>584</v>
      </c>
    </row>
    <row r="675" spans="1:16" ht="15" x14ac:dyDescent="0.3">
      <c r="A675">
        <v>441</v>
      </c>
      <c r="B675" t="str">
        <f t="shared" si="98"/>
        <v>iBoxx MSCI EUR High Yield Paris Aligned Capped TCA Index (12/31/2020-11/30/2022 -- pre-trajectory rebase)71</v>
      </c>
      <c r="C675" t="s">
        <v>593</v>
      </c>
      <c r="D675" t="s">
        <v>256</v>
      </c>
      <c r="E675" t="s">
        <v>583</v>
      </c>
      <c r="F675">
        <v>71</v>
      </c>
      <c r="G675" t="s">
        <v>577</v>
      </c>
      <c r="H675" s="25">
        <v>46356</v>
      </c>
      <c r="I675" s="103"/>
      <c r="J675" s="103"/>
      <c r="K675" s="103"/>
      <c r="L675" s="103"/>
      <c r="M675" s="103"/>
      <c r="N675" s="103"/>
      <c r="O675" s="104"/>
      <c r="P675" s="115" t="s">
        <v>584</v>
      </c>
    </row>
    <row r="676" spans="1:16" ht="15" x14ac:dyDescent="0.3">
      <c r="A676">
        <v>441</v>
      </c>
      <c r="B676" t="str">
        <f t="shared" si="98"/>
        <v>iBoxx MSCI EUR High Yield Paris Aligned Capped TCA Index (12/31/2020-11/30/2022 -- pre-trajectory rebase)72</v>
      </c>
      <c r="C676" t="s">
        <v>593</v>
      </c>
      <c r="D676" t="s">
        <v>256</v>
      </c>
      <c r="E676" t="s">
        <v>583</v>
      </c>
      <c r="F676">
        <v>72</v>
      </c>
      <c r="G676" t="s">
        <v>577</v>
      </c>
      <c r="H676" s="25">
        <v>46387</v>
      </c>
      <c r="I676" s="103"/>
      <c r="J676" s="103"/>
      <c r="K676" s="103"/>
      <c r="L676" s="103"/>
      <c r="M676" s="103"/>
      <c r="N676" s="103"/>
      <c r="O676" s="104"/>
      <c r="P676" s="115" t="s">
        <v>584</v>
      </c>
    </row>
    <row r="677" spans="1:16" ht="15" x14ac:dyDescent="0.3">
      <c r="A677">
        <v>441</v>
      </c>
      <c r="B677" t="str">
        <f t="shared" si="98"/>
        <v>iBoxx MSCI EUR High Yield Paris Aligned Capped TCA Index (12/31/2020-11/30/2022 -- pre-trajectory rebase)73</v>
      </c>
      <c r="C677" t="s">
        <v>593</v>
      </c>
      <c r="D677" t="s">
        <v>256</v>
      </c>
      <c r="E677" t="s">
        <v>583</v>
      </c>
      <c r="F677">
        <v>73</v>
      </c>
      <c r="G677" t="s">
        <v>577</v>
      </c>
      <c r="H677" s="25">
        <v>46418</v>
      </c>
      <c r="I677" s="103"/>
      <c r="J677" s="103"/>
      <c r="K677" s="103"/>
      <c r="L677" s="103"/>
      <c r="M677" s="103"/>
      <c r="N677" s="103"/>
      <c r="O677" s="104"/>
      <c r="P677" s="115" t="s">
        <v>584</v>
      </c>
    </row>
    <row r="678" spans="1:16" ht="15" x14ac:dyDescent="0.3">
      <c r="A678">
        <v>441</v>
      </c>
      <c r="B678" t="str">
        <f t="shared" si="98"/>
        <v>iBoxx MSCI EUR High Yield Paris Aligned Capped TCA Index (12/31/2020-11/30/2022 -- pre-trajectory rebase)74</v>
      </c>
      <c r="C678" t="s">
        <v>593</v>
      </c>
      <c r="D678" t="s">
        <v>256</v>
      </c>
      <c r="E678" t="s">
        <v>583</v>
      </c>
      <c r="F678">
        <v>74</v>
      </c>
      <c r="G678" t="s">
        <v>577</v>
      </c>
      <c r="H678" s="25">
        <v>46446</v>
      </c>
      <c r="I678" s="103"/>
      <c r="J678" s="103"/>
      <c r="K678" s="103"/>
      <c r="L678" s="103"/>
      <c r="M678" s="103"/>
      <c r="N678" s="103"/>
      <c r="O678" s="104"/>
      <c r="P678" s="115" t="s">
        <v>584</v>
      </c>
    </row>
    <row r="679" spans="1:16" ht="15" x14ac:dyDescent="0.3">
      <c r="A679">
        <v>441</v>
      </c>
      <c r="B679" t="str">
        <f t="shared" si="98"/>
        <v>iBoxx MSCI EUR High Yield Paris Aligned Capped TCA Index (12/31/2020-11/30/2022 -- pre-trajectory rebase)75</v>
      </c>
      <c r="C679" t="s">
        <v>593</v>
      </c>
      <c r="D679" t="s">
        <v>256</v>
      </c>
      <c r="E679" t="s">
        <v>583</v>
      </c>
      <c r="F679">
        <v>75</v>
      </c>
      <c r="G679" t="s">
        <v>577</v>
      </c>
      <c r="H679" s="25">
        <v>46477</v>
      </c>
      <c r="I679" s="103"/>
      <c r="J679" s="103"/>
      <c r="K679" s="103"/>
      <c r="L679" s="103"/>
      <c r="M679" s="103"/>
      <c r="N679" s="103"/>
      <c r="O679" s="104"/>
      <c r="P679" s="115" t="s">
        <v>584</v>
      </c>
    </row>
    <row r="680" spans="1:16" ht="15" x14ac:dyDescent="0.3">
      <c r="A680">
        <v>441</v>
      </c>
      <c r="B680" t="str">
        <f t="shared" si="98"/>
        <v>iBoxx MSCI EUR High Yield Paris Aligned Capped TCA Index (12/31/2020-11/30/2022 -- pre-trajectory rebase)76</v>
      </c>
      <c r="C680" t="s">
        <v>593</v>
      </c>
      <c r="D680" t="s">
        <v>256</v>
      </c>
      <c r="E680" t="s">
        <v>583</v>
      </c>
      <c r="F680">
        <v>76</v>
      </c>
      <c r="G680" t="s">
        <v>577</v>
      </c>
      <c r="H680" s="25">
        <v>46507</v>
      </c>
      <c r="I680" s="103"/>
      <c r="J680" s="103"/>
      <c r="K680" s="103"/>
      <c r="L680" s="103"/>
      <c r="M680" s="103"/>
      <c r="N680" s="103"/>
      <c r="O680" s="104"/>
      <c r="P680" s="115" t="s">
        <v>584</v>
      </c>
    </row>
    <row r="681" spans="1:16" ht="15" x14ac:dyDescent="0.3">
      <c r="A681">
        <v>441</v>
      </c>
      <c r="B681" t="str">
        <f t="shared" si="98"/>
        <v>iBoxx MSCI EUR High Yield Paris Aligned Capped TCA Index (12/31/2020-11/30/2022 -- pre-trajectory rebase)77</v>
      </c>
      <c r="C681" t="s">
        <v>593</v>
      </c>
      <c r="D681" t="s">
        <v>256</v>
      </c>
      <c r="E681" t="s">
        <v>583</v>
      </c>
      <c r="F681">
        <v>77</v>
      </c>
      <c r="G681" t="s">
        <v>577</v>
      </c>
      <c r="H681" s="25">
        <v>46538</v>
      </c>
      <c r="I681" s="103"/>
      <c r="J681" s="103"/>
      <c r="K681" s="103"/>
      <c r="L681" s="103"/>
      <c r="M681" s="103"/>
      <c r="N681" s="103"/>
      <c r="O681" s="104"/>
      <c r="P681" s="115" t="s">
        <v>584</v>
      </c>
    </row>
    <row r="682" spans="1:16" ht="15" x14ac:dyDescent="0.3">
      <c r="A682">
        <v>441</v>
      </c>
      <c r="B682" t="str">
        <f t="shared" si="98"/>
        <v>iBoxx MSCI EUR High Yield Paris Aligned Capped TCA Index (12/31/2020-11/30/2022 -- pre-trajectory rebase)78</v>
      </c>
      <c r="C682" t="s">
        <v>593</v>
      </c>
      <c r="D682" t="s">
        <v>256</v>
      </c>
      <c r="E682" t="s">
        <v>583</v>
      </c>
      <c r="F682">
        <v>78</v>
      </c>
      <c r="G682" t="s">
        <v>577</v>
      </c>
      <c r="H682" s="25">
        <v>46568</v>
      </c>
      <c r="I682" s="103"/>
      <c r="J682" s="103"/>
      <c r="K682" s="103"/>
      <c r="L682" s="103"/>
      <c r="M682" s="103"/>
      <c r="N682" s="103"/>
      <c r="O682" s="104"/>
      <c r="P682" s="115" t="s">
        <v>584</v>
      </c>
    </row>
    <row r="683" spans="1:16" ht="15" x14ac:dyDescent="0.3">
      <c r="A683">
        <v>441</v>
      </c>
      <c r="B683" t="str">
        <f t="shared" si="98"/>
        <v>iBoxx MSCI EUR High Yield Paris Aligned Capped TCA Index (12/31/2020-11/30/2022 -- pre-trajectory rebase)79</v>
      </c>
      <c r="C683" t="s">
        <v>593</v>
      </c>
      <c r="D683" t="s">
        <v>256</v>
      </c>
      <c r="E683" t="s">
        <v>583</v>
      </c>
      <c r="F683">
        <v>79</v>
      </c>
      <c r="G683" t="s">
        <v>577</v>
      </c>
      <c r="H683" s="25">
        <v>46599</v>
      </c>
      <c r="I683" s="103"/>
      <c r="J683" s="103"/>
      <c r="K683" s="103"/>
      <c r="L683" s="103"/>
      <c r="M683" s="103"/>
      <c r="N683" s="103"/>
      <c r="O683" s="104"/>
      <c r="P683" s="115" t="s">
        <v>584</v>
      </c>
    </row>
    <row r="684" spans="1:16" ht="15" x14ac:dyDescent="0.3">
      <c r="A684">
        <v>441</v>
      </c>
      <c r="B684" t="str">
        <f t="shared" si="98"/>
        <v>iBoxx MSCI EUR High Yield Paris Aligned Capped TCA Index (12/31/2020-11/30/2022 -- pre-trajectory rebase)80</v>
      </c>
      <c r="C684" t="s">
        <v>593</v>
      </c>
      <c r="D684" t="s">
        <v>256</v>
      </c>
      <c r="E684" t="s">
        <v>583</v>
      </c>
      <c r="F684">
        <v>80</v>
      </c>
      <c r="G684" t="s">
        <v>577</v>
      </c>
      <c r="H684" s="25">
        <v>46630</v>
      </c>
      <c r="I684" s="103"/>
      <c r="J684" s="103"/>
      <c r="K684" s="103"/>
      <c r="L684" s="103"/>
      <c r="M684" s="103"/>
      <c r="N684" s="103"/>
      <c r="O684" s="104"/>
      <c r="P684" s="115" t="s">
        <v>584</v>
      </c>
    </row>
    <row r="685" spans="1:16" ht="15" x14ac:dyDescent="0.3">
      <c r="A685">
        <v>441</v>
      </c>
      <c r="B685" t="str">
        <f t="shared" si="98"/>
        <v>iBoxx MSCI EUR High Yield Paris Aligned Capped TCA Index (12/31/2020-11/30/2022 -- pre-trajectory rebase)81</v>
      </c>
      <c r="C685" t="s">
        <v>593</v>
      </c>
      <c r="D685" t="s">
        <v>256</v>
      </c>
      <c r="E685" t="s">
        <v>583</v>
      </c>
      <c r="F685">
        <v>81</v>
      </c>
      <c r="G685" t="s">
        <v>577</v>
      </c>
      <c r="H685" s="25">
        <v>46660</v>
      </c>
      <c r="I685" s="103"/>
      <c r="J685" s="103"/>
      <c r="K685" s="103"/>
      <c r="L685" s="103"/>
      <c r="M685" s="103"/>
      <c r="N685" s="103"/>
      <c r="O685" s="104"/>
      <c r="P685" s="115" t="s">
        <v>584</v>
      </c>
    </row>
    <row r="686" spans="1:16" ht="15" x14ac:dyDescent="0.3">
      <c r="A686">
        <v>441</v>
      </c>
      <c r="B686" t="str">
        <f t="shared" si="98"/>
        <v>iBoxx MSCI EUR High Yield Paris Aligned Capped TCA Index (12/31/2020-11/30/2022 -- pre-trajectory rebase)82</v>
      </c>
      <c r="C686" t="s">
        <v>593</v>
      </c>
      <c r="D686" t="s">
        <v>256</v>
      </c>
      <c r="E686" t="s">
        <v>583</v>
      </c>
      <c r="F686">
        <v>82</v>
      </c>
      <c r="G686" t="s">
        <v>577</v>
      </c>
      <c r="H686" s="25">
        <v>46691</v>
      </c>
      <c r="I686" s="103"/>
      <c r="J686" s="103"/>
      <c r="K686" s="103"/>
      <c r="L686" s="103"/>
      <c r="M686" s="103"/>
      <c r="N686" s="103"/>
      <c r="O686" s="104"/>
      <c r="P686" s="115" t="s">
        <v>584</v>
      </c>
    </row>
    <row r="687" spans="1:16" ht="15" x14ac:dyDescent="0.3">
      <c r="A687">
        <v>441</v>
      </c>
      <c r="B687" t="str">
        <f t="shared" si="98"/>
        <v>iBoxx MSCI EUR High Yield Paris Aligned Capped TCA Index (12/31/2020-11/30/2022 -- pre-trajectory rebase)83</v>
      </c>
      <c r="C687" t="s">
        <v>593</v>
      </c>
      <c r="D687" t="s">
        <v>256</v>
      </c>
      <c r="E687" t="s">
        <v>583</v>
      </c>
      <c r="F687">
        <v>83</v>
      </c>
      <c r="G687" t="s">
        <v>577</v>
      </c>
      <c r="H687" s="25">
        <v>46721</v>
      </c>
      <c r="I687" s="103"/>
      <c r="J687" s="103"/>
      <c r="K687" s="103"/>
      <c r="L687" s="103"/>
      <c r="M687" s="103"/>
      <c r="N687" s="103"/>
      <c r="O687" s="104"/>
      <c r="P687" s="115" t="s">
        <v>584</v>
      </c>
    </row>
    <row r="688" spans="1:16" ht="15" x14ac:dyDescent="0.3">
      <c r="A688">
        <v>441</v>
      </c>
      <c r="B688" t="str">
        <f t="shared" si="98"/>
        <v>iBoxx MSCI EUR High Yield Paris Aligned Capped TCA Index (12/31/2020-11/30/2022 -- pre-trajectory rebase)84</v>
      </c>
      <c r="C688" t="s">
        <v>593</v>
      </c>
      <c r="D688" t="s">
        <v>256</v>
      </c>
      <c r="E688" t="s">
        <v>583</v>
      </c>
      <c r="F688">
        <v>84</v>
      </c>
      <c r="G688" t="s">
        <v>577</v>
      </c>
      <c r="H688" s="25">
        <v>46752</v>
      </c>
      <c r="I688" s="103"/>
      <c r="J688" s="103"/>
      <c r="K688" s="103"/>
      <c r="L688" s="103"/>
      <c r="M688" s="103"/>
      <c r="N688" s="103"/>
      <c r="O688" s="104"/>
      <c r="P688" s="115" t="s">
        <v>584</v>
      </c>
    </row>
    <row r="689" spans="1:16" ht="15" x14ac:dyDescent="0.3">
      <c r="A689">
        <v>441</v>
      </c>
      <c r="B689" t="str">
        <f t="shared" si="98"/>
        <v>iBoxx MSCI EUR High Yield Paris Aligned Capped TCA Index (12/31/2020-11/30/2022 -- pre-trajectory rebase)85</v>
      </c>
      <c r="C689" t="s">
        <v>593</v>
      </c>
      <c r="D689" t="s">
        <v>256</v>
      </c>
      <c r="E689" t="s">
        <v>583</v>
      </c>
      <c r="F689">
        <v>85</v>
      </c>
      <c r="G689" t="s">
        <v>577</v>
      </c>
      <c r="H689" s="25">
        <v>46783</v>
      </c>
      <c r="I689" s="103"/>
      <c r="J689" s="103"/>
      <c r="K689" s="103"/>
      <c r="L689" s="103"/>
      <c r="M689" s="103"/>
      <c r="N689" s="103"/>
      <c r="O689" s="104"/>
      <c r="P689" s="115" t="s">
        <v>584</v>
      </c>
    </row>
    <row r="690" spans="1:16" ht="15" x14ac:dyDescent="0.3">
      <c r="A690">
        <v>441</v>
      </c>
      <c r="B690" t="str">
        <f t="shared" si="98"/>
        <v>iBoxx MSCI EUR High Yield Paris Aligned Capped TCA Index (12/31/2020-11/30/2022 -- pre-trajectory rebase)86</v>
      </c>
      <c r="C690" t="s">
        <v>593</v>
      </c>
      <c r="D690" t="s">
        <v>256</v>
      </c>
      <c r="E690" t="s">
        <v>583</v>
      </c>
      <c r="F690">
        <v>86</v>
      </c>
      <c r="G690" t="s">
        <v>577</v>
      </c>
      <c r="H690" s="25">
        <v>46811</v>
      </c>
      <c r="I690" s="103"/>
      <c r="J690" s="103"/>
      <c r="K690" s="103"/>
      <c r="L690" s="103"/>
      <c r="M690" s="103"/>
      <c r="N690" s="103"/>
      <c r="O690" s="104"/>
      <c r="P690" s="115" t="s">
        <v>584</v>
      </c>
    </row>
    <row r="691" spans="1:16" ht="15" x14ac:dyDescent="0.3">
      <c r="A691">
        <v>441</v>
      </c>
      <c r="B691" t="str">
        <f t="shared" si="98"/>
        <v>iBoxx MSCI EUR High Yield Paris Aligned Capped TCA Index (12/31/2020-11/30/2022 -- pre-trajectory rebase)87</v>
      </c>
      <c r="C691" t="s">
        <v>593</v>
      </c>
      <c r="D691" t="s">
        <v>256</v>
      </c>
      <c r="E691" t="s">
        <v>583</v>
      </c>
      <c r="F691">
        <v>87</v>
      </c>
      <c r="G691" t="s">
        <v>577</v>
      </c>
      <c r="H691" s="25">
        <v>46843</v>
      </c>
      <c r="I691" s="103"/>
      <c r="J691" s="103"/>
      <c r="K691" s="103"/>
      <c r="L691" s="103"/>
      <c r="M691" s="103"/>
      <c r="N691" s="103"/>
      <c r="O691" s="104"/>
      <c r="P691" s="115" t="s">
        <v>584</v>
      </c>
    </row>
    <row r="692" spans="1:16" ht="15" x14ac:dyDescent="0.3">
      <c r="A692">
        <v>441</v>
      </c>
      <c r="B692" t="str">
        <f t="shared" si="98"/>
        <v>iBoxx MSCI EUR High Yield Paris Aligned Capped TCA Index (12/31/2020-11/30/2022 -- pre-trajectory rebase)88</v>
      </c>
      <c r="C692" t="s">
        <v>593</v>
      </c>
      <c r="D692" t="s">
        <v>256</v>
      </c>
      <c r="E692" t="s">
        <v>583</v>
      </c>
      <c r="F692">
        <v>88</v>
      </c>
      <c r="G692" t="s">
        <v>577</v>
      </c>
      <c r="H692" s="25">
        <v>46873</v>
      </c>
      <c r="I692" s="103"/>
      <c r="J692" s="103"/>
      <c r="K692" s="103"/>
      <c r="L692" s="103"/>
      <c r="M692" s="103"/>
      <c r="N692" s="103"/>
      <c r="O692" s="104"/>
      <c r="P692" s="115" t="s">
        <v>584</v>
      </c>
    </row>
    <row r="693" spans="1:16" ht="15" x14ac:dyDescent="0.3">
      <c r="A693">
        <v>441</v>
      </c>
      <c r="B693" t="str">
        <f t="shared" si="98"/>
        <v>iBoxx MSCI EUR High Yield Paris Aligned Capped TCA Index (12/31/2020-11/30/2022 -- pre-trajectory rebase)89</v>
      </c>
      <c r="C693" t="s">
        <v>593</v>
      </c>
      <c r="D693" t="s">
        <v>256</v>
      </c>
      <c r="E693" t="s">
        <v>583</v>
      </c>
      <c r="F693">
        <v>89</v>
      </c>
      <c r="G693" t="s">
        <v>577</v>
      </c>
      <c r="H693" s="25">
        <v>46904</v>
      </c>
      <c r="I693" s="103"/>
      <c r="J693" s="103"/>
      <c r="K693" s="103"/>
      <c r="L693" s="103"/>
      <c r="M693" s="103"/>
      <c r="N693" s="103"/>
      <c r="O693" s="104"/>
      <c r="P693" s="115" t="s">
        <v>584</v>
      </c>
    </row>
    <row r="694" spans="1:16" ht="15" x14ac:dyDescent="0.3">
      <c r="A694">
        <v>441</v>
      </c>
      <c r="B694" t="str">
        <f t="shared" si="98"/>
        <v>iBoxx MSCI EUR High Yield Paris Aligned Capped TCA Index (12/31/2020-11/30/2022 -- pre-trajectory rebase)90</v>
      </c>
      <c r="C694" t="s">
        <v>593</v>
      </c>
      <c r="D694" t="s">
        <v>256</v>
      </c>
      <c r="E694" t="s">
        <v>583</v>
      </c>
      <c r="F694">
        <v>90</v>
      </c>
      <c r="G694" t="s">
        <v>577</v>
      </c>
      <c r="H694" s="25">
        <v>46934</v>
      </c>
      <c r="I694" s="103"/>
      <c r="J694" s="103"/>
      <c r="K694" s="103"/>
      <c r="L694" s="103"/>
      <c r="M694" s="103"/>
      <c r="N694" s="103"/>
      <c r="O694" s="104"/>
      <c r="P694" s="115" t="s">
        <v>584</v>
      </c>
    </row>
    <row r="695" spans="1:16" ht="15" x14ac:dyDescent="0.3">
      <c r="A695">
        <v>441</v>
      </c>
      <c r="B695" t="str">
        <f t="shared" si="98"/>
        <v>iBoxx MSCI EUR High Yield Paris Aligned Capped TCA Index (12/31/2020-11/30/2022 -- pre-trajectory rebase)91</v>
      </c>
      <c r="C695" t="s">
        <v>593</v>
      </c>
      <c r="D695" t="s">
        <v>256</v>
      </c>
      <c r="E695" t="s">
        <v>583</v>
      </c>
      <c r="F695">
        <v>91</v>
      </c>
      <c r="G695" t="s">
        <v>577</v>
      </c>
      <c r="H695" s="25">
        <v>46965</v>
      </c>
      <c r="I695" s="103"/>
      <c r="J695" s="103"/>
      <c r="K695" s="103"/>
      <c r="L695" s="103"/>
      <c r="M695" s="103"/>
      <c r="N695" s="103"/>
      <c r="O695" s="104"/>
      <c r="P695" s="115" t="s">
        <v>584</v>
      </c>
    </row>
    <row r="696" spans="1:16" ht="15" x14ac:dyDescent="0.3">
      <c r="A696">
        <v>441</v>
      </c>
      <c r="B696" t="str">
        <f t="shared" si="98"/>
        <v>iBoxx MSCI EUR High Yield Paris Aligned Capped TCA Index (12/31/2020-11/30/2022 -- pre-trajectory rebase)92</v>
      </c>
      <c r="C696" t="s">
        <v>593</v>
      </c>
      <c r="D696" t="s">
        <v>256</v>
      </c>
      <c r="E696" t="s">
        <v>583</v>
      </c>
      <c r="F696">
        <v>92</v>
      </c>
      <c r="G696" t="s">
        <v>577</v>
      </c>
      <c r="H696" s="25">
        <v>46996</v>
      </c>
      <c r="I696" s="103"/>
      <c r="J696" s="103"/>
      <c r="K696" s="103"/>
      <c r="L696" s="103"/>
      <c r="M696" s="103"/>
      <c r="N696" s="103"/>
      <c r="O696" s="104"/>
      <c r="P696" s="115" t="s">
        <v>584</v>
      </c>
    </row>
    <row r="697" spans="1:16" ht="15" x14ac:dyDescent="0.3">
      <c r="A697">
        <v>441</v>
      </c>
      <c r="B697" t="str">
        <f t="shared" si="98"/>
        <v>iBoxx MSCI EUR High Yield Paris Aligned Capped TCA Index (12/31/2020-11/30/2022 -- pre-trajectory rebase)93</v>
      </c>
      <c r="C697" t="s">
        <v>593</v>
      </c>
      <c r="D697" t="s">
        <v>256</v>
      </c>
      <c r="E697" t="s">
        <v>583</v>
      </c>
      <c r="F697">
        <v>93</v>
      </c>
      <c r="G697" t="s">
        <v>577</v>
      </c>
      <c r="H697" s="25">
        <v>47026</v>
      </c>
      <c r="I697" s="103"/>
      <c r="J697" s="103"/>
      <c r="K697" s="103"/>
      <c r="L697" s="103"/>
      <c r="M697" s="103"/>
      <c r="N697" s="103"/>
      <c r="O697" s="104"/>
      <c r="P697" s="115" t="s">
        <v>584</v>
      </c>
    </row>
    <row r="698" spans="1:16" ht="15" x14ac:dyDescent="0.3">
      <c r="A698">
        <v>441</v>
      </c>
      <c r="B698" t="str">
        <f t="shared" si="98"/>
        <v>iBoxx MSCI EUR High Yield Paris Aligned Capped TCA Index (12/31/2020-11/30/2022 -- pre-trajectory rebase)94</v>
      </c>
      <c r="C698" t="s">
        <v>593</v>
      </c>
      <c r="D698" t="s">
        <v>256</v>
      </c>
      <c r="E698" t="s">
        <v>583</v>
      </c>
      <c r="F698">
        <v>94</v>
      </c>
      <c r="G698" t="s">
        <v>577</v>
      </c>
      <c r="H698" s="25">
        <v>47057</v>
      </c>
      <c r="I698" s="103"/>
      <c r="J698" s="103"/>
      <c r="K698" s="103"/>
      <c r="L698" s="103"/>
      <c r="M698" s="103"/>
      <c r="N698" s="103"/>
      <c r="O698" s="104"/>
      <c r="P698" s="115" t="s">
        <v>584</v>
      </c>
    </row>
    <row r="699" spans="1:16" ht="15" x14ac:dyDescent="0.3">
      <c r="A699">
        <v>441</v>
      </c>
      <c r="B699" t="str">
        <f t="shared" si="98"/>
        <v>iBoxx MSCI EUR High Yield Paris Aligned Capped TCA Index (12/31/2020-11/30/2022 -- pre-trajectory rebase)95</v>
      </c>
      <c r="C699" t="s">
        <v>593</v>
      </c>
      <c r="D699" t="s">
        <v>256</v>
      </c>
      <c r="E699" t="s">
        <v>583</v>
      </c>
      <c r="F699">
        <v>95</v>
      </c>
      <c r="G699" t="s">
        <v>577</v>
      </c>
      <c r="H699" s="25">
        <v>47087</v>
      </c>
      <c r="I699" s="103"/>
      <c r="J699" s="103"/>
      <c r="K699" s="103"/>
      <c r="L699" s="103"/>
      <c r="M699" s="103"/>
      <c r="N699" s="103"/>
      <c r="O699" s="104"/>
      <c r="P699" s="115" t="s">
        <v>584</v>
      </c>
    </row>
    <row r="700" spans="1:16" ht="15" x14ac:dyDescent="0.3">
      <c r="A700">
        <v>441</v>
      </c>
      <c r="B700" t="str">
        <f t="shared" si="98"/>
        <v>iBoxx MSCI EUR High Yield Paris Aligned Capped TCA Index (12/31/2020-11/30/2022 -- pre-trajectory rebase)96</v>
      </c>
      <c r="C700" t="s">
        <v>593</v>
      </c>
      <c r="D700" t="s">
        <v>256</v>
      </c>
      <c r="E700" t="s">
        <v>583</v>
      </c>
      <c r="F700">
        <v>96</v>
      </c>
      <c r="G700" t="s">
        <v>577</v>
      </c>
      <c r="H700" s="25">
        <v>47118</v>
      </c>
      <c r="I700" s="103"/>
      <c r="J700" s="103"/>
      <c r="K700" s="103"/>
      <c r="L700" s="103"/>
      <c r="M700" s="103"/>
      <c r="N700" s="103"/>
      <c r="O700" s="104"/>
      <c r="P700" s="115" t="s">
        <v>584</v>
      </c>
    </row>
    <row r="701" spans="1:16" ht="15" x14ac:dyDescent="0.3">
      <c r="A701">
        <v>441</v>
      </c>
      <c r="B701" t="str">
        <f t="shared" si="98"/>
        <v>iBoxx MSCI EUR High Yield Paris Aligned Capped TCA Index (12/31/2020-11/30/2022 -- pre-trajectory rebase)97</v>
      </c>
      <c r="C701" t="s">
        <v>593</v>
      </c>
      <c r="D701" t="s">
        <v>256</v>
      </c>
      <c r="E701" t="s">
        <v>583</v>
      </c>
      <c r="F701">
        <v>97</v>
      </c>
      <c r="G701" t="s">
        <v>577</v>
      </c>
      <c r="H701" s="25">
        <v>47149</v>
      </c>
      <c r="I701" s="103"/>
      <c r="J701" s="103"/>
      <c r="K701" s="103"/>
      <c r="L701" s="103"/>
      <c r="M701" s="103"/>
      <c r="N701" s="103"/>
      <c r="O701" s="104"/>
      <c r="P701" s="115" t="s">
        <v>584</v>
      </c>
    </row>
    <row r="702" spans="1:16" ht="15" x14ac:dyDescent="0.3">
      <c r="A702">
        <v>441</v>
      </c>
      <c r="B702" t="str">
        <f t="shared" si="98"/>
        <v>iBoxx MSCI EUR High Yield Paris Aligned Capped TCA Index (12/31/2020-11/30/2022 -- pre-trajectory rebase)98</v>
      </c>
      <c r="C702" t="s">
        <v>593</v>
      </c>
      <c r="D702" t="s">
        <v>256</v>
      </c>
      <c r="E702" t="s">
        <v>583</v>
      </c>
      <c r="F702">
        <v>98</v>
      </c>
      <c r="G702" t="s">
        <v>577</v>
      </c>
      <c r="H702" s="25">
        <v>47177</v>
      </c>
      <c r="I702" s="103"/>
      <c r="J702" s="103"/>
      <c r="K702" s="103"/>
      <c r="L702" s="103"/>
      <c r="M702" s="103"/>
      <c r="N702" s="103"/>
      <c r="O702" s="104"/>
      <c r="P702" s="115" t="s">
        <v>584</v>
      </c>
    </row>
    <row r="703" spans="1:16" ht="15" x14ac:dyDescent="0.3">
      <c r="A703">
        <v>441</v>
      </c>
      <c r="B703" t="str">
        <f t="shared" si="98"/>
        <v>iBoxx MSCI EUR High Yield Paris Aligned Capped TCA Index (12/31/2020-11/30/2022 -- pre-trajectory rebase)99</v>
      </c>
      <c r="C703" t="s">
        <v>593</v>
      </c>
      <c r="D703" t="s">
        <v>256</v>
      </c>
      <c r="E703" t="s">
        <v>583</v>
      </c>
      <c r="F703">
        <v>99</v>
      </c>
      <c r="G703" t="s">
        <v>577</v>
      </c>
      <c r="H703" s="25">
        <v>47208</v>
      </c>
      <c r="I703" s="103"/>
      <c r="J703" s="103"/>
      <c r="K703" s="103"/>
      <c r="L703" s="103"/>
      <c r="M703" s="103"/>
      <c r="N703" s="103"/>
      <c r="O703" s="104"/>
      <c r="P703" s="115" t="s">
        <v>584</v>
      </c>
    </row>
    <row r="704" spans="1:16" ht="15" x14ac:dyDescent="0.3">
      <c r="A704">
        <v>441</v>
      </c>
      <c r="B704" t="str">
        <f t="shared" si="98"/>
        <v>iBoxx MSCI EUR High Yield Paris Aligned Capped TCA Index (12/31/2020-11/30/2022 -- pre-trajectory rebase)100</v>
      </c>
      <c r="C704" t="s">
        <v>593</v>
      </c>
      <c r="D704" t="s">
        <v>256</v>
      </c>
      <c r="E704" t="s">
        <v>583</v>
      </c>
      <c r="F704">
        <v>100</v>
      </c>
      <c r="G704" t="s">
        <v>577</v>
      </c>
      <c r="H704" s="25">
        <v>47238</v>
      </c>
      <c r="I704" s="103"/>
      <c r="J704" s="103"/>
      <c r="K704" s="103"/>
      <c r="L704" s="103"/>
      <c r="M704" s="103"/>
      <c r="N704" s="103"/>
      <c r="O704" s="104"/>
      <c r="P704" s="115" t="s">
        <v>584</v>
      </c>
    </row>
    <row r="705" spans="1:16" ht="15" x14ac:dyDescent="0.3">
      <c r="A705">
        <v>441</v>
      </c>
      <c r="B705" t="str">
        <f t="shared" si="98"/>
        <v>iBoxx MSCI EUR High Yield Paris Aligned Capped TCA Index (12/31/2020-11/30/2022 -- pre-trajectory rebase)101</v>
      </c>
      <c r="C705" t="s">
        <v>593</v>
      </c>
      <c r="D705" t="s">
        <v>256</v>
      </c>
      <c r="E705" t="s">
        <v>583</v>
      </c>
      <c r="F705">
        <v>101</v>
      </c>
      <c r="G705" t="s">
        <v>577</v>
      </c>
      <c r="H705" s="25">
        <v>47269</v>
      </c>
      <c r="I705" s="103"/>
      <c r="J705" s="103"/>
      <c r="K705" s="103"/>
      <c r="L705" s="103"/>
      <c r="M705" s="103"/>
      <c r="N705" s="103"/>
      <c r="O705" s="104"/>
      <c r="P705" s="115" t="s">
        <v>584</v>
      </c>
    </row>
    <row r="706" spans="1:16" ht="15" x14ac:dyDescent="0.3">
      <c r="A706">
        <v>441</v>
      </c>
      <c r="B706" t="str">
        <f t="shared" si="98"/>
        <v>iBoxx MSCI EUR High Yield Paris Aligned Capped TCA Index (12/31/2020-11/30/2022 -- pre-trajectory rebase)102</v>
      </c>
      <c r="C706" t="s">
        <v>593</v>
      </c>
      <c r="D706" t="s">
        <v>256</v>
      </c>
      <c r="E706" t="s">
        <v>583</v>
      </c>
      <c r="F706">
        <v>102</v>
      </c>
      <c r="G706" t="s">
        <v>577</v>
      </c>
      <c r="H706" s="25">
        <v>47299</v>
      </c>
      <c r="I706" s="103"/>
      <c r="J706" s="103"/>
      <c r="K706" s="103"/>
      <c r="L706" s="103"/>
      <c r="M706" s="103"/>
      <c r="N706" s="103"/>
      <c r="O706" s="104"/>
      <c r="P706" s="115" t="s">
        <v>584</v>
      </c>
    </row>
    <row r="707" spans="1:16" ht="15" x14ac:dyDescent="0.3">
      <c r="A707">
        <v>441</v>
      </c>
      <c r="B707" t="str">
        <f t="shared" si="98"/>
        <v>iBoxx MSCI EUR High Yield Paris Aligned Capped TCA Index (12/31/2020-11/30/2022 -- pre-trajectory rebase)103</v>
      </c>
      <c r="C707" t="s">
        <v>593</v>
      </c>
      <c r="D707" t="s">
        <v>256</v>
      </c>
      <c r="E707" t="s">
        <v>583</v>
      </c>
      <c r="F707">
        <v>103</v>
      </c>
      <c r="G707" t="s">
        <v>577</v>
      </c>
      <c r="H707" s="25">
        <v>47330</v>
      </c>
      <c r="I707" s="103"/>
      <c r="J707" s="103"/>
      <c r="K707" s="103"/>
      <c r="L707" s="103"/>
      <c r="M707" s="103"/>
      <c r="N707" s="103"/>
      <c r="O707" s="104"/>
      <c r="P707" s="115" t="s">
        <v>584</v>
      </c>
    </row>
    <row r="708" spans="1:16" ht="15" x14ac:dyDescent="0.3">
      <c r="A708">
        <v>441</v>
      </c>
      <c r="B708" t="str">
        <f t="shared" si="98"/>
        <v>iBoxx MSCI EUR High Yield Paris Aligned Capped TCA Index (12/31/2020-11/30/2022 -- pre-trajectory rebase)104</v>
      </c>
      <c r="C708" t="s">
        <v>593</v>
      </c>
      <c r="D708" t="s">
        <v>256</v>
      </c>
      <c r="E708" t="s">
        <v>583</v>
      </c>
      <c r="F708">
        <v>104</v>
      </c>
      <c r="G708" t="s">
        <v>577</v>
      </c>
      <c r="H708" s="25">
        <v>47361</v>
      </c>
      <c r="I708" s="103"/>
      <c r="J708" s="103"/>
      <c r="K708" s="103"/>
      <c r="L708" s="103"/>
      <c r="M708" s="103"/>
      <c r="N708" s="103"/>
      <c r="O708" s="104"/>
      <c r="P708" s="115" t="s">
        <v>584</v>
      </c>
    </row>
    <row r="709" spans="1:16" ht="15" x14ac:dyDescent="0.3">
      <c r="A709">
        <v>441</v>
      </c>
      <c r="B709" t="str">
        <f t="shared" si="98"/>
        <v>iBoxx MSCI EUR High Yield Paris Aligned Capped TCA Index (12/31/2020-11/30/2022 -- pre-trajectory rebase)105</v>
      </c>
      <c r="C709" t="s">
        <v>593</v>
      </c>
      <c r="D709" t="s">
        <v>256</v>
      </c>
      <c r="E709" t="s">
        <v>583</v>
      </c>
      <c r="F709">
        <v>105</v>
      </c>
      <c r="G709" t="s">
        <v>577</v>
      </c>
      <c r="H709" s="25">
        <v>47391</v>
      </c>
      <c r="I709" s="103"/>
      <c r="J709" s="103"/>
      <c r="K709" s="103"/>
      <c r="L709" s="103"/>
      <c r="M709" s="103"/>
      <c r="N709" s="103"/>
      <c r="O709" s="104"/>
      <c r="P709" s="115" t="s">
        <v>584</v>
      </c>
    </row>
    <row r="710" spans="1:16" ht="15" x14ac:dyDescent="0.3">
      <c r="A710">
        <v>441</v>
      </c>
      <c r="B710" t="str">
        <f t="shared" si="98"/>
        <v>iBoxx MSCI EUR High Yield Paris Aligned Capped TCA Index (12/31/2020-11/30/2022 -- pre-trajectory rebase)106</v>
      </c>
      <c r="C710" t="s">
        <v>593</v>
      </c>
      <c r="D710" t="s">
        <v>256</v>
      </c>
      <c r="E710" t="s">
        <v>583</v>
      </c>
      <c r="F710">
        <v>106</v>
      </c>
      <c r="G710" t="s">
        <v>577</v>
      </c>
      <c r="H710" s="25">
        <v>47422</v>
      </c>
      <c r="I710" s="103"/>
      <c r="J710" s="103"/>
      <c r="K710" s="103"/>
      <c r="L710" s="103"/>
      <c r="M710" s="103"/>
      <c r="N710" s="103"/>
      <c r="O710" s="104"/>
      <c r="P710" s="115" t="s">
        <v>584</v>
      </c>
    </row>
    <row r="711" spans="1:16" ht="15" x14ac:dyDescent="0.3">
      <c r="A711">
        <v>441</v>
      </c>
      <c r="B711" t="str">
        <f t="shared" si="98"/>
        <v>iBoxx MSCI EUR High Yield Paris Aligned Capped TCA Index (12/31/2020-11/30/2022 -- pre-trajectory rebase)107</v>
      </c>
      <c r="C711" t="s">
        <v>593</v>
      </c>
      <c r="D711" t="s">
        <v>256</v>
      </c>
      <c r="E711" t="s">
        <v>583</v>
      </c>
      <c r="F711">
        <v>107</v>
      </c>
      <c r="G711" t="s">
        <v>577</v>
      </c>
      <c r="H711" s="25">
        <v>47452</v>
      </c>
      <c r="I711" s="103"/>
      <c r="J711" s="103"/>
      <c r="K711" s="103"/>
      <c r="L711" s="103"/>
      <c r="M711" s="103"/>
      <c r="N711" s="103"/>
      <c r="O711" s="104"/>
      <c r="P711" s="115" t="s">
        <v>584</v>
      </c>
    </row>
    <row r="712" spans="1:16" ht="15" x14ac:dyDescent="0.3">
      <c r="A712">
        <v>441</v>
      </c>
      <c r="B712" t="str">
        <f t="shared" si="98"/>
        <v>iBoxx MSCI EUR High Yield Paris Aligned Capped TCA Index (12/31/2020-11/30/2022 -- pre-trajectory rebase)108</v>
      </c>
      <c r="C712" t="s">
        <v>593</v>
      </c>
      <c r="D712" t="s">
        <v>256</v>
      </c>
      <c r="E712" t="s">
        <v>583</v>
      </c>
      <c r="F712">
        <v>108</v>
      </c>
      <c r="G712" t="s">
        <v>577</v>
      </c>
      <c r="H712" s="25">
        <v>47483</v>
      </c>
      <c r="I712" s="103"/>
      <c r="J712" s="103"/>
      <c r="K712" s="103"/>
      <c r="L712" s="103"/>
      <c r="M712" s="103"/>
      <c r="N712" s="103"/>
      <c r="O712" s="104"/>
      <c r="P712" s="115" t="s">
        <v>584</v>
      </c>
    </row>
    <row r="713" spans="1:16" ht="15" x14ac:dyDescent="0.3">
      <c r="A713">
        <v>441</v>
      </c>
      <c r="B713" t="str">
        <f t="shared" si="98"/>
        <v>iBoxx MSCI EUR High Yield Paris Aligned Capped TCA Index (12/31/2020-11/30/2022 -- pre-trajectory rebase)109</v>
      </c>
      <c r="C713" t="s">
        <v>593</v>
      </c>
      <c r="D713" t="s">
        <v>256</v>
      </c>
      <c r="E713" t="s">
        <v>583</v>
      </c>
      <c r="F713">
        <v>109</v>
      </c>
      <c r="G713" t="s">
        <v>577</v>
      </c>
      <c r="H713" s="25">
        <v>47514</v>
      </c>
      <c r="I713" s="103"/>
      <c r="J713" s="103"/>
      <c r="K713" s="103"/>
      <c r="L713" s="103"/>
      <c r="M713" s="103"/>
      <c r="N713" s="103"/>
      <c r="O713" s="104"/>
      <c r="P713" s="115" t="s">
        <v>584</v>
      </c>
    </row>
    <row r="714" spans="1:16" ht="15" x14ac:dyDescent="0.3">
      <c r="A714">
        <v>441</v>
      </c>
      <c r="B714" t="str">
        <f t="shared" si="98"/>
        <v>iBoxx MSCI EUR High Yield Paris Aligned Capped TCA Index (12/31/2020-11/30/2022 -- pre-trajectory rebase)110</v>
      </c>
      <c r="C714" t="s">
        <v>593</v>
      </c>
      <c r="D714" t="s">
        <v>256</v>
      </c>
      <c r="E714" t="s">
        <v>583</v>
      </c>
      <c r="F714">
        <v>110</v>
      </c>
      <c r="G714" t="s">
        <v>577</v>
      </c>
      <c r="H714" s="25">
        <v>47542</v>
      </c>
      <c r="I714" s="103"/>
      <c r="J714" s="103"/>
      <c r="K714" s="103"/>
      <c r="L714" s="103"/>
      <c r="M714" s="103"/>
      <c r="N714" s="103"/>
      <c r="O714" s="104"/>
      <c r="P714" s="115" t="s">
        <v>584</v>
      </c>
    </row>
    <row r="715" spans="1:16" ht="15" x14ac:dyDescent="0.3">
      <c r="A715">
        <v>441</v>
      </c>
      <c r="B715" t="str">
        <f t="shared" si="98"/>
        <v>iBoxx MSCI EUR High Yield Paris Aligned Capped TCA Index (12/31/2020-11/30/2022 -- pre-trajectory rebase)111</v>
      </c>
      <c r="C715" t="s">
        <v>593</v>
      </c>
      <c r="D715" t="s">
        <v>256</v>
      </c>
      <c r="E715" t="s">
        <v>583</v>
      </c>
      <c r="F715">
        <v>111</v>
      </c>
      <c r="G715" t="s">
        <v>577</v>
      </c>
      <c r="H715" s="25">
        <v>47573</v>
      </c>
      <c r="I715" s="103"/>
      <c r="J715" s="103"/>
      <c r="K715" s="103"/>
      <c r="L715" s="103"/>
      <c r="M715" s="103"/>
      <c r="N715" s="103"/>
      <c r="O715" s="104"/>
      <c r="P715" s="115" t="s">
        <v>584</v>
      </c>
    </row>
    <row r="716" spans="1:16" ht="15" x14ac:dyDescent="0.3">
      <c r="A716">
        <v>441</v>
      </c>
      <c r="B716" t="str">
        <f t="shared" si="98"/>
        <v>iBoxx MSCI EUR High Yield Paris Aligned Capped TCA Index (12/31/2020-11/30/2022 -- pre-trajectory rebase)112</v>
      </c>
      <c r="C716" t="s">
        <v>593</v>
      </c>
      <c r="D716" t="s">
        <v>256</v>
      </c>
      <c r="E716" t="s">
        <v>583</v>
      </c>
      <c r="F716">
        <v>112</v>
      </c>
      <c r="G716" t="s">
        <v>577</v>
      </c>
      <c r="H716" s="25">
        <v>47603</v>
      </c>
      <c r="I716" s="103"/>
      <c r="J716" s="103"/>
      <c r="K716" s="103"/>
      <c r="L716" s="103"/>
      <c r="M716" s="103"/>
      <c r="N716" s="103"/>
      <c r="O716" s="104"/>
      <c r="P716" s="115" t="s">
        <v>584</v>
      </c>
    </row>
    <row r="717" spans="1:16" ht="15" x14ac:dyDescent="0.3">
      <c r="A717">
        <v>441</v>
      </c>
      <c r="B717" t="str">
        <f t="shared" si="98"/>
        <v>iBoxx MSCI EUR High Yield Paris Aligned Capped TCA Index (12/31/2020-11/30/2022 -- pre-trajectory rebase)113</v>
      </c>
      <c r="C717" t="s">
        <v>593</v>
      </c>
      <c r="D717" t="s">
        <v>256</v>
      </c>
      <c r="E717" t="s">
        <v>583</v>
      </c>
      <c r="F717">
        <v>113</v>
      </c>
      <c r="G717" t="s">
        <v>577</v>
      </c>
      <c r="H717" s="25">
        <v>47634</v>
      </c>
      <c r="I717" s="103"/>
      <c r="J717" s="103"/>
      <c r="K717" s="103"/>
      <c r="L717" s="103"/>
      <c r="M717" s="103"/>
      <c r="N717" s="103"/>
      <c r="O717" s="104"/>
      <c r="P717" s="115" t="s">
        <v>584</v>
      </c>
    </row>
    <row r="718" spans="1:16" ht="15" x14ac:dyDescent="0.3">
      <c r="A718">
        <v>441</v>
      </c>
      <c r="B718" t="str">
        <f t="shared" si="98"/>
        <v>iBoxx MSCI EUR High Yield Paris Aligned Capped TCA Index (12/31/2020-11/30/2022 -- pre-trajectory rebase)114</v>
      </c>
      <c r="C718" t="s">
        <v>593</v>
      </c>
      <c r="D718" t="s">
        <v>256</v>
      </c>
      <c r="E718" t="s">
        <v>583</v>
      </c>
      <c r="F718">
        <v>114</v>
      </c>
      <c r="G718" t="s">
        <v>577</v>
      </c>
      <c r="H718" s="25">
        <v>47664</v>
      </c>
      <c r="I718" s="103"/>
      <c r="J718" s="103"/>
      <c r="K718" s="103"/>
      <c r="L718" s="103"/>
      <c r="M718" s="103"/>
      <c r="N718" s="103"/>
      <c r="O718" s="104"/>
      <c r="P718" s="115" t="s">
        <v>584</v>
      </c>
    </row>
    <row r="719" spans="1:16" ht="15" x14ac:dyDescent="0.3">
      <c r="A719">
        <v>441</v>
      </c>
      <c r="B719" t="str">
        <f t="shared" si="98"/>
        <v>iBoxx MSCI EUR High Yield Paris Aligned Capped TCA Index (12/31/2020-11/30/2022 -- pre-trajectory rebase)115</v>
      </c>
      <c r="C719" t="s">
        <v>593</v>
      </c>
      <c r="D719" t="s">
        <v>256</v>
      </c>
      <c r="E719" t="s">
        <v>583</v>
      </c>
      <c r="F719">
        <v>115</v>
      </c>
      <c r="G719" t="s">
        <v>577</v>
      </c>
      <c r="H719" s="25">
        <v>47695</v>
      </c>
      <c r="I719" s="103"/>
      <c r="J719" s="103"/>
      <c r="K719" s="103"/>
      <c r="L719" s="103"/>
      <c r="M719" s="103"/>
      <c r="N719" s="103"/>
      <c r="O719" s="104"/>
      <c r="P719" s="115" t="s">
        <v>584</v>
      </c>
    </row>
    <row r="720" spans="1:16" ht="15" x14ac:dyDescent="0.3">
      <c r="A720">
        <v>441</v>
      </c>
      <c r="B720" t="str">
        <f t="shared" si="98"/>
        <v>iBoxx MSCI EUR High Yield Paris Aligned Capped TCA Index (12/31/2020-11/30/2022 -- pre-trajectory rebase)116</v>
      </c>
      <c r="C720" t="s">
        <v>593</v>
      </c>
      <c r="D720" t="s">
        <v>256</v>
      </c>
      <c r="E720" t="s">
        <v>583</v>
      </c>
      <c r="F720">
        <v>116</v>
      </c>
      <c r="G720" t="s">
        <v>577</v>
      </c>
      <c r="H720" s="25">
        <v>47726</v>
      </c>
      <c r="I720" s="103"/>
      <c r="J720" s="103"/>
      <c r="K720" s="103"/>
      <c r="L720" s="103"/>
      <c r="M720" s="103"/>
      <c r="N720" s="103"/>
      <c r="O720" s="104"/>
      <c r="P720" s="115" t="s">
        <v>584</v>
      </c>
    </row>
    <row r="721" spans="1:17" ht="15" x14ac:dyDescent="0.3">
      <c r="A721">
        <v>441</v>
      </c>
      <c r="B721" t="str">
        <f t="shared" si="98"/>
        <v>iBoxx MSCI EUR High Yield Paris Aligned Capped TCA Index (12/31/2020-11/30/2022 -- pre-trajectory rebase)117</v>
      </c>
      <c r="C721" t="s">
        <v>593</v>
      </c>
      <c r="D721" t="s">
        <v>256</v>
      </c>
      <c r="E721" t="s">
        <v>583</v>
      </c>
      <c r="F721">
        <v>117</v>
      </c>
      <c r="G721" t="s">
        <v>577</v>
      </c>
      <c r="H721" s="25">
        <v>47756</v>
      </c>
      <c r="I721" s="103"/>
      <c r="J721" s="103"/>
      <c r="K721" s="103"/>
      <c r="L721" s="103"/>
      <c r="M721" s="103"/>
      <c r="N721" s="103"/>
      <c r="O721" s="104"/>
      <c r="P721" s="115" t="s">
        <v>584</v>
      </c>
    </row>
    <row r="722" spans="1:17" ht="15" x14ac:dyDescent="0.3">
      <c r="A722">
        <v>441</v>
      </c>
      <c r="B722" t="str">
        <f t="shared" si="98"/>
        <v>iBoxx MSCI EUR High Yield Paris Aligned Capped TCA Index (12/31/2020-11/30/2022 -- pre-trajectory rebase)118</v>
      </c>
      <c r="C722" t="s">
        <v>593</v>
      </c>
      <c r="D722" t="s">
        <v>256</v>
      </c>
      <c r="E722" t="s">
        <v>583</v>
      </c>
      <c r="F722">
        <v>118</v>
      </c>
      <c r="G722" t="s">
        <v>577</v>
      </c>
      <c r="H722" s="25">
        <v>47787</v>
      </c>
      <c r="I722" s="103"/>
      <c r="J722" s="103"/>
      <c r="K722" s="103"/>
      <c r="L722" s="103"/>
      <c r="M722" s="103"/>
      <c r="N722" s="103"/>
      <c r="O722" s="104"/>
      <c r="P722" s="115" t="s">
        <v>584</v>
      </c>
    </row>
    <row r="723" spans="1:17" ht="15" x14ac:dyDescent="0.3">
      <c r="A723">
        <v>441</v>
      </c>
      <c r="B723" t="str">
        <f t="shared" si="98"/>
        <v>iBoxx MSCI EUR High Yield Paris Aligned Capped TCA Index (12/31/2020-11/30/2022 -- pre-trajectory rebase)119</v>
      </c>
      <c r="C723" t="s">
        <v>593</v>
      </c>
      <c r="D723" t="s">
        <v>256</v>
      </c>
      <c r="E723" t="s">
        <v>583</v>
      </c>
      <c r="F723">
        <v>119</v>
      </c>
      <c r="G723" t="s">
        <v>577</v>
      </c>
      <c r="H723" s="25">
        <v>47817</v>
      </c>
      <c r="I723" s="103"/>
      <c r="J723" s="103"/>
      <c r="K723" s="103"/>
      <c r="L723" s="103"/>
      <c r="M723" s="103"/>
      <c r="N723" s="103"/>
      <c r="O723" s="104"/>
      <c r="P723" s="115" t="s">
        <v>584</v>
      </c>
    </row>
    <row r="724" spans="1:17" ht="15" x14ac:dyDescent="0.3">
      <c r="A724" t="s">
        <v>585</v>
      </c>
      <c r="B724" t="str">
        <f t="shared" si="98"/>
        <v>iBoxx MSCI GBP Corporates Paris Aligned Capped TCA Index (12/31/2020-02/28/2023 -- pre-trajectory rebase)0</v>
      </c>
      <c r="C724" t="s">
        <v>594</v>
      </c>
      <c r="D724" t="s">
        <v>587</v>
      </c>
      <c r="E724" t="s">
        <v>588</v>
      </c>
      <c r="F724">
        <v>0</v>
      </c>
      <c r="G724" t="s">
        <v>577</v>
      </c>
      <c r="H724" s="25">
        <v>44196</v>
      </c>
      <c r="I724" s="101">
        <v>41422240.225901</v>
      </c>
      <c r="J724" s="31">
        <f>IF(G724="PA",I724*0.5,IF(G724="CT",I724*0.7,""))</f>
        <v>20711120.1129505</v>
      </c>
      <c r="K724" s="31">
        <f t="shared" ref="K724:K738" si="99">VLOOKUP(C724,$C:$K,8,FALSE)*0.93^(F724/12)</f>
        <v>20711120.1129505</v>
      </c>
      <c r="L724" s="31">
        <f>MIN(J724,K724)</f>
        <v>20711120.1129505</v>
      </c>
      <c r="M724" s="31">
        <f t="shared" ref="M724:M738" si="100">L724*0.975</f>
        <v>20193342.110126738</v>
      </c>
      <c r="N724" s="105">
        <v>9579805.1696560495</v>
      </c>
      <c r="O724" s="38">
        <v>0.37028081299999999</v>
      </c>
      <c r="P724" s="115" t="s">
        <v>589</v>
      </c>
      <c r="Q724" t="s">
        <v>591</v>
      </c>
    </row>
    <row r="725" spans="1:17" ht="15" x14ac:dyDescent="0.3">
      <c r="A725" t="s">
        <v>585</v>
      </c>
      <c r="B725" t="str">
        <f t="shared" ref="B725:B788" si="101">_xlfn.CONCAT(C725,F725)</f>
        <v>iBoxx MSCI GBP Corporates Paris Aligned Capped TCA Index (12/31/2020-02/28/2023 -- pre-trajectory rebase)1</v>
      </c>
      <c r="C725" t="s">
        <v>594</v>
      </c>
      <c r="D725" t="s">
        <v>587</v>
      </c>
      <c r="E725" t="s">
        <v>588</v>
      </c>
      <c r="F725">
        <v>1</v>
      </c>
      <c r="G725" t="s">
        <v>577</v>
      </c>
      <c r="H725" s="25">
        <v>44227</v>
      </c>
      <c r="I725" s="101">
        <v>41539378.857176498</v>
      </c>
      <c r="J725" s="31">
        <f t="shared" ref="J725:J738" si="102">IF(G725="PA",I725*0.5,IF(G725="CT",I725*0.7,""))</f>
        <v>20769689.428588249</v>
      </c>
      <c r="K725" s="31">
        <f t="shared" si="99"/>
        <v>20586246.389394965</v>
      </c>
      <c r="L725" s="31">
        <f t="shared" ref="L725:L738" si="103">MIN(J725,K725)</f>
        <v>20586246.389394965</v>
      </c>
      <c r="M725" s="31">
        <f t="shared" si="100"/>
        <v>20071590.22966009</v>
      </c>
      <c r="N725" s="105">
        <v>9283994.4337447099</v>
      </c>
      <c r="O725" s="38">
        <v>0.37055356499999997</v>
      </c>
      <c r="P725" s="115" t="s">
        <v>589</v>
      </c>
      <c r="Q725" t="s">
        <v>591</v>
      </c>
    </row>
    <row r="726" spans="1:17" ht="15" x14ac:dyDescent="0.3">
      <c r="A726" t="s">
        <v>585</v>
      </c>
      <c r="B726" t="str">
        <f t="shared" si="101"/>
        <v>iBoxx MSCI GBP Corporates Paris Aligned Capped TCA Index (12/31/2020-02/28/2023 -- pre-trajectory rebase)2</v>
      </c>
      <c r="C726" t="s">
        <v>594</v>
      </c>
      <c r="D726" t="s">
        <v>587</v>
      </c>
      <c r="E726" t="s">
        <v>588</v>
      </c>
      <c r="F726">
        <v>2</v>
      </c>
      <c r="G726" t="s">
        <v>577</v>
      </c>
      <c r="H726" s="25">
        <v>44255</v>
      </c>
      <c r="I726" s="101">
        <v>42299674.3884781</v>
      </c>
      <c r="J726" s="31">
        <f t="shared" si="102"/>
        <v>21149837.19423905</v>
      </c>
      <c r="K726" s="31">
        <f t="shared" si="99"/>
        <v>20462125.567988109</v>
      </c>
      <c r="L726" s="31">
        <f t="shared" si="103"/>
        <v>20462125.567988109</v>
      </c>
      <c r="M726" s="31">
        <f t="shared" si="100"/>
        <v>19950572.428788405</v>
      </c>
      <c r="N726" s="105">
        <v>9228018.3711455092</v>
      </c>
      <c r="O726" s="38">
        <v>0.360173888</v>
      </c>
      <c r="P726" s="115" t="s">
        <v>589</v>
      </c>
      <c r="Q726" t="s">
        <v>591</v>
      </c>
    </row>
    <row r="727" spans="1:17" ht="15" x14ac:dyDescent="0.3">
      <c r="A727" t="s">
        <v>585</v>
      </c>
      <c r="B727" t="str">
        <f t="shared" si="101"/>
        <v>iBoxx MSCI GBP Corporates Paris Aligned Capped TCA Index (12/31/2020-02/28/2023 -- pre-trajectory rebase)3</v>
      </c>
      <c r="C727" t="s">
        <v>594</v>
      </c>
      <c r="D727" t="s">
        <v>587</v>
      </c>
      <c r="E727" t="s">
        <v>588</v>
      </c>
      <c r="F727">
        <v>3</v>
      </c>
      <c r="G727" t="s">
        <v>577</v>
      </c>
      <c r="H727" s="25">
        <v>44286</v>
      </c>
      <c r="I727" s="101">
        <v>40860627.3602871</v>
      </c>
      <c r="J727" s="31">
        <f t="shared" si="102"/>
        <v>20430313.68014355</v>
      </c>
      <c r="K727" s="31">
        <f t="shared" si="99"/>
        <v>20338753.109250937</v>
      </c>
      <c r="L727" s="31">
        <f t="shared" si="103"/>
        <v>20338753.109250937</v>
      </c>
      <c r="M727" s="31">
        <f t="shared" si="100"/>
        <v>19830284.281519663</v>
      </c>
      <c r="N727" s="105">
        <v>9172379.8055230696</v>
      </c>
      <c r="O727" s="38">
        <v>0.35540819200000001</v>
      </c>
      <c r="P727" s="115" t="s">
        <v>589</v>
      </c>
      <c r="Q727" t="s">
        <v>591</v>
      </c>
    </row>
    <row r="728" spans="1:17" ht="15" x14ac:dyDescent="0.3">
      <c r="A728" t="s">
        <v>585</v>
      </c>
      <c r="B728" t="str">
        <f t="shared" si="101"/>
        <v>iBoxx MSCI GBP Corporates Paris Aligned Capped TCA Index (12/31/2020-02/28/2023 -- pre-trajectory rebase)4</v>
      </c>
      <c r="C728" t="s">
        <v>594</v>
      </c>
      <c r="D728" t="s">
        <v>587</v>
      </c>
      <c r="E728" t="s">
        <v>588</v>
      </c>
      <c r="F728">
        <v>4</v>
      </c>
      <c r="G728" t="s">
        <v>577</v>
      </c>
      <c r="H728" s="25">
        <v>44316</v>
      </c>
      <c r="I728" s="101">
        <v>41596896.028192297</v>
      </c>
      <c r="J728" s="31">
        <f t="shared" si="102"/>
        <v>20798448.014096148</v>
      </c>
      <c r="K728" s="31">
        <f t="shared" si="99"/>
        <v>20216124.501074366</v>
      </c>
      <c r="L728" s="31">
        <f t="shared" si="103"/>
        <v>20216124.501074366</v>
      </c>
      <c r="M728" s="31">
        <f t="shared" si="100"/>
        <v>19710721.388547506</v>
      </c>
      <c r="N728" s="105">
        <v>9117076.7020373791</v>
      </c>
      <c r="O728" s="38">
        <v>0.35851373600000003</v>
      </c>
      <c r="P728" s="115" t="s">
        <v>589</v>
      </c>
      <c r="Q728" t="s">
        <v>591</v>
      </c>
    </row>
    <row r="729" spans="1:17" ht="15" x14ac:dyDescent="0.3">
      <c r="A729" t="s">
        <v>585</v>
      </c>
      <c r="B729" t="str">
        <f t="shared" si="101"/>
        <v>iBoxx MSCI GBP Corporates Paris Aligned Capped TCA Index (12/31/2020-02/28/2023 -- pre-trajectory rebase)5</v>
      </c>
      <c r="C729" t="s">
        <v>594</v>
      </c>
      <c r="D729" t="s">
        <v>587</v>
      </c>
      <c r="E729" t="s">
        <v>588</v>
      </c>
      <c r="F729">
        <v>5</v>
      </c>
      <c r="G729" t="s">
        <v>577</v>
      </c>
      <c r="H729" s="25">
        <v>44347</v>
      </c>
      <c r="I729" s="101">
        <v>41041926.962582096</v>
      </c>
      <c r="J729" s="31">
        <f t="shared" si="102"/>
        <v>20520963.481291048</v>
      </c>
      <c r="K729" s="31">
        <f t="shared" si="99"/>
        <v>20094235.258554213</v>
      </c>
      <c r="L729" s="31">
        <f t="shared" si="103"/>
        <v>20094235.258554213</v>
      </c>
      <c r="M729" s="31">
        <f t="shared" si="100"/>
        <v>19591879.377090357</v>
      </c>
      <c r="N729" s="105">
        <v>9062107.03774786</v>
      </c>
      <c r="O729" s="38">
        <v>0.35809080700000001</v>
      </c>
      <c r="P729" s="115" t="s">
        <v>589</v>
      </c>
      <c r="Q729" t="s">
        <v>591</v>
      </c>
    </row>
    <row r="730" spans="1:17" ht="15" x14ac:dyDescent="0.3">
      <c r="A730" t="s">
        <v>585</v>
      </c>
      <c r="B730" t="str">
        <f t="shared" si="101"/>
        <v>iBoxx MSCI GBP Corporates Paris Aligned Capped TCA Index (12/31/2020-02/28/2023 -- pre-trajectory rebase)6</v>
      </c>
      <c r="C730" t="s">
        <v>594</v>
      </c>
      <c r="D730" t="s">
        <v>587</v>
      </c>
      <c r="E730" t="s">
        <v>588</v>
      </c>
      <c r="F730">
        <v>6</v>
      </c>
      <c r="G730" t="s">
        <v>577</v>
      </c>
      <c r="H730" s="25">
        <v>44377</v>
      </c>
      <c r="I730" s="101">
        <v>38454990.0894688</v>
      </c>
      <c r="J730" s="31">
        <f t="shared" si="102"/>
        <v>19227495.0447344</v>
      </c>
      <c r="K730" s="31">
        <f t="shared" si="99"/>
        <v>19973080.92382716</v>
      </c>
      <c r="L730" s="31">
        <f t="shared" si="103"/>
        <v>19227495.0447344</v>
      </c>
      <c r="M730" s="31">
        <f t="shared" si="100"/>
        <v>18746807.668616038</v>
      </c>
      <c r="N730" s="105">
        <v>9007468.8025756907</v>
      </c>
      <c r="O730" s="38">
        <v>0.35446563800000003</v>
      </c>
      <c r="P730" s="115" t="s">
        <v>589</v>
      </c>
      <c r="Q730" t="s">
        <v>591</v>
      </c>
    </row>
    <row r="731" spans="1:17" ht="15" x14ac:dyDescent="0.3">
      <c r="A731" t="s">
        <v>585</v>
      </c>
      <c r="B731" t="str">
        <f t="shared" si="101"/>
        <v>iBoxx MSCI GBP Corporates Paris Aligned Capped TCA Index (12/31/2020-02/28/2023 -- pre-trajectory rebase)7</v>
      </c>
      <c r="C731" t="s">
        <v>594</v>
      </c>
      <c r="D731" t="s">
        <v>587</v>
      </c>
      <c r="E731" t="s">
        <v>588</v>
      </c>
      <c r="F731">
        <v>7</v>
      </c>
      <c r="G731" t="s">
        <v>577</v>
      </c>
      <c r="H731" s="25">
        <v>44408</v>
      </c>
      <c r="I731" s="101">
        <v>39598096.015871599</v>
      </c>
      <c r="J731" s="31">
        <f t="shared" si="102"/>
        <v>19799048.0079358</v>
      </c>
      <c r="K731" s="31">
        <f t="shared" si="99"/>
        <v>19852657.06590772</v>
      </c>
      <c r="L731" s="31">
        <f t="shared" si="103"/>
        <v>19799048.0079358</v>
      </c>
      <c r="M731" s="31">
        <f t="shared" si="100"/>
        <v>19304071.807737403</v>
      </c>
      <c r="N731" s="105">
        <v>8953159.9985976703</v>
      </c>
      <c r="O731" s="38">
        <v>0.35496907599999999</v>
      </c>
      <c r="P731" s="115" t="s">
        <v>589</v>
      </c>
      <c r="Q731" t="s">
        <v>591</v>
      </c>
    </row>
    <row r="732" spans="1:17" ht="15" x14ac:dyDescent="0.3">
      <c r="A732" t="s">
        <v>585</v>
      </c>
      <c r="B732" t="str">
        <f t="shared" si="101"/>
        <v>iBoxx MSCI GBP Corporates Paris Aligned Capped TCA Index (12/31/2020-02/28/2023 -- pre-trajectory rebase)8</v>
      </c>
      <c r="C732" t="s">
        <v>594</v>
      </c>
      <c r="D732" t="s">
        <v>587</v>
      </c>
      <c r="E732" t="s">
        <v>588</v>
      </c>
      <c r="F732">
        <v>8</v>
      </c>
      <c r="G732" t="s">
        <v>577</v>
      </c>
      <c r="H732" s="25">
        <v>44439</v>
      </c>
      <c r="I732" s="101">
        <v>40227797.827342801</v>
      </c>
      <c r="J732" s="31">
        <f t="shared" si="102"/>
        <v>20113898.9136714</v>
      </c>
      <c r="K732" s="31">
        <f t="shared" si="99"/>
        <v>19732959.280526195</v>
      </c>
      <c r="L732" s="31">
        <f t="shared" si="103"/>
        <v>19732959.280526195</v>
      </c>
      <c r="M732" s="31">
        <f t="shared" si="100"/>
        <v>19239635.29851304</v>
      </c>
      <c r="N732" s="105">
        <v>8899178.6387976799</v>
      </c>
      <c r="O732" s="38">
        <v>0.35030358099999998</v>
      </c>
      <c r="P732" s="115" t="s">
        <v>589</v>
      </c>
      <c r="Q732" t="s">
        <v>591</v>
      </c>
    </row>
    <row r="733" spans="1:17" ht="15" x14ac:dyDescent="0.3">
      <c r="A733" t="s">
        <v>585</v>
      </c>
      <c r="B733" t="str">
        <f t="shared" si="101"/>
        <v>iBoxx MSCI GBP Corporates Paris Aligned Capped TCA Index (12/31/2020-02/28/2023 -- pre-trajectory rebase)9</v>
      </c>
      <c r="C733" t="s">
        <v>594</v>
      </c>
      <c r="D733" t="s">
        <v>587</v>
      </c>
      <c r="E733" t="s">
        <v>588</v>
      </c>
      <c r="F733">
        <v>9</v>
      </c>
      <c r="G733" t="s">
        <v>577</v>
      </c>
      <c r="H733" s="25">
        <v>44469</v>
      </c>
      <c r="I733" s="101">
        <v>42454473.992061198</v>
      </c>
      <c r="J733" s="31">
        <f t="shared" si="102"/>
        <v>21227236.996030599</v>
      </c>
      <c r="K733" s="31">
        <f t="shared" si="99"/>
        <v>19613983.189967562</v>
      </c>
      <c r="L733" s="31">
        <f t="shared" si="103"/>
        <v>19613983.189967562</v>
      </c>
      <c r="M733" s="31">
        <f t="shared" si="100"/>
        <v>19123633.610218372</v>
      </c>
      <c r="N733" s="105">
        <v>8845522.7492596898</v>
      </c>
      <c r="O733" s="38">
        <v>0.34072221699999999</v>
      </c>
      <c r="P733" s="115" t="s">
        <v>589</v>
      </c>
      <c r="Q733" t="s">
        <v>591</v>
      </c>
    </row>
    <row r="734" spans="1:17" ht="15" x14ac:dyDescent="0.3">
      <c r="A734" t="s">
        <v>585</v>
      </c>
      <c r="B734" t="str">
        <f t="shared" si="101"/>
        <v>iBoxx MSCI GBP Corporates Paris Aligned Capped TCA Index (12/31/2020-02/28/2023 -- pre-trajectory rebase)10</v>
      </c>
      <c r="C734" t="s">
        <v>594</v>
      </c>
      <c r="D734" t="s">
        <v>587</v>
      </c>
      <c r="E734" t="s">
        <v>588</v>
      </c>
      <c r="F734">
        <v>10</v>
      </c>
      <c r="G734" t="s">
        <v>577</v>
      </c>
      <c r="H734" s="25">
        <v>44500</v>
      </c>
      <c r="I734" s="101">
        <v>38617615.629501998</v>
      </c>
      <c r="J734" s="31">
        <f t="shared" si="102"/>
        <v>19308807.814750999</v>
      </c>
      <c r="K734" s="31">
        <f t="shared" si="99"/>
        <v>19495724.442911413</v>
      </c>
      <c r="L734" s="31">
        <f t="shared" si="103"/>
        <v>19308807.814750999</v>
      </c>
      <c r="M734" s="31">
        <f t="shared" si="100"/>
        <v>18826087.619382225</v>
      </c>
      <c r="N734" s="105">
        <v>8792190.3675981499</v>
      </c>
      <c r="O734" s="38">
        <v>0.33990782899999999</v>
      </c>
      <c r="P734" s="115" t="s">
        <v>589</v>
      </c>
      <c r="Q734" t="s">
        <v>591</v>
      </c>
    </row>
    <row r="735" spans="1:17" ht="15" x14ac:dyDescent="0.3">
      <c r="A735" t="s">
        <v>585</v>
      </c>
      <c r="B735" t="str">
        <f t="shared" si="101"/>
        <v>iBoxx MSCI GBP Corporates Paris Aligned Capped TCA Index (12/31/2020-02/28/2023 -- pre-trajectory rebase)11</v>
      </c>
      <c r="C735" t="s">
        <v>594</v>
      </c>
      <c r="D735" t="s">
        <v>587</v>
      </c>
      <c r="E735" t="s">
        <v>588</v>
      </c>
      <c r="F735">
        <v>11</v>
      </c>
      <c r="G735" t="s">
        <v>577</v>
      </c>
      <c r="H735" s="25">
        <v>44530</v>
      </c>
      <c r="I735" s="101">
        <v>37697472.810765199</v>
      </c>
      <c r="J735" s="31">
        <f t="shared" si="102"/>
        <v>18848736.4053826</v>
      </c>
      <c r="K735" s="31">
        <f t="shared" si="99"/>
        <v>19378178.714272778</v>
      </c>
      <c r="L735" s="31">
        <f t="shared" si="103"/>
        <v>18848736.4053826</v>
      </c>
      <c r="M735" s="31">
        <f t="shared" si="100"/>
        <v>18377517.995248035</v>
      </c>
      <c r="N735" s="105">
        <v>8739179.5432862397</v>
      </c>
      <c r="O735" s="38">
        <v>0.33800076499999998</v>
      </c>
      <c r="P735" s="115" t="s">
        <v>589</v>
      </c>
      <c r="Q735" t="s">
        <v>591</v>
      </c>
    </row>
    <row r="736" spans="1:17" ht="15" x14ac:dyDescent="0.3">
      <c r="A736" t="s">
        <v>585</v>
      </c>
      <c r="B736" t="str">
        <f t="shared" si="101"/>
        <v>iBoxx MSCI GBP Corporates Paris Aligned Capped TCA Index (12/31/2020-02/28/2023 -- pre-trajectory rebase)12</v>
      </c>
      <c r="C736" t="s">
        <v>594</v>
      </c>
      <c r="D736" t="s">
        <v>587</v>
      </c>
      <c r="E736" t="s">
        <v>588</v>
      </c>
      <c r="F736">
        <v>12</v>
      </c>
      <c r="G736" t="s">
        <v>577</v>
      </c>
      <c r="H736" s="25">
        <v>44561</v>
      </c>
      <c r="I736" s="101">
        <v>37619422.399793103</v>
      </c>
      <c r="J736" s="31">
        <f t="shared" si="102"/>
        <v>18809711.199896552</v>
      </c>
      <c r="K736" s="31">
        <f t="shared" si="99"/>
        <v>19261341.705043968</v>
      </c>
      <c r="L736" s="31">
        <f t="shared" si="103"/>
        <v>18809711.199896552</v>
      </c>
      <c r="M736" s="31">
        <f t="shared" si="100"/>
        <v>18339468.419899136</v>
      </c>
      <c r="N736" s="105">
        <v>8686488.3375014998</v>
      </c>
      <c r="O736" s="38">
        <v>0.29357208200000001</v>
      </c>
      <c r="P736" s="115" t="s">
        <v>589</v>
      </c>
      <c r="Q736" t="s">
        <v>591</v>
      </c>
    </row>
    <row r="737" spans="1:17" ht="15" x14ac:dyDescent="0.3">
      <c r="A737" t="s">
        <v>585</v>
      </c>
      <c r="B737" t="str">
        <f t="shared" si="101"/>
        <v>iBoxx MSCI GBP Corporates Paris Aligned Capped TCA Index (12/31/2020-02/28/2023 -- pre-trajectory rebase)13</v>
      </c>
      <c r="C737" t="s">
        <v>594</v>
      </c>
      <c r="D737" t="s">
        <v>587</v>
      </c>
      <c r="E737" t="s">
        <v>588</v>
      </c>
      <c r="F737">
        <v>13</v>
      </c>
      <c r="G737" t="s">
        <v>577</v>
      </c>
      <c r="H737" s="25">
        <v>44592</v>
      </c>
      <c r="I737" s="101">
        <v>37230609.690074198</v>
      </c>
      <c r="J737" s="31">
        <f t="shared" si="102"/>
        <v>18615304.845037099</v>
      </c>
      <c r="K737" s="31">
        <f t="shared" si="99"/>
        <v>19145209.142137315</v>
      </c>
      <c r="L737" s="31">
        <f t="shared" si="103"/>
        <v>18615304.845037099</v>
      </c>
      <c r="M737" s="31">
        <f t="shared" si="100"/>
        <v>18149922.22391117</v>
      </c>
      <c r="N737" s="105">
        <v>8634114.8233796991</v>
      </c>
      <c r="O737" s="38">
        <v>0.29142241699999999</v>
      </c>
      <c r="P737" s="115" t="s">
        <v>589</v>
      </c>
      <c r="Q737" t="s">
        <v>591</v>
      </c>
    </row>
    <row r="738" spans="1:17" ht="15" x14ac:dyDescent="0.3">
      <c r="A738" t="s">
        <v>585</v>
      </c>
      <c r="B738" t="str">
        <f t="shared" si="101"/>
        <v>iBoxx MSCI GBP Corporates Paris Aligned Capped TCA Index (12/31/2020-02/28/2023 -- pre-trajectory rebase)14</v>
      </c>
      <c r="C738" t="s">
        <v>594</v>
      </c>
      <c r="D738" t="s">
        <v>587</v>
      </c>
      <c r="E738" t="s">
        <v>588</v>
      </c>
      <c r="F738">
        <v>14</v>
      </c>
      <c r="G738" t="s">
        <v>577</v>
      </c>
      <c r="H738" s="25">
        <v>44620</v>
      </c>
      <c r="I738" s="101">
        <v>36782663.208092399</v>
      </c>
      <c r="J738" s="31">
        <f t="shared" si="102"/>
        <v>18391331.604046199</v>
      </c>
      <c r="K738" s="31">
        <f t="shared" si="99"/>
        <v>19029776.778228942</v>
      </c>
      <c r="L738" s="31">
        <f t="shared" si="103"/>
        <v>18391331.604046199</v>
      </c>
      <c r="M738" s="31">
        <f t="shared" si="100"/>
        <v>17931548.313945044</v>
      </c>
      <c r="N738" s="105">
        <v>8582057.0852339603</v>
      </c>
      <c r="O738" s="38">
        <v>0.29060456200000001</v>
      </c>
      <c r="P738" s="115" t="s">
        <v>589</v>
      </c>
      <c r="Q738" t="s">
        <v>591</v>
      </c>
    </row>
    <row r="739" spans="1:17" ht="15" x14ac:dyDescent="0.3">
      <c r="A739" t="s">
        <v>585</v>
      </c>
      <c r="B739" t="str">
        <f t="shared" si="101"/>
        <v>iBoxx MSCI GBP Corporates Paris Aligned Capped TCA Index (12/31/2020-02/28/2023 -- pre-trajectory rebase)15</v>
      </c>
      <c r="C739" t="s">
        <v>594</v>
      </c>
      <c r="D739" t="s">
        <v>587</v>
      </c>
      <c r="E739" t="s">
        <v>588</v>
      </c>
      <c r="F739">
        <v>15</v>
      </c>
      <c r="G739" t="s">
        <v>577</v>
      </c>
      <c r="H739" s="25">
        <v>44651</v>
      </c>
      <c r="I739" s="103"/>
      <c r="J739" s="103"/>
      <c r="K739" s="103"/>
      <c r="L739" s="103"/>
      <c r="M739" s="103"/>
      <c r="N739" s="103"/>
      <c r="O739" s="104"/>
      <c r="P739" s="115" t="s">
        <v>589</v>
      </c>
      <c r="Q739" s="24" t="s">
        <v>592</v>
      </c>
    </row>
    <row r="740" spans="1:17" ht="15" x14ac:dyDescent="0.3">
      <c r="A740" t="s">
        <v>585</v>
      </c>
      <c r="B740" t="str">
        <f t="shared" si="101"/>
        <v>iBoxx MSCI GBP Corporates Paris Aligned Capped TCA Index (12/31/2020-02/28/2023 -- pre-trajectory rebase)16</v>
      </c>
      <c r="C740" t="s">
        <v>594</v>
      </c>
      <c r="D740" t="s">
        <v>587</v>
      </c>
      <c r="E740" t="s">
        <v>588</v>
      </c>
      <c r="F740">
        <v>16</v>
      </c>
      <c r="G740" t="s">
        <v>577</v>
      </c>
      <c r="H740" s="25">
        <v>44681</v>
      </c>
      <c r="I740" s="103"/>
      <c r="J740" s="103"/>
      <c r="K740" s="103"/>
      <c r="L740" s="103"/>
      <c r="M740" s="103"/>
      <c r="N740" s="103"/>
      <c r="O740" s="104"/>
      <c r="P740" s="115" t="s">
        <v>589</v>
      </c>
    </row>
    <row r="741" spans="1:17" ht="15" x14ac:dyDescent="0.3">
      <c r="A741" t="s">
        <v>585</v>
      </c>
      <c r="B741" t="str">
        <f t="shared" si="101"/>
        <v>iBoxx MSCI GBP Corporates Paris Aligned Capped TCA Index (12/31/2020-02/28/2023 -- pre-trajectory rebase)17</v>
      </c>
      <c r="C741" t="s">
        <v>594</v>
      </c>
      <c r="D741" t="s">
        <v>587</v>
      </c>
      <c r="E741" t="s">
        <v>588</v>
      </c>
      <c r="F741">
        <v>17</v>
      </c>
      <c r="G741" t="s">
        <v>577</v>
      </c>
      <c r="H741" s="25">
        <v>44712</v>
      </c>
      <c r="I741" s="103"/>
      <c r="J741" s="103"/>
      <c r="K741" s="103"/>
      <c r="L741" s="103"/>
      <c r="M741" s="103"/>
      <c r="N741" s="103"/>
      <c r="O741" s="104"/>
      <c r="P741" s="115" t="s">
        <v>589</v>
      </c>
    </row>
    <row r="742" spans="1:17" ht="15" x14ac:dyDescent="0.3">
      <c r="A742" t="s">
        <v>585</v>
      </c>
      <c r="B742" t="str">
        <f t="shared" si="101"/>
        <v>iBoxx MSCI GBP Corporates Paris Aligned Capped TCA Index (12/31/2020-02/28/2023 -- pre-trajectory rebase)18</v>
      </c>
      <c r="C742" t="s">
        <v>594</v>
      </c>
      <c r="D742" t="s">
        <v>587</v>
      </c>
      <c r="E742" t="s">
        <v>588</v>
      </c>
      <c r="F742">
        <v>18</v>
      </c>
      <c r="G742" t="s">
        <v>577</v>
      </c>
      <c r="H742" s="25">
        <v>44742</v>
      </c>
      <c r="I742" s="103"/>
      <c r="J742" s="103"/>
      <c r="K742" s="103"/>
      <c r="L742" s="103"/>
      <c r="M742" s="103"/>
      <c r="N742" s="103"/>
      <c r="O742" s="104"/>
      <c r="P742" s="115" t="s">
        <v>589</v>
      </c>
    </row>
    <row r="743" spans="1:17" ht="15" x14ac:dyDescent="0.3">
      <c r="A743" t="s">
        <v>585</v>
      </c>
      <c r="B743" t="str">
        <f t="shared" si="101"/>
        <v>iBoxx MSCI GBP Corporates Paris Aligned Capped TCA Index (12/31/2020-02/28/2023 -- pre-trajectory rebase)19</v>
      </c>
      <c r="C743" t="s">
        <v>594</v>
      </c>
      <c r="D743" t="s">
        <v>587</v>
      </c>
      <c r="E743" t="s">
        <v>588</v>
      </c>
      <c r="F743">
        <v>19</v>
      </c>
      <c r="G743" t="s">
        <v>577</v>
      </c>
      <c r="H743" s="25">
        <v>44773</v>
      </c>
      <c r="I743" s="103"/>
      <c r="J743" s="103"/>
      <c r="K743" s="103"/>
      <c r="L743" s="103"/>
      <c r="M743" s="103"/>
      <c r="N743" s="103"/>
      <c r="O743" s="104"/>
      <c r="P743" s="115" t="s">
        <v>589</v>
      </c>
    </row>
    <row r="744" spans="1:17" ht="15" x14ac:dyDescent="0.3">
      <c r="A744" t="s">
        <v>585</v>
      </c>
      <c r="B744" t="str">
        <f t="shared" si="101"/>
        <v>iBoxx MSCI GBP Corporates Paris Aligned Capped TCA Index (12/31/2020-02/28/2023 -- pre-trajectory rebase)20</v>
      </c>
      <c r="C744" t="s">
        <v>594</v>
      </c>
      <c r="D744" t="s">
        <v>587</v>
      </c>
      <c r="E744" t="s">
        <v>588</v>
      </c>
      <c r="F744">
        <v>20</v>
      </c>
      <c r="G744" t="s">
        <v>577</v>
      </c>
      <c r="H744" s="25">
        <v>44804</v>
      </c>
      <c r="I744" s="103"/>
      <c r="J744" s="103"/>
      <c r="K744" s="103"/>
      <c r="L744" s="103"/>
      <c r="M744" s="103"/>
      <c r="N744" s="103"/>
      <c r="O744" s="104"/>
      <c r="P744" s="115" t="s">
        <v>589</v>
      </c>
    </row>
    <row r="745" spans="1:17" ht="15" x14ac:dyDescent="0.3">
      <c r="A745" t="s">
        <v>585</v>
      </c>
      <c r="B745" t="str">
        <f t="shared" si="101"/>
        <v>iBoxx MSCI GBP Corporates Paris Aligned Capped TCA Index (12/31/2020-02/28/2023 -- pre-trajectory rebase)21</v>
      </c>
      <c r="C745" t="s">
        <v>594</v>
      </c>
      <c r="D745" t="s">
        <v>587</v>
      </c>
      <c r="E745" t="s">
        <v>588</v>
      </c>
      <c r="F745">
        <v>21</v>
      </c>
      <c r="G745" t="s">
        <v>577</v>
      </c>
      <c r="H745" s="25">
        <v>44834</v>
      </c>
      <c r="I745" s="103"/>
      <c r="J745" s="103"/>
      <c r="K745" s="103"/>
      <c r="L745" s="103"/>
      <c r="M745" s="103"/>
      <c r="N745" s="103"/>
      <c r="O745" s="104"/>
      <c r="P745" s="115" t="s">
        <v>589</v>
      </c>
    </row>
    <row r="746" spans="1:17" ht="15" x14ac:dyDescent="0.3">
      <c r="A746" t="s">
        <v>585</v>
      </c>
      <c r="B746" t="str">
        <f t="shared" si="101"/>
        <v>iBoxx MSCI GBP Corporates Paris Aligned Capped TCA Index (12/31/2020-02/28/2023 -- pre-trajectory rebase)22</v>
      </c>
      <c r="C746" t="s">
        <v>594</v>
      </c>
      <c r="D746" t="s">
        <v>587</v>
      </c>
      <c r="E746" t="s">
        <v>588</v>
      </c>
      <c r="F746">
        <v>22</v>
      </c>
      <c r="G746" t="s">
        <v>577</v>
      </c>
      <c r="H746" s="25">
        <v>44865</v>
      </c>
      <c r="I746" s="103"/>
      <c r="J746" s="103"/>
      <c r="K746" s="103"/>
      <c r="L746" s="103"/>
      <c r="M746" s="103"/>
      <c r="N746" s="103"/>
      <c r="O746" s="104"/>
      <c r="P746" s="115" t="s">
        <v>589</v>
      </c>
    </row>
    <row r="747" spans="1:17" ht="15" x14ac:dyDescent="0.3">
      <c r="A747" t="s">
        <v>585</v>
      </c>
      <c r="B747" t="str">
        <f t="shared" si="101"/>
        <v>iBoxx MSCI GBP Corporates Paris Aligned Capped TCA Index (12/31/2020-02/28/2023 -- pre-trajectory rebase)23</v>
      </c>
      <c r="C747" t="s">
        <v>594</v>
      </c>
      <c r="D747" t="s">
        <v>587</v>
      </c>
      <c r="E747" t="s">
        <v>588</v>
      </c>
      <c r="F747">
        <v>23</v>
      </c>
      <c r="G747" t="s">
        <v>577</v>
      </c>
      <c r="H747" s="25">
        <v>44895</v>
      </c>
      <c r="I747" s="103"/>
      <c r="J747" s="103"/>
      <c r="K747" s="103"/>
      <c r="L747" s="103"/>
      <c r="M747" s="103"/>
      <c r="N747" s="103"/>
      <c r="O747" s="104"/>
      <c r="P747" s="115" t="s">
        <v>589</v>
      </c>
    </row>
    <row r="748" spans="1:17" ht="15" x14ac:dyDescent="0.3">
      <c r="A748" t="s">
        <v>585</v>
      </c>
      <c r="B748" t="str">
        <f t="shared" si="101"/>
        <v>iBoxx MSCI GBP Corporates Paris Aligned Capped TCA Index (12/31/2020-02/28/2023 -- pre-trajectory rebase)24</v>
      </c>
      <c r="C748" t="s">
        <v>594</v>
      </c>
      <c r="D748" t="s">
        <v>587</v>
      </c>
      <c r="E748" t="s">
        <v>588</v>
      </c>
      <c r="F748">
        <v>24</v>
      </c>
      <c r="G748" t="s">
        <v>577</v>
      </c>
      <c r="H748" s="25">
        <v>44926</v>
      </c>
      <c r="I748" s="103"/>
      <c r="J748" s="103"/>
      <c r="K748" s="103"/>
      <c r="L748" s="103"/>
      <c r="M748" s="103"/>
      <c r="N748" s="103"/>
      <c r="O748" s="104"/>
      <c r="P748" s="115" t="s">
        <v>589</v>
      </c>
    </row>
    <row r="749" spans="1:17" ht="15" x14ac:dyDescent="0.3">
      <c r="A749" t="s">
        <v>585</v>
      </c>
      <c r="B749" t="str">
        <f t="shared" si="101"/>
        <v>iBoxx MSCI GBP Corporates Paris Aligned Capped TCA Index (12/31/2020-02/28/2023 -- pre-trajectory rebase)25</v>
      </c>
      <c r="C749" t="s">
        <v>594</v>
      </c>
      <c r="D749" t="s">
        <v>587</v>
      </c>
      <c r="E749" t="s">
        <v>588</v>
      </c>
      <c r="F749">
        <v>25</v>
      </c>
      <c r="G749" t="s">
        <v>577</v>
      </c>
      <c r="H749" s="25">
        <v>44957</v>
      </c>
      <c r="I749" s="103"/>
      <c r="J749" s="103"/>
      <c r="K749" s="103"/>
      <c r="L749" s="103"/>
      <c r="M749" s="103"/>
      <c r="N749" s="103"/>
      <c r="O749" s="104"/>
      <c r="P749" s="115" t="s">
        <v>589</v>
      </c>
    </row>
    <row r="750" spans="1:17" ht="15" x14ac:dyDescent="0.3">
      <c r="A750" t="s">
        <v>585</v>
      </c>
      <c r="B750" t="str">
        <f t="shared" si="101"/>
        <v>iBoxx MSCI GBP Corporates Paris Aligned Capped TCA Index (12/31/2020-02/28/2023 -- pre-trajectory rebase)26</v>
      </c>
      <c r="C750" t="s">
        <v>594</v>
      </c>
      <c r="D750" t="s">
        <v>587</v>
      </c>
      <c r="E750" t="s">
        <v>588</v>
      </c>
      <c r="F750">
        <v>26</v>
      </c>
      <c r="G750" t="s">
        <v>577</v>
      </c>
      <c r="H750" s="25">
        <v>44985</v>
      </c>
      <c r="I750" s="103"/>
      <c r="J750" s="103"/>
      <c r="K750" s="103"/>
      <c r="L750" s="103"/>
      <c r="M750" s="103"/>
      <c r="N750" s="103"/>
      <c r="O750" s="104"/>
      <c r="P750" s="115" t="s">
        <v>589</v>
      </c>
    </row>
    <row r="751" spans="1:17" ht="15" x14ac:dyDescent="0.3">
      <c r="A751" t="s">
        <v>585</v>
      </c>
      <c r="B751" t="str">
        <f t="shared" si="101"/>
        <v>iBoxx MSCI GBP Corporates Paris Aligned Capped TCA Index (12/31/2020-02/28/2023 -- pre-trajectory rebase)27</v>
      </c>
      <c r="C751" t="s">
        <v>594</v>
      </c>
      <c r="D751" t="s">
        <v>587</v>
      </c>
      <c r="E751" t="s">
        <v>588</v>
      </c>
      <c r="F751">
        <v>27</v>
      </c>
      <c r="G751" t="s">
        <v>577</v>
      </c>
      <c r="H751" s="25">
        <v>45016</v>
      </c>
      <c r="I751" s="103"/>
      <c r="J751" s="103"/>
      <c r="K751" s="103"/>
      <c r="L751" s="103"/>
      <c r="M751" s="103"/>
      <c r="N751" s="103"/>
      <c r="O751" s="104"/>
      <c r="P751" s="115" t="s">
        <v>589</v>
      </c>
    </row>
    <row r="752" spans="1:17" ht="15" x14ac:dyDescent="0.3">
      <c r="A752" t="s">
        <v>585</v>
      </c>
      <c r="B752" t="str">
        <f t="shared" si="101"/>
        <v>iBoxx MSCI GBP Corporates Paris Aligned Capped TCA Index (12/31/2020-02/28/2023 -- pre-trajectory rebase)28</v>
      </c>
      <c r="C752" t="s">
        <v>594</v>
      </c>
      <c r="D752" t="s">
        <v>587</v>
      </c>
      <c r="E752" t="s">
        <v>588</v>
      </c>
      <c r="F752">
        <v>28</v>
      </c>
      <c r="G752" t="s">
        <v>577</v>
      </c>
      <c r="H752" s="25">
        <v>45046</v>
      </c>
      <c r="I752" s="103"/>
      <c r="J752" s="103"/>
      <c r="K752" s="103"/>
      <c r="L752" s="103"/>
      <c r="M752" s="103"/>
      <c r="N752" s="103"/>
      <c r="O752" s="104"/>
      <c r="P752" s="115" t="s">
        <v>589</v>
      </c>
    </row>
    <row r="753" spans="1:16" ht="15" x14ac:dyDescent="0.3">
      <c r="A753" t="s">
        <v>585</v>
      </c>
      <c r="B753" t="str">
        <f t="shared" si="101"/>
        <v>iBoxx MSCI GBP Corporates Paris Aligned Capped TCA Index (12/31/2020-02/28/2023 -- pre-trajectory rebase)29</v>
      </c>
      <c r="C753" t="s">
        <v>594</v>
      </c>
      <c r="D753" t="s">
        <v>587</v>
      </c>
      <c r="E753" t="s">
        <v>588</v>
      </c>
      <c r="F753">
        <v>29</v>
      </c>
      <c r="G753" t="s">
        <v>577</v>
      </c>
      <c r="H753" s="25">
        <v>45077</v>
      </c>
      <c r="I753" s="103"/>
      <c r="J753" s="103"/>
      <c r="K753" s="103"/>
      <c r="L753" s="103"/>
      <c r="M753" s="103"/>
      <c r="N753" s="103"/>
      <c r="O753" s="104"/>
      <c r="P753" s="115" t="s">
        <v>589</v>
      </c>
    </row>
    <row r="754" spans="1:16" ht="15" x14ac:dyDescent="0.3">
      <c r="A754" t="s">
        <v>585</v>
      </c>
      <c r="B754" t="str">
        <f t="shared" si="101"/>
        <v>iBoxx MSCI GBP Corporates Paris Aligned Capped TCA Index (12/31/2020-02/28/2023 -- pre-trajectory rebase)30</v>
      </c>
      <c r="C754" t="s">
        <v>594</v>
      </c>
      <c r="D754" t="s">
        <v>587</v>
      </c>
      <c r="E754" t="s">
        <v>588</v>
      </c>
      <c r="F754">
        <v>30</v>
      </c>
      <c r="G754" t="s">
        <v>577</v>
      </c>
      <c r="H754" s="25">
        <v>45107</v>
      </c>
      <c r="I754" s="103"/>
      <c r="J754" s="103"/>
      <c r="K754" s="103"/>
      <c r="L754" s="103"/>
      <c r="M754" s="103"/>
      <c r="N754" s="103"/>
      <c r="O754" s="104"/>
      <c r="P754" s="115" t="s">
        <v>589</v>
      </c>
    </row>
    <row r="755" spans="1:16" ht="15" x14ac:dyDescent="0.3">
      <c r="A755" t="s">
        <v>585</v>
      </c>
      <c r="B755" t="str">
        <f t="shared" si="101"/>
        <v>iBoxx MSCI GBP Corporates Paris Aligned Capped TCA Index (12/31/2020-02/28/2023 -- pre-trajectory rebase)31</v>
      </c>
      <c r="C755" t="s">
        <v>594</v>
      </c>
      <c r="D755" t="s">
        <v>587</v>
      </c>
      <c r="E755" t="s">
        <v>588</v>
      </c>
      <c r="F755">
        <v>31</v>
      </c>
      <c r="G755" t="s">
        <v>577</v>
      </c>
      <c r="H755" s="25">
        <v>45138</v>
      </c>
      <c r="I755" s="103"/>
      <c r="J755" s="103"/>
      <c r="K755" s="103"/>
      <c r="L755" s="103"/>
      <c r="M755" s="103"/>
      <c r="N755" s="103"/>
      <c r="O755" s="104"/>
      <c r="P755" s="115" t="s">
        <v>589</v>
      </c>
    </row>
    <row r="756" spans="1:16" ht="15" x14ac:dyDescent="0.3">
      <c r="A756" t="s">
        <v>585</v>
      </c>
      <c r="B756" t="str">
        <f t="shared" si="101"/>
        <v>iBoxx MSCI GBP Corporates Paris Aligned Capped TCA Index (12/31/2020-02/28/2023 -- pre-trajectory rebase)32</v>
      </c>
      <c r="C756" t="s">
        <v>594</v>
      </c>
      <c r="D756" t="s">
        <v>587</v>
      </c>
      <c r="E756" t="s">
        <v>588</v>
      </c>
      <c r="F756">
        <v>32</v>
      </c>
      <c r="G756" t="s">
        <v>577</v>
      </c>
      <c r="H756" s="25">
        <v>45169</v>
      </c>
      <c r="I756" s="103"/>
      <c r="J756" s="103"/>
      <c r="K756" s="103"/>
      <c r="L756" s="103"/>
      <c r="M756" s="103"/>
      <c r="N756" s="103"/>
      <c r="O756" s="104"/>
      <c r="P756" s="115" t="s">
        <v>589</v>
      </c>
    </row>
    <row r="757" spans="1:16" ht="15" x14ac:dyDescent="0.3">
      <c r="A757" t="s">
        <v>585</v>
      </c>
      <c r="B757" t="str">
        <f t="shared" si="101"/>
        <v>iBoxx MSCI GBP Corporates Paris Aligned Capped TCA Index (12/31/2020-02/28/2023 -- pre-trajectory rebase)33</v>
      </c>
      <c r="C757" t="s">
        <v>594</v>
      </c>
      <c r="D757" t="s">
        <v>587</v>
      </c>
      <c r="E757" t="s">
        <v>588</v>
      </c>
      <c r="F757">
        <v>33</v>
      </c>
      <c r="G757" t="s">
        <v>577</v>
      </c>
      <c r="H757" s="25">
        <v>45199</v>
      </c>
      <c r="I757" s="103"/>
      <c r="J757" s="103"/>
      <c r="K757" s="103"/>
      <c r="L757" s="103"/>
      <c r="M757" s="103"/>
      <c r="N757" s="103"/>
      <c r="O757" s="104"/>
      <c r="P757" s="115" t="s">
        <v>589</v>
      </c>
    </row>
    <row r="758" spans="1:16" ht="15" x14ac:dyDescent="0.3">
      <c r="A758" t="s">
        <v>585</v>
      </c>
      <c r="B758" t="str">
        <f t="shared" si="101"/>
        <v>iBoxx MSCI GBP Corporates Paris Aligned Capped TCA Index (12/31/2020-02/28/2023 -- pre-trajectory rebase)34</v>
      </c>
      <c r="C758" t="s">
        <v>594</v>
      </c>
      <c r="D758" t="s">
        <v>587</v>
      </c>
      <c r="E758" t="s">
        <v>588</v>
      </c>
      <c r="F758">
        <v>34</v>
      </c>
      <c r="G758" t="s">
        <v>577</v>
      </c>
      <c r="H758" s="25">
        <v>45230</v>
      </c>
      <c r="I758" s="103"/>
      <c r="J758" s="103"/>
      <c r="K758" s="103"/>
      <c r="L758" s="103"/>
      <c r="M758" s="103"/>
      <c r="N758" s="103"/>
      <c r="O758" s="104"/>
      <c r="P758" s="115" t="s">
        <v>589</v>
      </c>
    </row>
    <row r="759" spans="1:16" ht="15" x14ac:dyDescent="0.3">
      <c r="A759" t="s">
        <v>585</v>
      </c>
      <c r="B759" t="str">
        <f t="shared" si="101"/>
        <v>iBoxx MSCI GBP Corporates Paris Aligned Capped TCA Index (12/31/2020-02/28/2023 -- pre-trajectory rebase)35</v>
      </c>
      <c r="C759" t="s">
        <v>594</v>
      </c>
      <c r="D759" t="s">
        <v>587</v>
      </c>
      <c r="E759" t="s">
        <v>588</v>
      </c>
      <c r="F759">
        <v>35</v>
      </c>
      <c r="G759" t="s">
        <v>577</v>
      </c>
      <c r="H759" s="25">
        <v>45260</v>
      </c>
      <c r="I759" s="103"/>
      <c r="J759" s="103"/>
      <c r="K759" s="103"/>
      <c r="L759" s="103"/>
      <c r="M759" s="103"/>
      <c r="N759" s="103"/>
      <c r="O759" s="104"/>
      <c r="P759" s="115" t="s">
        <v>589</v>
      </c>
    </row>
    <row r="760" spans="1:16" ht="15" x14ac:dyDescent="0.3">
      <c r="A760" t="s">
        <v>585</v>
      </c>
      <c r="B760" t="str">
        <f t="shared" si="101"/>
        <v>iBoxx MSCI GBP Corporates Paris Aligned Capped TCA Index (12/31/2020-02/28/2023 -- pre-trajectory rebase)36</v>
      </c>
      <c r="C760" t="s">
        <v>594</v>
      </c>
      <c r="D760" t="s">
        <v>587</v>
      </c>
      <c r="E760" t="s">
        <v>588</v>
      </c>
      <c r="F760">
        <v>36</v>
      </c>
      <c r="G760" t="s">
        <v>577</v>
      </c>
      <c r="H760" s="25">
        <v>45291</v>
      </c>
      <c r="I760" s="103"/>
      <c r="J760" s="103"/>
      <c r="K760" s="103"/>
      <c r="L760" s="103"/>
      <c r="M760" s="103"/>
      <c r="N760" s="103"/>
      <c r="O760" s="104"/>
      <c r="P760" s="115" t="s">
        <v>589</v>
      </c>
    </row>
    <row r="761" spans="1:16" ht="15" x14ac:dyDescent="0.3">
      <c r="A761" t="s">
        <v>585</v>
      </c>
      <c r="B761" t="str">
        <f t="shared" si="101"/>
        <v>iBoxx MSCI GBP Corporates Paris Aligned Capped TCA Index (12/31/2020-02/28/2023 -- pre-trajectory rebase)37</v>
      </c>
      <c r="C761" t="s">
        <v>594</v>
      </c>
      <c r="D761" t="s">
        <v>587</v>
      </c>
      <c r="E761" t="s">
        <v>588</v>
      </c>
      <c r="F761">
        <v>37</v>
      </c>
      <c r="G761" t="s">
        <v>577</v>
      </c>
      <c r="H761" s="25">
        <v>45322</v>
      </c>
      <c r="I761" s="103"/>
      <c r="J761" s="103"/>
      <c r="K761" s="103"/>
      <c r="L761" s="103"/>
      <c r="M761" s="103"/>
      <c r="N761" s="103"/>
      <c r="O761" s="104"/>
      <c r="P761" s="115" t="s">
        <v>589</v>
      </c>
    </row>
    <row r="762" spans="1:16" ht="15" x14ac:dyDescent="0.3">
      <c r="A762" t="s">
        <v>585</v>
      </c>
      <c r="B762" t="str">
        <f t="shared" si="101"/>
        <v>iBoxx MSCI GBP Corporates Paris Aligned Capped TCA Index (12/31/2020-02/28/2023 -- pre-trajectory rebase)38</v>
      </c>
      <c r="C762" t="s">
        <v>594</v>
      </c>
      <c r="D762" t="s">
        <v>587</v>
      </c>
      <c r="E762" t="s">
        <v>588</v>
      </c>
      <c r="F762">
        <v>38</v>
      </c>
      <c r="G762" t="s">
        <v>577</v>
      </c>
      <c r="H762" s="25">
        <v>45350</v>
      </c>
      <c r="I762" s="103"/>
      <c r="J762" s="103"/>
      <c r="K762" s="103"/>
      <c r="L762" s="103"/>
      <c r="M762" s="103"/>
      <c r="N762" s="103"/>
      <c r="O762" s="104"/>
      <c r="P762" s="115" t="s">
        <v>589</v>
      </c>
    </row>
    <row r="763" spans="1:16" ht="15" x14ac:dyDescent="0.3">
      <c r="A763" t="s">
        <v>585</v>
      </c>
      <c r="B763" t="str">
        <f t="shared" si="101"/>
        <v>iBoxx MSCI GBP Corporates Paris Aligned Capped TCA Index (12/31/2020-02/28/2023 -- pre-trajectory rebase)39</v>
      </c>
      <c r="C763" t="s">
        <v>594</v>
      </c>
      <c r="D763" t="s">
        <v>587</v>
      </c>
      <c r="E763" t="s">
        <v>588</v>
      </c>
      <c r="F763">
        <v>39</v>
      </c>
      <c r="G763" t="s">
        <v>577</v>
      </c>
      <c r="H763" s="25">
        <v>45382</v>
      </c>
      <c r="I763" s="103"/>
      <c r="J763" s="103"/>
      <c r="K763" s="103"/>
      <c r="L763" s="103"/>
      <c r="M763" s="103"/>
      <c r="N763" s="103"/>
      <c r="O763" s="104"/>
      <c r="P763" s="115" t="s">
        <v>589</v>
      </c>
    </row>
    <row r="764" spans="1:16" ht="15" x14ac:dyDescent="0.3">
      <c r="A764" t="s">
        <v>585</v>
      </c>
      <c r="B764" t="str">
        <f t="shared" si="101"/>
        <v>iBoxx MSCI GBP Corporates Paris Aligned Capped TCA Index (12/31/2020-02/28/2023 -- pre-trajectory rebase)40</v>
      </c>
      <c r="C764" t="s">
        <v>594</v>
      </c>
      <c r="D764" t="s">
        <v>587</v>
      </c>
      <c r="E764" t="s">
        <v>588</v>
      </c>
      <c r="F764">
        <v>40</v>
      </c>
      <c r="G764" t="s">
        <v>577</v>
      </c>
      <c r="H764" s="25">
        <v>45412</v>
      </c>
      <c r="I764" s="103"/>
      <c r="J764" s="103"/>
      <c r="K764" s="103"/>
      <c r="L764" s="103"/>
      <c r="M764" s="103"/>
      <c r="N764" s="103"/>
      <c r="O764" s="104"/>
      <c r="P764" s="115" t="s">
        <v>589</v>
      </c>
    </row>
    <row r="765" spans="1:16" ht="15" x14ac:dyDescent="0.3">
      <c r="A765" t="s">
        <v>585</v>
      </c>
      <c r="B765" t="str">
        <f t="shared" si="101"/>
        <v>iBoxx MSCI GBP Corporates Paris Aligned Capped TCA Index (12/31/2020-02/28/2023 -- pre-trajectory rebase)41</v>
      </c>
      <c r="C765" t="s">
        <v>594</v>
      </c>
      <c r="D765" t="s">
        <v>587</v>
      </c>
      <c r="E765" t="s">
        <v>588</v>
      </c>
      <c r="F765">
        <v>41</v>
      </c>
      <c r="G765" t="s">
        <v>577</v>
      </c>
      <c r="H765" s="25">
        <v>45443</v>
      </c>
      <c r="I765" s="103"/>
      <c r="J765" s="103"/>
      <c r="K765" s="103"/>
      <c r="L765" s="103"/>
      <c r="M765" s="103"/>
      <c r="N765" s="103"/>
      <c r="O765" s="104"/>
      <c r="P765" s="115" t="s">
        <v>589</v>
      </c>
    </row>
    <row r="766" spans="1:16" ht="15" x14ac:dyDescent="0.3">
      <c r="A766" t="s">
        <v>585</v>
      </c>
      <c r="B766" t="str">
        <f t="shared" si="101"/>
        <v>iBoxx MSCI GBP Corporates Paris Aligned Capped TCA Index (12/31/2020-02/28/2023 -- pre-trajectory rebase)42</v>
      </c>
      <c r="C766" t="s">
        <v>594</v>
      </c>
      <c r="D766" t="s">
        <v>587</v>
      </c>
      <c r="E766" t="s">
        <v>588</v>
      </c>
      <c r="F766">
        <v>42</v>
      </c>
      <c r="G766" t="s">
        <v>577</v>
      </c>
      <c r="H766" s="25">
        <v>45473</v>
      </c>
      <c r="I766" s="103"/>
      <c r="J766" s="103"/>
      <c r="K766" s="103"/>
      <c r="L766" s="103"/>
      <c r="M766" s="103"/>
      <c r="N766" s="103"/>
      <c r="O766" s="104"/>
      <c r="P766" s="115" t="s">
        <v>589</v>
      </c>
    </row>
    <row r="767" spans="1:16" ht="15" x14ac:dyDescent="0.3">
      <c r="A767" t="s">
        <v>585</v>
      </c>
      <c r="B767" t="str">
        <f t="shared" si="101"/>
        <v>iBoxx MSCI GBP Corporates Paris Aligned Capped TCA Index (12/31/2020-02/28/2023 -- pre-trajectory rebase)43</v>
      </c>
      <c r="C767" t="s">
        <v>594</v>
      </c>
      <c r="D767" t="s">
        <v>587</v>
      </c>
      <c r="E767" t="s">
        <v>588</v>
      </c>
      <c r="F767">
        <v>43</v>
      </c>
      <c r="G767" t="s">
        <v>577</v>
      </c>
      <c r="H767" s="25">
        <v>45504</v>
      </c>
      <c r="I767" s="103"/>
      <c r="J767" s="103"/>
      <c r="K767" s="103"/>
      <c r="L767" s="103"/>
      <c r="M767" s="103"/>
      <c r="N767" s="103"/>
      <c r="O767" s="104"/>
      <c r="P767" s="115" t="s">
        <v>589</v>
      </c>
    </row>
    <row r="768" spans="1:16" ht="15" x14ac:dyDescent="0.3">
      <c r="A768" t="s">
        <v>585</v>
      </c>
      <c r="B768" t="str">
        <f t="shared" si="101"/>
        <v>iBoxx MSCI GBP Corporates Paris Aligned Capped TCA Index (12/31/2020-02/28/2023 -- pre-trajectory rebase)44</v>
      </c>
      <c r="C768" t="s">
        <v>594</v>
      </c>
      <c r="D768" t="s">
        <v>587</v>
      </c>
      <c r="E768" t="s">
        <v>588</v>
      </c>
      <c r="F768">
        <v>44</v>
      </c>
      <c r="G768" t="s">
        <v>577</v>
      </c>
      <c r="H768" s="25">
        <v>45535</v>
      </c>
      <c r="I768" s="103"/>
      <c r="J768" s="103"/>
      <c r="K768" s="103"/>
      <c r="L768" s="103"/>
      <c r="M768" s="103"/>
      <c r="N768" s="103"/>
      <c r="O768" s="104"/>
      <c r="P768" s="115" t="s">
        <v>589</v>
      </c>
    </row>
    <row r="769" spans="1:16" ht="15" x14ac:dyDescent="0.3">
      <c r="A769" t="s">
        <v>585</v>
      </c>
      <c r="B769" t="str">
        <f t="shared" si="101"/>
        <v>iBoxx MSCI GBP Corporates Paris Aligned Capped TCA Index (12/31/2020-02/28/2023 -- pre-trajectory rebase)45</v>
      </c>
      <c r="C769" t="s">
        <v>594</v>
      </c>
      <c r="D769" t="s">
        <v>587</v>
      </c>
      <c r="E769" t="s">
        <v>588</v>
      </c>
      <c r="F769">
        <v>45</v>
      </c>
      <c r="G769" t="s">
        <v>577</v>
      </c>
      <c r="H769" s="25">
        <v>45565</v>
      </c>
      <c r="I769" s="103"/>
      <c r="J769" s="103"/>
      <c r="K769" s="103"/>
      <c r="L769" s="103"/>
      <c r="M769" s="103"/>
      <c r="N769" s="103"/>
      <c r="O769" s="104"/>
      <c r="P769" s="115" t="s">
        <v>589</v>
      </c>
    </row>
    <row r="770" spans="1:16" ht="15" x14ac:dyDescent="0.3">
      <c r="A770" t="s">
        <v>585</v>
      </c>
      <c r="B770" t="str">
        <f t="shared" si="101"/>
        <v>iBoxx MSCI GBP Corporates Paris Aligned Capped TCA Index (12/31/2020-02/28/2023 -- pre-trajectory rebase)46</v>
      </c>
      <c r="C770" t="s">
        <v>594</v>
      </c>
      <c r="D770" t="s">
        <v>587</v>
      </c>
      <c r="E770" t="s">
        <v>588</v>
      </c>
      <c r="F770">
        <v>46</v>
      </c>
      <c r="G770" t="s">
        <v>577</v>
      </c>
      <c r="H770" s="25">
        <v>45596</v>
      </c>
      <c r="I770" s="103"/>
      <c r="J770" s="103"/>
      <c r="K770" s="103"/>
      <c r="L770" s="103"/>
      <c r="M770" s="103"/>
      <c r="N770" s="103"/>
      <c r="O770" s="104"/>
      <c r="P770" s="115" t="s">
        <v>589</v>
      </c>
    </row>
    <row r="771" spans="1:16" ht="15" x14ac:dyDescent="0.3">
      <c r="A771" t="s">
        <v>585</v>
      </c>
      <c r="B771" t="str">
        <f t="shared" si="101"/>
        <v>iBoxx MSCI GBP Corporates Paris Aligned Capped TCA Index (12/31/2020-02/28/2023 -- pre-trajectory rebase)47</v>
      </c>
      <c r="C771" t="s">
        <v>594</v>
      </c>
      <c r="D771" t="s">
        <v>587</v>
      </c>
      <c r="E771" t="s">
        <v>588</v>
      </c>
      <c r="F771">
        <v>47</v>
      </c>
      <c r="G771" t="s">
        <v>577</v>
      </c>
      <c r="H771" s="25">
        <v>45626</v>
      </c>
      <c r="I771" s="103"/>
      <c r="J771" s="103"/>
      <c r="K771" s="103"/>
      <c r="L771" s="103"/>
      <c r="M771" s="103"/>
      <c r="N771" s="103"/>
      <c r="O771" s="104"/>
      <c r="P771" s="115" t="s">
        <v>589</v>
      </c>
    </row>
    <row r="772" spans="1:16" ht="15" x14ac:dyDescent="0.3">
      <c r="A772" t="s">
        <v>585</v>
      </c>
      <c r="B772" t="str">
        <f t="shared" si="101"/>
        <v>iBoxx MSCI GBP Corporates Paris Aligned Capped TCA Index (12/31/2020-02/28/2023 -- pre-trajectory rebase)48</v>
      </c>
      <c r="C772" t="s">
        <v>594</v>
      </c>
      <c r="D772" t="s">
        <v>587</v>
      </c>
      <c r="E772" t="s">
        <v>588</v>
      </c>
      <c r="F772">
        <v>48</v>
      </c>
      <c r="G772" t="s">
        <v>577</v>
      </c>
      <c r="H772" s="25">
        <v>45657</v>
      </c>
      <c r="I772" s="103"/>
      <c r="J772" s="103"/>
      <c r="K772" s="103"/>
      <c r="L772" s="103"/>
      <c r="M772" s="103"/>
      <c r="N772" s="103"/>
      <c r="O772" s="104"/>
      <c r="P772" s="115" t="s">
        <v>589</v>
      </c>
    </row>
    <row r="773" spans="1:16" ht="15" x14ac:dyDescent="0.3">
      <c r="A773" t="s">
        <v>585</v>
      </c>
      <c r="B773" t="str">
        <f t="shared" si="101"/>
        <v>iBoxx MSCI GBP Corporates Paris Aligned Capped TCA Index (12/31/2020-02/28/2023 -- pre-trajectory rebase)49</v>
      </c>
      <c r="C773" t="s">
        <v>594</v>
      </c>
      <c r="D773" t="s">
        <v>587</v>
      </c>
      <c r="E773" t="s">
        <v>588</v>
      </c>
      <c r="F773">
        <v>49</v>
      </c>
      <c r="G773" t="s">
        <v>577</v>
      </c>
      <c r="H773" s="25">
        <v>45688</v>
      </c>
      <c r="I773" s="103"/>
      <c r="J773" s="103"/>
      <c r="K773" s="103"/>
      <c r="L773" s="103"/>
      <c r="M773" s="103"/>
      <c r="N773" s="103"/>
      <c r="O773" s="104"/>
      <c r="P773" s="115" t="s">
        <v>589</v>
      </c>
    </row>
    <row r="774" spans="1:16" ht="15" x14ac:dyDescent="0.3">
      <c r="A774" t="s">
        <v>585</v>
      </c>
      <c r="B774" t="str">
        <f t="shared" si="101"/>
        <v>iBoxx MSCI GBP Corporates Paris Aligned Capped TCA Index (12/31/2020-02/28/2023 -- pre-trajectory rebase)50</v>
      </c>
      <c r="C774" t="s">
        <v>594</v>
      </c>
      <c r="D774" t="s">
        <v>587</v>
      </c>
      <c r="E774" t="s">
        <v>588</v>
      </c>
      <c r="F774">
        <v>50</v>
      </c>
      <c r="G774" t="s">
        <v>577</v>
      </c>
      <c r="H774" s="25">
        <v>45716</v>
      </c>
      <c r="I774" s="103"/>
      <c r="J774" s="103"/>
      <c r="K774" s="103"/>
      <c r="L774" s="103"/>
      <c r="M774" s="103"/>
      <c r="N774" s="103"/>
      <c r="O774" s="104"/>
      <c r="P774" s="115" t="s">
        <v>589</v>
      </c>
    </row>
    <row r="775" spans="1:16" ht="15" x14ac:dyDescent="0.3">
      <c r="A775" t="s">
        <v>585</v>
      </c>
      <c r="B775" t="str">
        <f t="shared" si="101"/>
        <v>iBoxx MSCI GBP Corporates Paris Aligned Capped TCA Index (12/31/2020-02/28/2023 -- pre-trajectory rebase)51</v>
      </c>
      <c r="C775" t="s">
        <v>594</v>
      </c>
      <c r="D775" t="s">
        <v>587</v>
      </c>
      <c r="E775" t="s">
        <v>588</v>
      </c>
      <c r="F775">
        <v>51</v>
      </c>
      <c r="G775" t="s">
        <v>577</v>
      </c>
      <c r="H775" s="25">
        <v>45747</v>
      </c>
      <c r="I775" s="103"/>
      <c r="J775" s="103"/>
      <c r="K775" s="103"/>
      <c r="L775" s="103"/>
      <c r="M775" s="103"/>
      <c r="N775" s="103"/>
      <c r="O775" s="104"/>
      <c r="P775" s="115" t="s">
        <v>589</v>
      </c>
    </row>
    <row r="776" spans="1:16" ht="15" x14ac:dyDescent="0.3">
      <c r="A776" t="s">
        <v>585</v>
      </c>
      <c r="B776" t="str">
        <f t="shared" si="101"/>
        <v>iBoxx MSCI GBP Corporates Paris Aligned Capped TCA Index (12/31/2020-02/28/2023 -- pre-trajectory rebase)52</v>
      </c>
      <c r="C776" t="s">
        <v>594</v>
      </c>
      <c r="D776" t="s">
        <v>587</v>
      </c>
      <c r="E776" t="s">
        <v>588</v>
      </c>
      <c r="F776">
        <v>52</v>
      </c>
      <c r="G776" t="s">
        <v>577</v>
      </c>
      <c r="H776" s="25">
        <v>45777</v>
      </c>
      <c r="I776" s="103"/>
      <c r="J776" s="103"/>
      <c r="K776" s="103"/>
      <c r="L776" s="103"/>
      <c r="M776" s="103"/>
      <c r="N776" s="103"/>
      <c r="O776" s="104"/>
      <c r="P776" s="115" t="s">
        <v>589</v>
      </c>
    </row>
    <row r="777" spans="1:16" ht="15" x14ac:dyDescent="0.3">
      <c r="A777" t="s">
        <v>585</v>
      </c>
      <c r="B777" t="str">
        <f t="shared" si="101"/>
        <v>iBoxx MSCI GBP Corporates Paris Aligned Capped TCA Index (12/31/2020-02/28/2023 -- pre-trajectory rebase)53</v>
      </c>
      <c r="C777" t="s">
        <v>594</v>
      </c>
      <c r="D777" t="s">
        <v>587</v>
      </c>
      <c r="E777" t="s">
        <v>588</v>
      </c>
      <c r="F777">
        <v>53</v>
      </c>
      <c r="G777" t="s">
        <v>577</v>
      </c>
      <c r="H777" s="25">
        <v>45808</v>
      </c>
      <c r="I777" s="103"/>
      <c r="J777" s="103"/>
      <c r="K777" s="103"/>
      <c r="L777" s="103"/>
      <c r="M777" s="103"/>
      <c r="N777" s="103"/>
      <c r="O777" s="104"/>
      <c r="P777" s="115" t="s">
        <v>589</v>
      </c>
    </row>
    <row r="778" spans="1:16" ht="15" x14ac:dyDescent="0.3">
      <c r="A778" t="s">
        <v>585</v>
      </c>
      <c r="B778" t="str">
        <f t="shared" si="101"/>
        <v>iBoxx MSCI GBP Corporates Paris Aligned Capped TCA Index (12/31/2020-02/28/2023 -- pre-trajectory rebase)54</v>
      </c>
      <c r="C778" t="s">
        <v>594</v>
      </c>
      <c r="D778" t="s">
        <v>587</v>
      </c>
      <c r="E778" t="s">
        <v>588</v>
      </c>
      <c r="F778">
        <v>54</v>
      </c>
      <c r="G778" t="s">
        <v>577</v>
      </c>
      <c r="H778" s="25">
        <v>45838</v>
      </c>
      <c r="I778" s="103"/>
      <c r="J778" s="103"/>
      <c r="K778" s="103"/>
      <c r="L778" s="103"/>
      <c r="M778" s="103"/>
      <c r="N778" s="103"/>
      <c r="O778" s="104"/>
      <c r="P778" s="115" t="s">
        <v>589</v>
      </c>
    </row>
    <row r="779" spans="1:16" ht="15" x14ac:dyDescent="0.3">
      <c r="A779" t="s">
        <v>585</v>
      </c>
      <c r="B779" t="str">
        <f t="shared" si="101"/>
        <v>iBoxx MSCI GBP Corporates Paris Aligned Capped TCA Index (12/31/2020-02/28/2023 -- pre-trajectory rebase)55</v>
      </c>
      <c r="C779" t="s">
        <v>594</v>
      </c>
      <c r="D779" t="s">
        <v>587</v>
      </c>
      <c r="E779" t="s">
        <v>588</v>
      </c>
      <c r="F779">
        <v>55</v>
      </c>
      <c r="G779" t="s">
        <v>577</v>
      </c>
      <c r="H779" s="25">
        <v>45869</v>
      </c>
      <c r="I779" s="103"/>
      <c r="J779" s="103"/>
      <c r="K779" s="103"/>
      <c r="L779" s="103"/>
      <c r="M779" s="103"/>
      <c r="N779" s="103"/>
      <c r="O779" s="104"/>
      <c r="P779" s="115" t="s">
        <v>589</v>
      </c>
    </row>
    <row r="780" spans="1:16" ht="15" x14ac:dyDescent="0.3">
      <c r="A780" t="s">
        <v>585</v>
      </c>
      <c r="B780" t="str">
        <f t="shared" si="101"/>
        <v>iBoxx MSCI GBP Corporates Paris Aligned Capped TCA Index (12/31/2020-02/28/2023 -- pre-trajectory rebase)56</v>
      </c>
      <c r="C780" t="s">
        <v>594</v>
      </c>
      <c r="D780" t="s">
        <v>587</v>
      </c>
      <c r="E780" t="s">
        <v>588</v>
      </c>
      <c r="F780">
        <v>56</v>
      </c>
      <c r="G780" t="s">
        <v>577</v>
      </c>
      <c r="H780" s="25">
        <v>45900</v>
      </c>
      <c r="I780" s="103"/>
      <c r="J780" s="103"/>
      <c r="K780" s="103"/>
      <c r="L780" s="103"/>
      <c r="M780" s="103"/>
      <c r="N780" s="103"/>
      <c r="O780" s="104"/>
      <c r="P780" s="115" t="s">
        <v>589</v>
      </c>
    </row>
    <row r="781" spans="1:16" ht="15" x14ac:dyDescent="0.3">
      <c r="A781" t="s">
        <v>585</v>
      </c>
      <c r="B781" t="str">
        <f t="shared" si="101"/>
        <v>iBoxx MSCI GBP Corporates Paris Aligned Capped TCA Index (12/31/2020-02/28/2023 -- pre-trajectory rebase)57</v>
      </c>
      <c r="C781" t="s">
        <v>594</v>
      </c>
      <c r="D781" t="s">
        <v>587</v>
      </c>
      <c r="E781" t="s">
        <v>588</v>
      </c>
      <c r="F781">
        <v>57</v>
      </c>
      <c r="G781" t="s">
        <v>577</v>
      </c>
      <c r="H781" s="25">
        <v>45930</v>
      </c>
      <c r="I781" s="103"/>
      <c r="J781" s="103"/>
      <c r="K781" s="103"/>
      <c r="L781" s="103"/>
      <c r="M781" s="103"/>
      <c r="N781" s="103"/>
      <c r="O781" s="104"/>
      <c r="P781" s="115" t="s">
        <v>589</v>
      </c>
    </row>
    <row r="782" spans="1:16" ht="15" x14ac:dyDescent="0.3">
      <c r="A782" t="s">
        <v>585</v>
      </c>
      <c r="B782" t="str">
        <f t="shared" si="101"/>
        <v>iBoxx MSCI GBP Corporates Paris Aligned Capped TCA Index (12/31/2020-02/28/2023 -- pre-trajectory rebase)58</v>
      </c>
      <c r="C782" t="s">
        <v>594</v>
      </c>
      <c r="D782" t="s">
        <v>587</v>
      </c>
      <c r="E782" t="s">
        <v>588</v>
      </c>
      <c r="F782">
        <v>58</v>
      </c>
      <c r="G782" t="s">
        <v>577</v>
      </c>
      <c r="H782" s="25">
        <v>45961</v>
      </c>
      <c r="I782" s="103"/>
      <c r="J782" s="103"/>
      <c r="K782" s="103"/>
      <c r="L782" s="103"/>
      <c r="M782" s="103"/>
      <c r="N782" s="103"/>
      <c r="O782" s="104"/>
      <c r="P782" s="115" t="s">
        <v>589</v>
      </c>
    </row>
    <row r="783" spans="1:16" ht="15" x14ac:dyDescent="0.3">
      <c r="A783" t="s">
        <v>585</v>
      </c>
      <c r="B783" t="str">
        <f t="shared" si="101"/>
        <v>iBoxx MSCI GBP Corporates Paris Aligned Capped TCA Index (12/31/2020-02/28/2023 -- pre-trajectory rebase)59</v>
      </c>
      <c r="C783" t="s">
        <v>594</v>
      </c>
      <c r="D783" t="s">
        <v>587</v>
      </c>
      <c r="E783" t="s">
        <v>588</v>
      </c>
      <c r="F783">
        <v>59</v>
      </c>
      <c r="G783" t="s">
        <v>577</v>
      </c>
      <c r="H783" s="25">
        <v>45991</v>
      </c>
      <c r="I783" s="103"/>
      <c r="J783" s="103"/>
      <c r="K783" s="103"/>
      <c r="L783" s="103"/>
      <c r="M783" s="103"/>
      <c r="N783" s="103"/>
      <c r="O783" s="104"/>
      <c r="P783" s="115" t="s">
        <v>589</v>
      </c>
    </row>
    <row r="784" spans="1:16" ht="15" x14ac:dyDescent="0.3">
      <c r="A784" t="s">
        <v>585</v>
      </c>
      <c r="B784" t="str">
        <f t="shared" si="101"/>
        <v>iBoxx MSCI GBP Corporates Paris Aligned Capped TCA Index (12/31/2020-02/28/2023 -- pre-trajectory rebase)60</v>
      </c>
      <c r="C784" t="s">
        <v>594</v>
      </c>
      <c r="D784" t="s">
        <v>587</v>
      </c>
      <c r="E784" t="s">
        <v>588</v>
      </c>
      <c r="F784">
        <v>60</v>
      </c>
      <c r="G784" t="s">
        <v>577</v>
      </c>
      <c r="H784" s="25">
        <v>46022</v>
      </c>
      <c r="I784" s="103"/>
      <c r="J784" s="103"/>
      <c r="K784" s="103"/>
      <c r="L784" s="103"/>
      <c r="M784" s="103"/>
      <c r="N784" s="103"/>
      <c r="O784" s="104"/>
      <c r="P784" s="115" t="s">
        <v>589</v>
      </c>
    </row>
    <row r="785" spans="1:16" ht="15" x14ac:dyDescent="0.3">
      <c r="A785" t="s">
        <v>585</v>
      </c>
      <c r="B785" t="str">
        <f t="shared" si="101"/>
        <v>iBoxx MSCI GBP Corporates Paris Aligned Capped TCA Index (12/31/2020-02/28/2023 -- pre-trajectory rebase)61</v>
      </c>
      <c r="C785" t="s">
        <v>594</v>
      </c>
      <c r="D785" t="s">
        <v>587</v>
      </c>
      <c r="E785" t="s">
        <v>588</v>
      </c>
      <c r="F785">
        <v>61</v>
      </c>
      <c r="G785" t="s">
        <v>577</v>
      </c>
      <c r="H785" s="25">
        <v>46053</v>
      </c>
      <c r="I785" s="103"/>
      <c r="J785" s="103"/>
      <c r="K785" s="103"/>
      <c r="L785" s="103"/>
      <c r="M785" s="103"/>
      <c r="N785" s="103"/>
      <c r="O785" s="104"/>
      <c r="P785" s="115" t="s">
        <v>589</v>
      </c>
    </row>
    <row r="786" spans="1:16" ht="15" x14ac:dyDescent="0.3">
      <c r="A786" t="s">
        <v>585</v>
      </c>
      <c r="B786" t="str">
        <f t="shared" si="101"/>
        <v>iBoxx MSCI GBP Corporates Paris Aligned Capped TCA Index (12/31/2020-02/28/2023 -- pre-trajectory rebase)62</v>
      </c>
      <c r="C786" t="s">
        <v>594</v>
      </c>
      <c r="D786" t="s">
        <v>587</v>
      </c>
      <c r="E786" t="s">
        <v>588</v>
      </c>
      <c r="F786">
        <v>62</v>
      </c>
      <c r="G786" t="s">
        <v>577</v>
      </c>
      <c r="H786" s="25">
        <v>46081</v>
      </c>
      <c r="I786" s="103"/>
      <c r="J786" s="103"/>
      <c r="K786" s="103"/>
      <c r="L786" s="103"/>
      <c r="M786" s="103"/>
      <c r="N786" s="103"/>
      <c r="O786" s="104"/>
      <c r="P786" s="115" t="s">
        <v>589</v>
      </c>
    </row>
    <row r="787" spans="1:16" ht="15" x14ac:dyDescent="0.3">
      <c r="A787" t="s">
        <v>585</v>
      </c>
      <c r="B787" t="str">
        <f t="shared" si="101"/>
        <v>iBoxx MSCI GBP Corporates Paris Aligned Capped TCA Index (12/31/2020-02/28/2023 -- pre-trajectory rebase)63</v>
      </c>
      <c r="C787" t="s">
        <v>594</v>
      </c>
      <c r="D787" t="s">
        <v>587</v>
      </c>
      <c r="E787" t="s">
        <v>588</v>
      </c>
      <c r="F787">
        <v>63</v>
      </c>
      <c r="G787" t="s">
        <v>577</v>
      </c>
      <c r="H787" s="25">
        <v>46112</v>
      </c>
      <c r="I787" s="103"/>
      <c r="J787" s="103"/>
      <c r="K787" s="103"/>
      <c r="L787" s="103"/>
      <c r="M787" s="103"/>
      <c r="N787" s="103"/>
      <c r="O787" s="104"/>
      <c r="P787" s="115" t="s">
        <v>589</v>
      </c>
    </row>
    <row r="788" spans="1:16" ht="15" x14ac:dyDescent="0.3">
      <c r="A788" t="s">
        <v>585</v>
      </c>
      <c r="B788" t="str">
        <f t="shared" si="101"/>
        <v>iBoxx MSCI GBP Corporates Paris Aligned Capped TCA Index (12/31/2020-02/28/2023 -- pre-trajectory rebase)64</v>
      </c>
      <c r="C788" t="s">
        <v>594</v>
      </c>
      <c r="D788" t="s">
        <v>587</v>
      </c>
      <c r="E788" t="s">
        <v>588</v>
      </c>
      <c r="F788">
        <v>64</v>
      </c>
      <c r="G788" t="s">
        <v>577</v>
      </c>
      <c r="H788" s="25">
        <v>46142</v>
      </c>
      <c r="I788" s="103"/>
      <c r="J788" s="103"/>
      <c r="K788" s="103"/>
      <c r="L788" s="103"/>
      <c r="M788" s="103"/>
      <c r="N788" s="103"/>
      <c r="O788" s="104"/>
      <c r="P788" s="115" t="s">
        <v>589</v>
      </c>
    </row>
    <row r="789" spans="1:16" ht="15" x14ac:dyDescent="0.3">
      <c r="A789" t="s">
        <v>585</v>
      </c>
      <c r="B789" t="str">
        <f t="shared" ref="B789:B852" si="104">_xlfn.CONCAT(C789,F789)</f>
        <v>iBoxx MSCI GBP Corporates Paris Aligned Capped TCA Index (12/31/2020-02/28/2023 -- pre-trajectory rebase)65</v>
      </c>
      <c r="C789" t="s">
        <v>594</v>
      </c>
      <c r="D789" t="s">
        <v>587</v>
      </c>
      <c r="E789" t="s">
        <v>588</v>
      </c>
      <c r="F789">
        <v>65</v>
      </c>
      <c r="G789" t="s">
        <v>577</v>
      </c>
      <c r="H789" s="25">
        <v>46173</v>
      </c>
      <c r="I789" s="103"/>
      <c r="J789" s="103"/>
      <c r="K789" s="103"/>
      <c r="L789" s="103"/>
      <c r="M789" s="103"/>
      <c r="N789" s="103"/>
      <c r="O789" s="104"/>
      <c r="P789" s="115" t="s">
        <v>589</v>
      </c>
    </row>
    <row r="790" spans="1:16" ht="15" x14ac:dyDescent="0.3">
      <c r="A790" t="s">
        <v>585</v>
      </c>
      <c r="B790" t="str">
        <f t="shared" si="104"/>
        <v>iBoxx MSCI GBP Corporates Paris Aligned Capped TCA Index (12/31/2020-02/28/2023 -- pre-trajectory rebase)66</v>
      </c>
      <c r="C790" t="s">
        <v>594</v>
      </c>
      <c r="D790" t="s">
        <v>587</v>
      </c>
      <c r="E790" t="s">
        <v>588</v>
      </c>
      <c r="F790">
        <v>66</v>
      </c>
      <c r="G790" t="s">
        <v>577</v>
      </c>
      <c r="H790" s="25">
        <v>46203</v>
      </c>
      <c r="I790" s="103"/>
      <c r="J790" s="103"/>
      <c r="K790" s="103"/>
      <c r="L790" s="103"/>
      <c r="M790" s="103"/>
      <c r="N790" s="103"/>
      <c r="O790" s="104"/>
      <c r="P790" s="115" t="s">
        <v>589</v>
      </c>
    </row>
    <row r="791" spans="1:16" ht="15" x14ac:dyDescent="0.3">
      <c r="A791" t="s">
        <v>585</v>
      </c>
      <c r="B791" t="str">
        <f t="shared" si="104"/>
        <v>iBoxx MSCI GBP Corporates Paris Aligned Capped TCA Index (12/31/2020-02/28/2023 -- pre-trajectory rebase)67</v>
      </c>
      <c r="C791" t="s">
        <v>594</v>
      </c>
      <c r="D791" t="s">
        <v>587</v>
      </c>
      <c r="E791" t="s">
        <v>588</v>
      </c>
      <c r="F791">
        <v>67</v>
      </c>
      <c r="G791" t="s">
        <v>577</v>
      </c>
      <c r="H791" s="25">
        <v>46234</v>
      </c>
      <c r="I791" s="103"/>
      <c r="J791" s="103"/>
      <c r="K791" s="103"/>
      <c r="L791" s="103"/>
      <c r="M791" s="103"/>
      <c r="N791" s="103"/>
      <c r="O791" s="104"/>
      <c r="P791" s="115" t="s">
        <v>589</v>
      </c>
    </row>
    <row r="792" spans="1:16" ht="15" x14ac:dyDescent="0.3">
      <c r="A792" t="s">
        <v>585</v>
      </c>
      <c r="B792" t="str">
        <f t="shared" si="104"/>
        <v>iBoxx MSCI GBP Corporates Paris Aligned Capped TCA Index (12/31/2020-02/28/2023 -- pre-trajectory rebase)68</v>
      </c>
      <c r="C792" t="s">
        <v>594</v>
      </c>
      <c r="D792" t="s">
        <v>587</v>
      </c>
      <c r="E792" t="s">
        <v>588</v>
      </c>
      <c r="F792">
        <v>68</v>
      </c>
      <c r="G792" t="s">
        <v>577</v>
      </c>
      <c r="H792" s="25">
        <v>46265</v>
      </c>
      <c r="I792" s="103"/>
      <c r="J792" s="103"/>
      <c r="K792" s="103"/>
      <c r="L792" s="103"/>
      <c r="M792" s="103"/>
      <c r="N792" s="103"/>
      <c r="O792" s="104"/>
      <c r="P792" s="115" t="s">
        <v>589</v>
      </c>
    </row>
    <row r="793" spans="1:16" ht="15" x14ac:dyDescent="0.3">
      <c r="A793" t="s">
        <v>585</v>
      </c>
      <c r="B793" t="str">
        <f t="shared" si="104"/>
        <v>iBoxx MSCI GBP Corporates Paris Aligned Capped TCA Index (12/31/2020-02/28/2023 -- pre-trajectory rebase)69</v>
      </c>
      <c r="C793" t="s">
        <v>594</v>
      </c>
      <c r="D793" t="s">
        <v>587</v>
      </c>
      <c r="E793" t="s">
        <v>588</v>
      </c>
      <c r="F793">
        <v>69</v>
      </c>
      <c r="G793" t="s">
        <v>577</v>
      </c>
      <c r="H793" s="25">
        <v>46295</v>
      </c>
      <c r="I793" s="103"/>
      <c r="J793" s="103"/>
      <c r="K793" s="103"/>
      <c r="L793" s="103"/>
      <c r="M793" s="103"/>
      <c r="N793" s="103"/>
      <c r="O793" s="104"/>
      <c r="P793" s="115" t="s">
        <v>589</v>
      </c>
    </row>
    <row r="794" spans="1:16" ht="15" x14ac:dyDescent="0.3">
      <c r="A794" t="s">
        <v>585</v>
      </c>
      <c r="B794" t="str">
        <f t="shared" si="104"/>
        <v>iBoxx MSCI GBP Corporates Paris Aligned Capped TCA Index (12/31/2020-02/28/2023 -- pre-trajectory rebase)70</v>
      </c>
      <c r="C794" t="s">
        <v>594</v>
      </c>
      <c r="D794" t="s">
        <v>587</v>
      </c>
      <c r="E794" t="s">
        <v>588</v>
      </c>
      <c r="F794">
        <v>70</v>
      </c>
      <c r="G794" t="s">
        <v>577</v>
      </c>
      <c r="H794" s="25">
        <v>46326</v>
      </c>
      <c r="I794" s="103"/>
      <c r="J794" s="103"/>
      <c r="K794" s="103"/>
      <c r="L794" s="103"/>
      <c r="M794" s="103"/>
      <c r="N794" s="103"/>
      <c r="O794" s="104"/>
      <c r="P794" s="115" t="s">
        <v>589</v>
      </c>
    </row>
    <row r="795" spans="1:16" ht="15" x14ac:dyDescent="0.3">
      <c r="A795" t="s">
        <v>585</v>
      </c>
      <c r="B795" t="str">
        <f t="shared" si="104"/>
        <v>iBoxx MSCI GBP Corporates Paris Aligned Capped TCA Index (12/31/2020-02/28/2023 -- pre-trajectory rebase)71</v>
      </c>
      <c r="C795" t="s">
        <v>594</v>
      </c>
      <c r="D795" t="s">
        <v>587</v>
      </c>
      <c r="E795" t="s">
        <v>588</v>
      </c>
      <c r="F795">
        <v>71</v>
      </c>
      <c r="G795" t="s">
        <v>577</v>
      </c>
      <c r="H795" s="25">
        <v>46356</v>
      </c>
      <c r="I795" s="103"/>
      <c r="J795" s="103"/>
      <c r="K795" s="103"/>
      <c r="L795" s="103"/>
      <c r="M795" s="103"/>
      <c r="N795" s="103"/>
      <c r="O795" s="104"/>
      <c r="P795" s="115" t="s">
        <v>589</v>
      </c>
    </row>
    <row r="796" spans="1:16" ht="15" x14ac:dyDescent="0.3">
      <c r="A796" t="s">
        <v>585</v>
      </c>
      <c r="B796" t="str">
        <f t="shared" si="104"/>
        <v>iBoxx MSCI GBP Corporates Paris Aligned Capped TCA Index (12/31/2020-02/28/2023 -- pre-trajectory rebase)72</v>
      </c>
      <c r="C796" t="s">
        <v>594</v>
      </c>
      <c r="D796" t="s">
        <v>587</v>
      </c>
      <c r="E796" t="s">
        <v>588</v>
      </c>
      <c r="F796">
        <v>72</v>
      </c>
      <c r="G796" t="s">
        <v>577</v>
      </c>
      <c r="H796" s="25">
        <v>46387</v>
      </c>
      <c r="I796" s="103"/>
      <c r="J796" s="103"/>
      <c r="K796" s="103"/>
      <c r="L796" s="103"/>
      <c r="M796" s="103"/>
      <c r="N796" s="103"/>
      <c r="O796" s="104"/>
      <c r="P796" s="115" t="s">
        <v>589</v>
      </c>
    </row>
    <row r="797" spans="1:16" ht="15" x14ac:dyDescent="0.3">
      <c r="A797" t="s">
        <v>585</v>
      </c>
      <c r="B797" t="str">
        <f t="shared" si="104"/>
        <v>iBoxx MSCI GBP Corporates Paris Aligned Capped TCA Index (12/31/2020-02/28/2023 -- pre-trajectory rebase)73</v>
      </c>
      <c r="C797" t="s">
        <v>594</v>
      </c>
      <c r="D797" t="s">
        <v>587</v>
      </c>
      <c r="E797" t="s">
        <v>588</v>
      </c>
      <c r="F797">
        <v>73</v>
      </c>
      <c r="G797" t="s">
        <v>577</v>
      </c>
      <c r="H797" s="25">
        <v>46418</v>
      </c>
      <c r="I797" s="103"/>
      <c r="J797" s="103"/>
      <c r="K797" s="103"/>
      <c r="L797" s="103"/>
      <c r="M797" s="103"/>
      <c r="N797" s="103"/>
      <c r="O797" s="104"/>
      <c r="P797" s="115" t="s">
        <v>589</v>
      </c>
    </row>
    <row r="798" spans="1:16" ht="15" x14ac:dyDescent="0.3">
      <c r="A798" t="s">
        <v>585</v>
      </c>
      <c r="B798" t="str">
        <f t="shared" si="104"/>
        <v>iBoxx MSCI GBP Corporates Paris Aligned Capped TCA Index (12/31/2020-02/28/2023 -- pre-trajectory rebase)74</v>
      </c>
      <c r="C798" t="s">
        <v>594</v>
      </c>
      <c r="D798" t="s">
        <v>587</v>
      </c>
      <c r="E798" t="s">
        <v>588</v>
      </c>
      <c r="F798">
        <v>74</v>
      </c>
      <c r="G798" t="s">
        <v>577</v>
      </c>
      <c r="H798" s="25">
        <v>46446</v>
      </c>
      <c r="I798" s="103"/>
      <c r="J798" s="103"/>
      <c r="K798" s="103"/>
      <c r="L798" s="103"/>
      <c r="M798" s="103"/>
      <c r="N798" s="103"/>
      <c r="O798" s="104"/>
      <c r="P798" s="115" t="s">
        <v>589</v>
      </c>
    </row>
    <row r="799" spans="1:16" ht="15" x14ac:dyDescent="0.3">
      <c r="A799" t="s">
        <v>585</v>
      </c>
      <c r="B799" t="str">
        <f t="shared" si="104"/>
        <v>iBoxx MSCI GBP Corporates Paris Aligned Capped TCA Index (12/31/2020-02/28/2023 -- pre-trajectory rebase)75</v>
      </c>
      <c r="C799" t="s">
        <v>594</v>
      </c>
      <c r="D799" t="s">
        <v>587</v>
      </c>
      <c r="E799" t="s">
        <v>588</v>
      </c>
      <c r="F799">
        <v>75</v>
      </c>
      <c r="G799" t="s">
        <v>577</v>
      </c>
      <c r="H799" s="25">
        <v>46477</v>
      </c>
      <c r="I799" s="103"/>
      <c r="J799" s="103"/>
      <c r="K799" s="103"/>
      <c r="L799" s="103"/>
      <c r="M799" s="103"/>
      <c r="N799" s="103"/>
      <c r="O799" s="104"/>
      <c r="P799" s="115" t="s">
        <v>589</v>
      </c>
    </row>
    <row r="800" spans="1:16" ht="15" x14ac:dyDescent="0.3">
      <c r="A800" t="s">
        <v>585</v>
      </c>
      <c r="B800" t="str">
        <f t="shared" si="104"/>
        <v>iBoxx MSCI GBP Corporates Paris Aligned Capped TCA Index (12/31/2020-02/28/2023 -- pre-trajectory rebase)76</v>
      </c>
      <c r="C800" t="s">
        <v>594</v>
      </c>
      <c r="D800" t="s">
        <v>587</v>
      </c>
      <c r="E800" t="s">
        <v>588</v>
      </c>
      <c r="F800">
        <v>76</v>
      </c>
      <c r="G800" t="s">
        <v>577</v>
      </c>
      <c r="H800" s="25">
        <v>46507</v>
      </c>
      <c r="I800" s="103"/>
      <c r="J800" s="103"/>
      <c r="K800" s="103"/>
      <c r="L800" s="103"/>
      <c r="M800" s="103"/>
      <c r="N800" s="103"/>
      <c r="O800" s="104"/>
      <c r="P800" s="115" t="s">
        <v>589</v>
      </c>
    </row>
    <row r="801" spans="1:16" ht="15" x14ac:dyDescent="0.3">
      <c r="A801" t="s">
        <v>585</v>
      </c>
      <c r="B801" t="str">
        <f t="shared" si="104"/>
        <v>iBoxx MSCI GBP Corporates Paris Aligned Capped TCA Index (12/31/2020-02/28/2023 -- pre-trajectory rebase)77</v>
      </c>
      <c r="C801" t="s">
        <v>594</v>
      </c>
      <c r="D801" t="s">
        <v>587</v>
      </c>
      <c r="E801" t="s">
        <v>588</v>
      </c>
      <c r="F801">
        <v>77</v>
      </c>
      <c r="G801" t="s">
        <v>577</v>
      </c>
      <c r="H801" s="25">
        <v>46538</v>
      </c>
      <c r="I801" s="103"/>
      <c r="J801" s="103"/>
      <c r="K801" s="103"/>
      <c r="L801" s="103"/>
      <c r="M801" s="103"/>
      <c r="N801" s="103"/>
      <c r="O801" s="104"/>
      <c r="P801" s="115" t="s">
        <v>589</v>
      </c>
    </row>
    <row r="802" spans="1:16" ht="15" x14ac:dyDescent="0.3">
      <c r="A802" t="s">
        <v>585</v>
      </c>
      <c r="B802" t="str">
        <f t="shared" si="104"/>
        <v>iBoxx MSCI GBP Corporates Paris Aligned Capped TCA Index (12/31/2020-02/28/2023 -- pre-trajectory rebase)78</v>
      </c>
      <c r="C802" t="s">
        <v>594</v>
      </c>
      <c r="D802" t="s">
        <v>587</v>
      </c>
      <c r="E802" t="s">
        <v>588</v>
      </c>
      <c r="F802">
        <v>78</v>
      </c>
      <c r="G802" t="s">
        <v>577</v>
      </c>
      <c r="H802" s="25">
        <v>46568</v>
      </c>
      <c r="I802" s="103"/>
      <c r="J802" s="103"/>
      <c r="K802" s="103"/>
      <c r="L802" s="103"/>
      <c r="M802" s="103"/>
      <c r="N802" s="103"/>
      <c r="O802" s="104"/>
      <c r="P802" s="115" t="s">
        <v>589</v>
      </c>
    </row>
    <row r="803" spans="1:16" ht="15" x14ac:dyDescent="0.3">
      <c r="A803" t="s">
        <v>585</v>
      </c>
      <c r="B803" t="str">
        <f t="shared" si="104"/>
        <v>iBoxx MSCI GBP Corporates Paris Aligned Capped TCA Index (12/31/2020-02/28/2023 -- pre-trajectory rebase)79</v>
      </c>
      <c r="C803" t="s">
        <v>594</v>
      </c>
      <c r="D803" t="s">
        <v>587</v>
      </c>
      <c r="E803" t="s">
        <v>588</v>
      </c>
      <c r="F803">
        <v>79</v>
      </c>
      <c r="G803" t="s">
        <v>577</v>
      </c>
      <c r="H803" s="25">
        <v>46599</v>
      </c>
      <c r="I803" s="103"/>
      <c r="J803" s="103"/>
      <c r="K803" s="103"/>
      <c r="L803" s="103"/>
      <c r="M803" s="103"/>
      <c r="N803" s="103"/>
      <c r="O803" s="104"/>
      <c r="P803" s="115" t="s">
        <v>589</v>
      </c>
    </row>
    <row r="804" spans="1:16" ht="15" x14ac:dyDescent="0.3">
      <c r="A804" t="s">
        <v>585</v>
      </c>
      <c r="B804" t="str">
        <f t="shared" si="104"/>
        <v>iBoxx MSCI GBP Corporates Paris Aligned Capped TCA Index (12/31/2020-02/28/2023 -- pre-trajectory rebase)80</v>
      </c>
      <c r="C804" t="s">
        <v>594</v>
      </c>
      <c r="D804" t="s">
        <v>587</v>
      </c>
      <c r="E804" t="s">
        <v>588</v>
      </c>
      <c r="F804">
        <v>80</v>
      </c>
      <c r="G804" t="s">
        <v>577</v>
      </c>
      <c r="H804" s="25">
        <v>46630</v>
      </c>
      <c r="I804" s="103"/>
      <c r="J804" s="103"/>
      <c r="K804" s="103"/>
      <c r="L804" s="103"/>
      <c r="M804" s="103"/>
      <c r="N804" s="103"/>
      <c r="O804" s="104"/>
      <c r="P804" s="115" t="s">
        <v>589</v>
      </c>
    </row>
    <row r="805" spans="1:16" ht="15" x14ac:dyDescent="0.3">
      <c r="A805" t="s">
        <v>585</v>
      </c>
      <c r="B805" t="str">
        <f t="shared" si="104"/>
        <v>iBoxx MSCI GBP Corporates Paris Aligned Capped TCA Index (12/31/2020-02/28/2023 -- pre-trajectory rebase)81</v>
      </c>
      <c r="C805" t="s">
        <v>594</v>
      </c>
      <c r="D805" t="s">
        <v>587</v>
      </c>
      <c r="E805" t="s">
        <v>588</v>
      </c>
      <c r="F805">
        <v>81</v>
      </c>
      <c r="G805" t="s">
        <v>577</v>
      </c>
      <c r="H805" s="25">
        <v>46660</v>
      </c>
      <c r="I805" s="103"/>
      <c r="J805" s="103"/>
      <c r="K805" s="103"/>
      <c r="L805" s="103"/>
      <c r="M805" s="103"/>
      <c r="N805" s="103"/>
      <c r="O805" s="104"/>
      <c r="P805" s="115" t="s">
        <v>589</v>
      </c>
    </row>
    <row r="806" spans="1:16" ht="15" x14ac:dyDescent="0.3">
      <c r="A806" t="s">
        <v>585</v>
      </c>
      <c r="B806" t="str">
        <f t="shared" si="104"/>
        <v>iBoxx MSCI GBP Corporates Paris Aligned Capped TCA Index (12/31/2020-02/28/2023 -- pre-trajectory rebase)82</v>
      </c>
      <c r="C806" t="s">
        <v>594</v>
      </c>
      <c r="D806" t="s">
        <v>587</v>
      </c>
      <c r="E806" t="s">
        <v>588</v>
      </c>
      <c r="F806">
        <v>82</v>
      </c>
      <c r="G806" t="s">
        <v>577</v>
      </c>
      <c r="H806" s="25">
        <v>46691</v>
      </c>
      <c r="I806" s="103"/>
      <c r="J806" s="103"/>
      <c r="K806" s="103"/>
      <c r="L806" s="103"/>
      <c r="M806" s="103"/>
      <c r="N806" s="103"/>
      <c r="O806" s="104"/>
      <c r="P806" s="115" t="s">
        <v>589</v>
      </c>
    </row>
    <row r="807" spans="1:16" ht="15" x14ac:dyDescent="0.3">
      <c r="A807" t="s">
        <v>585</v>
      </c>
      <c r="B807" t="str">
        <f t="shared" si="104"/>
        <v>iBoxx MSCI GBP Corporates Paris Aligned Capped TCA Index (12/31/2020-02/28/2023 -- pre-trajectory rebase)83</v>
      </c>
      <c r="C807" t="s">
        <v>594</v>
      </c>
      <c r="D807" t="s">
        <v>587</v>
      </c>
      <c r="E807" t="s">
        <v>588</v>
      </c>
      <c r="F807">
        <v>83</v>
      </c>
      <c r="G807" t="s">
        <v>577</v>
      </c>
      <c r="H807" s="25">
        <v>46721</v>
      </c>
      <c r="I807" s="103"/>
      <c r="J807" s="103"/>
      <c r="K807" s="103"/>
      <c r="L807" s="103"/>
      <c r="M807" s="103"/>
      <c r="N807" s="103"/>
      <c r="O807" s="104"/>
      <c r="P807" s="115" t="s">
        <v>589</v>
      </c>
    </row>
    <row r="808" spans="1:16" ht="15" x14ac:dyDescent="0.3">
      <c r="A808" t="s">
        <v>585</v>
      </c>
      <c r="B808" t="str">
        <f t="shared" si="104"/>
        <v>iBoxx MSCI GBP Corporates Paris Aligned Capped TCA Index (12/31/2020-02/28/2023 -- pre-trajectory rebase)84</v>
      </c>
      <c r="C808" t="s">
        <v>594</v>
      </c>
      <c r="D808" t="s">
        <v>587</v>
      </c>
      <c r="E808" t="s">
        <v>588</v>
      </c>
      <c r="F808">
        <v>84</v>
      </c>
      <c r="G808" t="s">
        <v>577</v>
      </c>
      <c r="H808" s="25">
        <v>46752</v>
      </c>
      <c r="I808" s="103"/>
      <c r="J808" s="103"/>
      <c r="K808" s="103"/>
      <c r="L808" s="103"/>
      <c r="M808" s="103"/>
      <c r="N808" s="103"/>
      <c r="O808" s="104"/>
      <c r="P808" s="115" t="s">
        <v>589</v>
      </c>
    </row>
    <row r="809" spans="1:16" ht="15" x14ac:dyDescent="0.3">
      <c r="A809" t="s">
        <v>585</v>
      </c>
      <c r="B809" t="str">
        <f t="shared" si="104"/>
        <v>iBoxx MSCI GBP Corporates Paris Aligned Capped TCA Index (12/31/2020-02/28/2023 -- pre-trajectory rebase)85</v>
      </c>
      <c r="C809" t="s">
        <v>594</v>
      </c>
      <c r="D809" t="s">
        <v>587</v>
      </c>
      <c r="E809" t="s">
        <v>588</v>
      </c>
      <c r="F809">
        <v>85</v>
      </c>
      <c r="G809" t="s">
        <v>577</v>
      </c>
      <c r="H809" s="25">
        <v>46783</v>
      </c>
      <c r="I809" s="103"/>
      <c r="J809" s="103"/>
      <c r="K809" s="103"/>
      <c r="L809" s="103"/>
      <c r="M809" s="103"/>
      <c r="N809" s="103"/>
      <c r="O809" s="104"/>
      <c r="P809" s="115" t="s">
        <v>589</v>
      </c>
    </row>
    <row r="810" spans="1:16" ht="15" x14ac:dyDescent="0.3">
      <c r="A810" t="s">
        <v>585</v>
      </c>
      <c r="B810" t="str">
        <f t="shared" si="104"/>
        <v>iBoxx MSCI GBP Corporates Paris Aligned Capped TCA Index (12/31/2020-02/28/2023 -- pre-trajectory rebase)86</v>
      </c>
      <c r="C810" t="s">
        <v>594</v>
      </c>
      <c r="D810" t="s">
        <v>587</v>
      </c>
      <c r="E810" t="s">
        <v>588</v>
      </c>
      <c r="F810">
        <v>86</v>
      </c>
      <c r="G810" t="s">
        <v>577</v>
      </c>
      <c r="H810" s="25">
        <v>46811</v>
      </c>
      <c r="I810" s="103"/>
      <c r="J810" s="103"/>
      <c r="K810" s="103"/>
      <c r="L810" s="103"/>
      <c r="M810" s="103"/>
      <c r="N810" s="103"/>
      <c r="O810" s="104"/>
      <c r="P810" s="115" t="s">
        <v>589</v>
      </c>
    </row>
    <row r="811" spans="1:16" ht="15" x14ac:dyDescent="0.3">
      <c r="A811" t="s">
        <v>585</v>
      </c>
      <c r="B811" t="str">
        <f t="shared" si="104"/>
        <v>iBoxx MSCI GBP Corporates Paris Aligned Capped TCA Index (12/31/2020-02/28/2023 -- pre-trajectory rebase)87</v>
      </c>
      <c r="C811" t="s">
        <v>594</v>
      </c>
      <c r="D811" t="s">
        <v>587</v>
      </c>
      <c r="E811" t="s">
        <v>588</v>
      </c>
      <c r="F811">
        <v>87</v>
      </c>
      <c r="G811" t="s">
        <v>577</v>
      </c>
      <c r="H811" s="25">
        <v>46843</v>
      </c>
      <c r="I811" s="103"/>
      <c r="J811" s="103"/>
      <c r="K811" s="103"/>
      <c r="L811" s="103"/>
      <c r="M811" s="103"/>
      <c r="N811" s="103"/>
      <c r="O811" s="104"/>
      <c r="P811" s="115" t="s">
        <v>589</v>
      </c>
    </row>
    <row r="812" spans="1:16" ht="15" x14ac:dyDescent="0.3">
      <c r="A812" t="s">
        <v>585</v>
      </c>
      <c r="B812" t="str">
        <f t="shared" si="104"/>
        <v>iBoxx MSCI GBP Corporates Paris Aligned Capped TCA Index (12/31/2020-02/28/2023 -- pre-trajectory rebase)88</v>
      </c>
      <c r="C812" t="s">
        <v>594</v>
      </c>
      <c r="D812" t="s">
        <v>587</v>
      </c>
      <c r="E812" t="s">
        <v>588</v>
      </c>
      <c r="F812">
        <v>88</v>
      </c>
      <c r="G812" t="s">
        <v>577</v>
      </c>
      <c r="H812" s="25">
        <v>46873</v>
      </c>
      <c r="I812" s="103"/>
      <c r="J812" s="103"/>
      <c r="K812" s="103"/>
      <c r="L812" s="103"/>
      <c r="M812" s="103"/>
      <c r="N812" s="103"/>
      <c r="O812" s="104"/>
      <c r="P812" s="115" t="s">
        <v>589</v>
      </c>
    </row>
    <row r="813" spans="1:16" ht="15" x14ac:dyDescent="0.3">
      <c r="A813" t="s">
        <v>585</v>
      </c>
      <c r="B813" t="str">
        <f t="shared" si="104"/>
        <v>iBoxx MSCI GBP Corporates Paris Aligned Capped TCA Index (12/31/2020-02/28/2023 -- pre-trajectory rebase)89</v>
      </c>
      <c r="C813" t="s">
        <v>594</v>
      </c>
      <c r="D813" t="s">
        <v>587</v>
      </c>
      <c r="E813" t="s">
        <v>588</v>
      </c>
      <c r="F813">
        <v>89</v>
      </c>
      <c r="G813" t="s">
        <v>577</v>
      </c>
      <c r="H813" s="25">
        <v>46904</v>
      </c>
      <c r="I813" s="103"/>
      <c r="J813" s="103"/>
      <c r="K813" s="103"/>
      <c r="L813" s="103"/>
      <c r="M813" s="103"/>
      <c r="N813" s="103"/>
      <c r="O813" s="104"/>
      <c r="P813" s="115" t="s">
        <v>589</v>
      </c>
    </row>
    <row r="814" spans="1:16" ht="15" x14ac:dyDescent="0.3">
      <c r="A814" t="s">
        <v>585</v>
      </c>
      <c r="B814" t="str">
        <f t="shared" si="104"/>
        <v>iBoxx MSCI GBP Corporates Paris Aligned Capped TCA Index (12/31/2020-02/28/2023 -- pre-trajectory rebase)90</v>
      </c>
      <c r="C814" t="s">
        <v>594</v>
      </c>
      <c r="D814" t="s">
        <v>587</v>
      </c>
      <c r="E814" t="s">
        <v>588</v>
      </c>
      <c r="F814">
        <v>90</v>
      </c>
      <c r="G814" t="s">
        <v>577</v>
      </c>
      <c r="H814" s="25">
        <v>46934</v>
      </c>
      <c r="I814" s="103"/>
      <c r="J814" s="103"/>
      <c r="K814" s="103"/>
      <c r="L814" s="103"/>
      <c r="M814" s="103"/>
      <c r="N814" s="103"/>
      <c r="O814" s="104"/>
      <c r="P814" s="115" t="s">
        <v>589</v>
      </c>
    </row>
    <row r="815" spans="1:16" ht="15" x14ac:dyDescent="0.3">
      <c r="A815" t="s">
        <v>585</v>
      </c>
      <c r="B815" t="str">
        <f t="shared" si="104"/>
        <v>iBoxx MSCI GBP Corporates Paris Aligned Capped TCA Index (12/31/2020-02/28/2023 -- pre-trajectory rebase)91</v>
      </c>
      <c r="C815" t="s">
        <v>594</v>
      </c>
      <c r="D815" t="s">
        <v>587</v>
      </c>
      <c r="E815" t="s">
        <v>588</v>
      </c>
      <c r="F815">
        <v>91</v>
      </c>
      <c r="G815" t="s">
        <v>577</v>
      </c>
      <c r="H815" s="25">
        <v>46965</v>
      </c>
      <c r="I815" s="103"/>
      <c r="J815" s="103"/>
      <c r="K815" s="103"/>
      <c r="L815" s="103"/>
      <c r="M815" s="103"/>
      <c r="N815" s="103"/>
      <c r="O815" s="104"/>
      <c r="P815" s="115" t="s">
        <v>589</v>
      </c>
    </row>
    <row r="816" spans="1:16" ht="15" x14ac:dyDescent="0.3">
      <c r="A816" t="s">
        <v>585</v>
      </c>
      <c r="B816" t="str">
        <f t="shared" si="104"/>
        <v>iBoxx MSCI GBP Corporates Paris Aligned Capped TCA Index (12/31/2020-02/28/2023 -- pre-trajectory rebase)92</v>
      </c>
      <c r="C816" t="s">
        <v>594</v>
      </c>
      <c r="D816" t="s">
        <v>587</v>
      </c>
      <c r="E816" t="s">
        <v>588</v>
      </c>
      <c r="F816">
        <v>92</v>
      </c>
      <c r="G816" t="s">
        <v>577</v>
      </c>
      <c r="H816" s="25">
        <v>46996</v>
      </c>
      <c r="I816" s="103"/>
      <c r="J816" s="103"/>
      <c r="K816" s="103"/>
      <c r="L816" s="103"/>
      <c r="M816" s="103"/>
      <c r="N816" s="103"/>
      <c r="O816" s="104"/>
      <c r="P816" s="115" t="s">
        <v>589</v>
      </c>
    </row>
    <row r="817" spans="1:16" ht="15" x14ac:dyDescent="0.3">
      <c r="A817" t="s">
        <v>585</v>
      </c>
      <c r="B817" t="str">
        <f t="shared" si="104"/>
        <v>iBoxx MSCI GBP Corporates Paris Aligned Capped TCA Index (12/31/2020-02/28/2023 -- pre-trajectory rebase)93</v>
      </c>
      <c r="C817" t="s">
        <v>594</v>
      </c>
      <c r="D817" t="s">
        <v>587</v>
      </c>
      <c r="E817" t="s">
        <v>588</v>
      </c>
      <c r="F817">
        <v>93</v>
      </c>
      <c r="G817" t="s">
        <v>577</v>
      </c>
      <c r="H817" s="25">
        <v>47026</v>
      </c>
      <c r="I817" s="103"/>
      <c r="J817" s="103"/>
      <c r="K817" s="103"/>
      <c r="L817" s="103"/>
      <c r="M817" s="103"/>
      <c r="N817" s="103"/>
      <c r="O817" s="104"/>
      <c r="P817" s="115" t="s">
        <v>589</v>
      </c>
    </row>
    <row r="818" spans="1:16" ht="15" x14ac:dyDescent="0.3">
      <c r="A818" t="s">
        <v>585</v>
      </c>
      <c r="B818" t="str">
        <f t="shared" si="104"/>
        <v>iBoxx MSCI GBP Corporates Paris Aligned Capped TCA Index (12/31/2020-02/28/2023 -- pre-trajectory rebase)94</v>
      </c>
      <c r="C818" t="s">
        <v>594</v>
      </c>
      <c r="D818" t="s">
        <v>587</v>
      </c>
      <c r="E818" t="s">
        <v>588</v>
      </c>
      <c r="F818">
        <v>94</v>
      </c>
      <c r="G818" t="s">
        <v>577</v>
      </c>
      <c r="H818" s="25">
        <v>47057</v>
      </c>
      <c r="I818" s="103"/>
      <c r="J818" s="103"/>
      <c r="K818" s="103"/>
      <c r="L818" s="103"/>
      <c r="M818" s="103"/>
      <c r="N818" s="103"/>
      <c r="O818" s="104"/>
      <c r="P818" s="115" t="s">
        <v>589</v>
      </c>
    </row>
    <row r="819" spans="1:16" ht="15" x14ac:dyDescent="0.3">
      <c r="A819" t="s">
        <v>585</v>
      </c>
      <c r="B819" t="str">
        <f t="shared" si="104"/>
        <v>iBoxx MSCI GBP Corporates Paris Aligned Capped TCA Index (12/31/2020-02/28/2023 -- pre-trajectory rebase)95</v>
      </c>
      <c r="C819" t="s">
        <v>594</v>
      </c>
      <c r="D819" t="s">
        <v>587</v>
      </c>
      <c r="E819" t="s">
        <v>588</v>
      </c>
      <c r="F819">
        <v>95</v>
      </c>
      <c r="G819" t="s">
        <v>577</v>
      </c>
      <c r="H819" s="25">
        <v>47087</v>
      </c>
      <c r="I819" s="103"/>
      <c r="J819" s="103"/>
      <c r="K819" s="103"/>
      <c r="L819" s="103"/>
      <c r="M819" s="103"/>
      <c r="N819" s="103"/>
      <c r="O819" s="104"/>
      <c r="P819" s="115" t="s">
        <v>589</v>
      </c>
    </row>
    <row r="820" spans="1:16" ht="15" x14ac:dyDescent="0.3">
      <c r="A820" t="s">
        <v>585</v>
      </c>
      <c r="B820" t="str">
        <f t="shared" si="104"/>
        <v>iBoxx MSCI GBP Corporates Paris Aligned Capped TCA Index (12/31/2020-02/28/2023 -- pre-trajectory rebase)96</v>
      </c>
      <c r="C820" t="s">
        <v>594</v>
      </c>
      <c r="D820" t="s">
        <v>587</v>
      </c>
      <c r="E820" t="s">
        <v>588</v>
      </c>
      <c r="F820">
        <v>96</v>
      </c>
      <c r="G820" t="s">
        <v>577</v>
      </c>
      <c r="H820" s="25">
        <v>47118</v>
      </c>
      <c r="I820" s="103"/>
      <c r="J820" s="103"/>
      <c r="K820" s="103"/>
      <c r="L820" s="103"/>
      <c r="M820" s="103"/>
      <c r="N820" s="103"/>
      <c r="O820" s="104"/>
      <c r="P820" s="115" t="s">
        <v>589</v>
      </c>
    </row>
    <row r="821" spans="1:16" ht="15" x14ac:dyDescent="0.3">
      <c r="A821" t="s">
        <v>585</v>
      </c>
      <c r="B821" t="str">
        <f t="shared" si="104"/>
        <v>iBoxx MSCI GBP Corporates Paris Aligned Capped TCA Index (12/31/2020-02/28/2023 -- pre-trajectory rebase)97</v>
      </c>
      <c r="C821" t="s">
        <v>594</v>
      </c>
      <c r="D821" t="s">
        <v>587</v>
      </c>
      <c r="E821" t="s">
        <v>588</v>
      </c>
      <c r="F821">
        <v>97</v>
      </c>
      <c r="G821" t="s">
        <v>577</v>
      </c>
      <c r="H821" s="25">
        <v>47149</v>
      </c>
      <c r="I821" s="103"/>
      <c r="J821" s="103"/>
      <c r="K821" s="103"/>
      <c r="L821" s="103"/>
      <c r="M821" s="103"/>
      <c r="N821" s="103"/>
      <c r="O821" s="104"/>
      <c r="P821" s="115" t="s">
        <v>589</v>
      </c>
    </row>
    <row r="822" spans="1:16" ht="15" x14ac:dyDescent="0.3">
      <c r="A822" t="s">
        <v>585</v>
      </c>
      <c r="B822" t="str">
        <f t="shared" si="104"/>
        <v>iBoxx MSCI GBP Corporates Paris Aligned Capped TCA Index (12/31/2020-02/28/2023 -- pre-trajectory rebase)98</v>
      </c>
      <c r="C822" t="s">
        <v>594</v>
      </c>
      <c r="D822" t="s">
        <v>587</v>
      </c>
      <c r="E822" t="s">
        <v>588</v>
      </c>
      <c r="F822">
        <v>98</v>
      </c>
      <c r="G822" t="s">
        <v>577</v>
      </c>
      <c r="H822" s="25">
        <v>47177</v>
      </c>
      <c r="I822" s="103"/>
      <c r="J822" s="103"/>
      <c r="K822" s="103"/>
      <c r="L822" s="103"/>
      <c r="M822" s="103"/>
      <c r="N822" s="103"/>
      <c r="O822" s="104"/>
      <c r="P822" s="115" t="s">
        <v>589</v>
      </c>
    </row>
    <row r="823" spans="1:16" ht="15" x14ac:dyDescent="0.3">
      <c r="A823" t="s">
        <v>585</v>
      </c>
      <c r="B823" t="str">
        <f t="shared" si="104"/>
        <v>iBoxx MSCI GBP Corporates Paris Aligned Capped TCA Index (12/31/2020-02/28/2023 -- pre-trajectory rebase)99</v>
      </c>
      <c r="C823" t="s">
        <v>594</v>
      </c>
      <c r="D823" t="s">
        <v>587</v>
      </c>
      <c r="E823" t="s">
        <v>588</v>
      </c>
      <c r="F823">
        <v>99</v>
      </c>
      <c r="G823" t="s">
        <v>577</v>
      </c>
      <c r="H823" s="25">
        <v>47208</v>
      </c>
      <c r="I823" s="103"/>
      <c r="J823" s="103"/>
      <c r="K823" s="103"/>
      <c r="L823" s="103"/>
      <c r="M823" s="103"/>
      <c r="N823" s="103"/>
      <c r="O823" s="104"/>
      <c r="P823" s="115" t="s">
        <v>589</v>
      </c>
    </row>
    <row r="824" spans="1:16" ht="15" x14ac:dyDescent="0.3">
      <c r="A824" t="s">
        <v>585</v>
      </c>
      <c r="B824" t="str">
        <f t="shared" si="104"/>
        <v>iBoxx MSCI GBP Corporates Paris Aligned Capped TCA Index (12/31/2020-02/28/2023 -- pre-trajectory rebase)100</v>
      </c>
      <c r="C824" t="s">
        <v>594</v>
      </c>
      <c r="D824" t="s">
        <v>587</v>
      </c>
      <c r="E824" t="s">
        <v>588</v>
      </c>
      <c r="F824">
        <v>100</v>
      </c>
      <c r="G824" t="s">
        <v>577</v>
      </c>
      <c r="H824" s="25">
        <v>47238</v>
      </c>
      <c r="I824" s="103"/>
      <c r="J824" s="103"/>
      <c r="K824" s="103"/>
      <c r="L824" s="103"/>
      <c r="M824" s="103"/>
      <c r="N824" s="103"/>
      <c r="O824" s="104"/>
      <c r="P824" s="115" t="s">
        <v>589</v>
      </c>
    </row>
    <row r="825" spans="1:16" ht="15" x14ac:dyDescent="0.3">
      <c r="A825" t="s">
        <v>585</v>
      </c>
      <c r="B825" t="str">
        <f t="shared" si="104"/>
        <v>iBoxx MSCI GBP Corporates Paris Aligned Capped TCA Index (12/31/2020-02/28/2023 -- pre-trajectory rebase)101</v>
      </c>
      <c r="C825" t="s">
        <v>594</v>
      </c>
      <c r="D825" t="s">
        <v>587</v>
      </c>
      <c r="E825" t="s">
        <v>588</v>
      </c>
      <c r="F825">
        <v>101</v>
      </c>
      <c r="G825" t="s">
        <v>577</v>
      </c>
      <c r="H825" s="25">
        <v>47269</v>
      </c>
      <c r="I825" s="103"/>
      <c r="J825" s="103"/>
      <c r="K825" s="103"/>
      <c r="L825" s="103"/>
      <c r="M825" s="103"/>
      <c r="N825" s="103"/>
      <c r="O825" s="104"/>
      <c r="P825" s="115" t="s">
        <v>589</v>
      </c>
    </row>
    <row r="826" spans="1:16" ht="15" x14ac:dyDescent="0.3">
      <c r="A826" t="s">
        <v>585</v>
      </c>
      <c r="B826" t="str">
        <f t="shared" si="104"/>
        <v>iBoxx MSCI GBP Corporates Paris Aligned Capped TCA Index (12/31/2020-02/28/2023 -- pre-trajectory rebase)102</v>
      </c>
      <c r="C826" t="s">
        <v>594</v>
      </c>
      <c r="D826" t="s">
        <v>587</v>
      </c>
      <c r="E826" t="s">
        <v>588</v>
      </c>
      <c r="F826">
        <v>102</v>
      </c>
      <c r="G826" t="s">
        <v>577</v>
      </c>
      <c r="H826" s="25">
        <v>47299</v>
      </c>
      <c r="I826" s="103"/>
      <c r="J826" s="103"/>
      <c r="K826" s="103"/>
      <c r="L826" s="103"/>
      <c r="M826" s="103"/>
      <c r="N826" s="103"/>
      <c r="O826" s="104"/>
      <c r="P826" s="115" t="s">
        <v>589</v>
      </c>
    </row>
    <row r="827" spans="1:16" ht="15" x14ac:dyDescent="0.3">
      <c r="A827" t="s">
        <v>585</v>
      </c>
      <c r="B827" t="str">
        <f t="shared" si="104"/>
        <v>iBoxx MSCI GBP Corporates Paris Aligned Capped TCA Index (12/31/2020-02/28/2023 -- pre-trajectory rebase)103</v>
      </c>
      <c r="C827" t="s">
        <v>594</v>
      </c>
      <c r="D827" t="s">
        <v>587</v>
      </c>
      <c r="E827" t="s">
        <v>588</v>
      </c>
      <c r="F827">
        <v>103</v>
      </c>
      <c r="G827" t="s">
        <v>577</v>
      </c>
      <c r="H827" s="25">
        <v>47330</v>
      </c>
      <c r="I827" s="103"/>
      <c r="J827" s="103"/>
      <c r="K827" s="103"/>
      <c r="L827" s="103"/>
      <c r="M827" s="103"/>
      <c r="N827" s="103"/>
      <c r="O827" s="104"/>
      <c r="P827" s="115" t="s">
        <v>589</v>
      </c>
    </row>
    <row r="828" spans="1:16" ht="15" x14ac:dyDescent="0.3">
      <c r="A828" t="s">
        <v>585</v>
      </c>
      <c r="B828" t="str">
        <f t="shared" si="104"/>
        <v>iBoxx MSCI GBP Corporates Paris Aligned Capped TCA Index (12/31/2020-02/28/2023 -- pre-trajectory rebase)104</v>
      </c>
      <c r="C828" t="s">
        <v>594</v>
      </c>
      <c r="D828" t="s">
        <v>587</v>
      </c>
      <c r="E828" t="s">
        <v>588</v>
      </c>
      <c r="F828">
        <v>104</v>
      </c>
      <c r="G828" t="s">
        <v>577</v>
      </c>
      <c r="H828" s="25">
        <v>47361</v>
      </c>
      <c r="I828" s="103"/>
      <c r="J828" s="103"/>
      <c r="K828" s="103"/>
      <c r="L828" s="103"/>
      <c r="M828" s="103"/>
      <c r="N828" s="103"/>
      <c r="O828" s="104"/>
      <c r="P828" s="115" t="s">
        <v>589</v>
      </c>
    </row>
    <row r="829" spans="1:16" ht="15" x14ac:dyDescent="0.3">
      <c r="A829" t="s">
        <v>585</v>
      </c>
      <c r="B829" t="str">
        <f t="shared" si="104"/>
        <v>iBoxx MSCI GBP Corporates Paris Aligned Capped TCA Index (12/31/2020-02/28/2023 -- pre-trajectory rebase)105</v>
      </c>
      <c r="C829" t="s">
        <v>594</v>
      </c>
      <c r="D829" t="s">
        <v>587</v>
      </c>
      <c r="E829" t="s">
        <v>588</v>
      </c>
      <c r="F829">
        <v>105</v>
      </c>
      <c r="G829" t="s">
        <v>577</v>
      </c>
      <c r="H829" s="25">
        <v>47391</v>
      </c>
      <c r="I829" s="103"/>
      <c r="J829" s="103"/>
      <c r="K829" s="103"/>
      <c r="L829" s="103"/>
      <c r="M829" s="103"/>
      <c r="N829" s="103"/>
      <c r="O829" s="104"/>
      <c r="P829" s="115" t="s">
        <v>589</v>
      </c>
    </row>
    <row r="830" spans="1:16" ht="15" x14ac:dyDescent="0.3">
      <c r="A830" t="s">
        <v>585</v>
      </c>
      <c r="B830" t="str">
        <f t="shared" si="104"/>
        <v>iBoxx MSCI GBP Corporates Paris Aligned Capped TCA Index (12/31/2020-02/28/2023 -- pre-trajectory rebase)106</v>
      </c>
      <c r="C830" t="s">
        <v>594</v>
      </c>
      <c r="D830" t="s">
        <v>587</v>
      </c>
      <c r="E830" t="s">
        <v>588</v>
      </c>
      <c r="F830">
        <v>106</v>
      </c>
      <c r="G830" t="s">
        <v>577</v>
      </c>
      <c r="H830" s="25">
        <v>47422</v>
      </c>
      <c r="I830" s="103"/>
      <c r="J830" s="103"/>
      <c r="K830" s="103"/>
      <c r="L830" s="103"/>
      <c r="M830" s="103"/>
      <c r="N830" s="103"/>
      <c r="O830" s="104"/>
      <c r="P830" s="115" t="s">
        <v>589</v>
      </c>
    </row>
    <row r="831" spans="1:16" ht="15" x14ac:dyDescent="0.3">
      <c r="A831" t="s">
        <v>585</v>
      </c>
      <c r="B831" t="str">
        <f t="shared" si="104"/>
        <v>iBoxx MSCI GBP Corporates Paris Aligned Capped TCA Index (12/31/2020-02/28/2023 -- pre-trajectory rebase)107</v>
      </c>
      <c r="C831" t="s">
        <v>594</v>
      </c>
      <c r="D831" t="s">
        <v>587</v>
      </c>
      <c r="E831" t="s">
        <v>588</v>
      </c>
      <c r="F831">
        <v>107</v>
      </c>
      <c r="G831" t="s">
        <v>577</v>
      </c>
      <c r="H831" s="25">
        <v>47452</v>
      </c>
      <c r="I831" s="103"/>
      <c r="J831" s="103"/>
      <c r="K831" s="103"/>
      <c r="L831" s="103"/>
      <c r="M831" s="103"/>
      <c r="N831" s="103"/>
      <c r="O831" s="104"/>
      <c r="P831" s="115" t="s">
        <v>589</v>
      </c>
    </row>
    <row r="832" spans="1:16" ht="15" x14ac:dyDescent="0.3">
      <c r="A832" t="s">
        <v>585</v>
      </c>
      <c r="B832" t="str">
        <f t="shared" si="104"/>
        <v>iBoxx MSCI GBP Corporates Paris Aligned Capped TCA Index (12/31/2020-02/28/2023 -- pre-trajectory rebase)108</v>
      </c>
      <c r="C832" t="s">
        <v>594</v>
      </c>
      <c r="D832" t="s">
        <v>587</v>
      </c>
      <c r="E832" t="s">
        <v>588</v>
      </c>
      <c r="F832">
        <v>108</v>
      </c>
      <c r="G832" t="s">
        <v>577</v>
      </c>
      <c r="H832" s="25">
        <v>47483</v>
      </c>
      <c r="I832" s="103"/>
      <c r="J832" s="103"/>
      <c r="K832" s="103"/>
      <c r="L832" s="103"/>
      <c r="M832" s="103"/>
      <c r="N832" s="103"/>
      <c r="O832" s="104"/>
      <c r="P832" s="115" t="s">
        <v>589</v>
      </c>
    </row>
    <row r="833" spans="1:16" ht="15" x14ac:dyDescent="0.3">
      <c r="A833" t="s">
        <v>585</v>
      </c>
      <c r="B833" t="str">
        <f t="shared" si="104"/>
        <v>iBoxx MSCI GBP Corporates Paris Aligned Capped TCA Index (12/31/2020-02/28/2023 -- pre-trajectory rebase)109</v>
      </c>
      <c r="C833" t="s">
        <v>594</v>
      </c>
      <c r="D833" t="s">
        <v>587</v>
      </c>
      <c r="E833" t="s">
        <v>588</v>
      </c>
      <c r="F833">
        <v>109</v>
      </c>
      <c r="G833" t="s">
        <v>577</v>
      </c>
      <c r="H833" s="25">
        <v>47514</v>
      </c>
      <c r="I833" s="103"/>
      <c r="J833" s="103"/>
      <c r="K833" s="103"/>
      <c r="L833" s="103"/>
      <c r="M833" s="103"/>
      <c r="N833" s="103"/>
      <c r="O833" s="104"/>
      <c r="P833" s="115" t="s">
        <v>589</v>
      </c>
    </row>
    <row r="834" spans="1:16" ht="15" x14ac:dyDescent="0.3">
      <c r="A834" t="s">
        <v>585</v>
      </c>
      <c r="B834" t="str">
        <f t="shared" si="104"/>
        <v>iBoxx MSCI GBP Corporates Paris Aligned Capped TCA Index (12/31/2020-02/28/2023 -- pre-trajectory rebase)110</v>
      </c>
      <c r="C834" t="s">
        <v>594</v>
      </c>
      <c r="D834" t="s">
        <v>587</v>
      </c>
      <c r="E834" t="s">
        <v>588</v>
      </c>
      <c r="F834">
        <v>110</v>
      </c>
      <c r="G834" t="s">
        <v>577</v>
      </c>
      <c r="H834" s="25">
        <v>47542</v>
      </c>
      <c r="I834" s="103"/>
      <c r="J834" s="103"/>
      <c r="K834" s="103"/>
      <c r="L834" s="103"/>
      <c r="M834" s="103"/>
      <c r="N834" s="103"/>
      <c r="O834" s="104"/>
      <c r="P834" s="115" t="s">
        <v>589</v>
      </c>
    </row>
    <row r="835" spans="1:16" ht="15" x14ac:dyDescent="0.3">
      <c r="A835" t="s">
        <v>585</v>
      </c>
      <c r="B835" t="str">
        <f t="shared" si="104"/>
        <v>iBoxx MSCI GBP Corporates Paris Aligned Capped TCA Index (12/31/2020-02/28/2023 -- pre-trajectory rebase)111</v>
      </c>
      <c r="C835" t="s">
        <v>594</v>
      </c>
      <c r="D835" t="s">
        <v>587</v>
      </c>
      <c r="E835" t="s">
        <v>588</v>
      </c>
      <c r="F835">
        <v>111</v>
      </c>
      <c r="G835" t="s">
        <v>577</v>
      </c>
      <c r="H835" s="25">
        <v>47573</v>
      </c>
      <c r="I835" s="103"/>
      <c r="J835" s="103"/>
      <c r="K835" s="103"/>
      <c r="L835" s="103"/>
      <c r="M835" s="103"/>
      <c r="N835" s="103"/>
      <c r="O835" s="104"/>
      <c r="P835" s="115" t="s">
        <v>589</v>
      </c>
    </row>
    <row r="836" spans="1:16" ht="15" x14ac:dyDescent="0.3">
      <c r="A836" t="s">
        <v>585</v>
      </c>
      <c r="B836" t="str">
        <f t="shared" si="104"/>
        <v>iBoxx MSCI GBP Corporates Paris Aligned Capped TCA Index (12/31/2020-02/28/2023 -- pre-trajectory rebase)112</v>
      </c>
      <c r="C836" t="s">
        <v>594</v>
      </c>
      <c r="D836" t="s">
        <v>587</v>
      </c>
      <c r="E836" t="s">
        <v>588</v>
      </c>
      <c r="F836">
        <v>112</v>
      </c>
      <c r="G836" t="s">
        <v>577</v>
      </c>
      <c r="H836" s="25">
        <v>47603</v>
      </c>
      <c r="I836" s="103"/>
      <c r="J836" s="103"/>
      <c r="K836" s="103"/>
      <c r="L836" s="103"/>
      <c r="M836" s="103"/>
      <c r="N836" s="103"/>
      <c r="O836" s="104"/>
      <c r="P836" s="115" t="s">
        <v>589</v>
      </c>
    </row>
    <row r="837" spans="1:16" ht="15" x14ac:dyDescent="0.3">
      <c r="A837" t="s">
        <v>585</v>
      </c>
      <c r="B837" t="str">
        <f t="shared" si="104"/>
        <v>iBoxx MSCI GBP Corporates Paris Aligned Capped TCA Index (12/31/2020-02/28/2023 -- pre-trajectory rebase)113</v>
      </c>
      <c r="C837" t="s">
        <v>594</v>
      </c>
      <c r="D837" t="s">
        <v>587</v>
      </c>
      <c r="E837" t="s">
        <v>588</v>
      </c>
      <c r="F837">
        <v>113</v>
      </c>
      <c r="G837" t="s">
        <v>577</v>
      </c>
      <c r="H837" s="25">
        <v>47634</v>
      </c>
      <c r="I837" s="103"/>
      <c r="J837" s="103"/>
      <c r="K837" s="103"/>
      <c r="L837" s="103"/>
      <c r="M837" s="103"/>
      <c r="N837" s="103"/>
      <c r="O837" s="104"/>
      <c r="P837" s="115" t="s">
        <v>589</v>
      </c>
    </row>
    <row r="838" spans="1:16" ht="15" x14ac:dyDescent="0.3">
      <c r="A838" t="s">
        <v>585</v>
      </c>
      <c r="B838" t="str">
        <f t="shared" si="104"/>
        <v>iBoxx MSCI GBP Corporates Paris Aligned Capped TCA Index (12/31/2020-02/28/2023 -- pre-trajectory rebase)114</v>
      </c>
      <c r="C838" t="s">
        <v>594</v>
      </c>
      <c r="D838" t="s">
        <v>587</v>
      </c>
      <c r="E838" t="s">
        <v>588</v>
      </c>
      <c r="F838">
        <v>114</v>
      </c>
      <c r="G838" t="s">
        <v>577</v>
      </c>
      <c r="H838" s="25">
        <v>47664</v>
      </c>
      <c r="I838" s="103"/>
      <c r="J838" s="103"/>
      <c r="K838" s="103"/>
      <c r="L838" s="103"/>
      <c r="M838" s="103"/>
      <c r="N838" s="103"/>
      <c r="O838" s="104"/>
      <c r="P838" s="115" t="s">
        <v>589</v>
      </c>
    </row>
    <row r="839" spans="1:16" ht="15" x14ac:dyDescent="0.3">
      <c r="A839" t="s">
        <v>585</v>
      </c>
      <c r="B839" t="str">
        <f t="shared" si="104"/>
        <v>iBoxx MSCI GBP Corporates Paris Aligned Capped TCA Index (12/31/2020-02/28/2023 -- pre-trajectory rebase)115</v>
      </c>
      <c r="C839" t="s">
        <v>594</v>
      </c>
      <c r="D839" t="s">
        <v>587</v>
      </c>
      <c r="E839" t="s">
        <v>588</v>
      </c>
      <c r="F839">
        <v>115</v>
      </c>
      <c r="G839" t="s">
        <v>577</v>
      </c>
      <c r="H839" s="25">
        <v>47695</v>
      </c>
      <c r="I839" s="103"/>
      <c r="J839" s="103"/>
      <c r="K839" s="103"/>
      <c r="L839" s="103"/>
      <c r="M839" s="103"/>
      <c r="N839" s="103"/>
      <c r="O839" s="104"/>
      <c r="P839" s="115" t="s">
        <v>589</v>
      </c>
    </row>
    <row r="840" spans="1:16" ht="15" x14ac:dyDescent="0.3">
      <c r="A840" t="s">
        <v>585</v>
      </c>
      <c r="B840" t="str">
        <f t="shared" si="104"/>
        <v>iBoxx MSCI GBP Corporates Paris Aligned Capped TCA Index (12/31/2020-02/28/2023 -- pre-trajectory rebase)116</v>
      </c>
      <c r="C840" t="s">
        <v>594</v>
      </c>
      <c r="D840" t="s">
        <v>587</v>
      </c>
      <c r="E840" t="s">
        <v>588</v>
      </c>
      <c r="F840">
        <v>116</v>
      </c>
      <c r="G840" t="s">
        <v>577</v>
      </c>
      <c r="H840" s="25">
        <v>47726</v>
      </c>
      <c r="I840" s="103"/>
      <c r="J840" s="103"/>
      <c r="K840" s="103"/>
      <c r="L840" s="103"/>
      <c r="M840" s="103"/>
      <c r="N840" s="103"/>
      <c r="O840" s="104"/>
      <c r="P840" s="115" t="s">
        <v>589</v>
      </c>
    </row>
    <row r="841" spans="1:16" ht="15" x14ac:dyDescent="0.3">
      <c r="A841" t="s">
        <v>585</v>
      </c>
      <c r="B841" t="str">
        <f t="shared" si="104"/>
        <v>iBoxx MSCI GBP Corporates Paris Aligned Capped TCA Index (12/31/2020-02/28/2023 -- pre-trajectory rebase)117</v>
      </c>
      <c r="C841" t="s">
        <v>594</v>
      </c>
      <c r="D841" t="s">
        <v>587</v>
      </c>
      <c r="E841" t="s">
        <v>588</v>
      </c>
      <c r="F841">
        <v>117</v>
      </c>
      <c r="G841" t="s">
        <v>577</v>
      </c>
      <c r="H841" s="25">
        <v>47756</v>
      </c>
      <c r="I841" s="103"/>
      <c r="J841" s="103"/>
      <c r="K841" s="103"/>
      <c r="L841" s="103"/>
      <c r="M841" s="103"/>
      <c r="N841" s="103"/>
      <c r="O841" s="104"/>
      <c r="P841" s="115" t="s">
        <v>589</v>
      </c>
    </row>
    <row r="842" spans="1:16" ht="15" x14ac:dyDescent="0.3">
      <c r="A842" t="s">
        <v>585</v>
      </c>
      <c r="B842" t="str">
        <f t="shared" si="104"/>
        <v>iBoxx MSCI GBP Corporates Paris Aligned Capped TCA Index (12/31/2020-02/28/2023 -- pre-trajectory rebase)118</v>
      </c>
      <c r="C842" t="s">
        <v>594</v>
      </c>
      <c r="D842" t="s">
        <v>587</v>
      </c>
      <c r="E842" t="s">
        <v>588</v>
      </c>
      <c r="F842">
        <v>118</v>
      </c>
      <c r="G842" t="s">
        <v>577</v>
      </c>
      <c r="H842" s="25">
        <v>47787</v>
      </c>
      <c r="I842" s="103"/>
      <c r="J842" s="103"/>
      <c r="K842" s="103"/>
      <c r="L842" s="103"/>
      <c r="M842" s="103"/>
      <c r="N842" s="103"/>
      <c r="O842" s="104"/>
      <c r="P842" s="115" t="s">
        <v>589</v>
      </c>
    </row>
    <row r="843" spans="1:16" ht="15.6" customHeight="1" x14ac:dyDescent="0.3">
      <c r="A843" t="s">
        <v>585</v>
      </c>
      <c r="B843" t="str">
        <f t="shared" si="104"/>
        <v>iBoxx MSCI GBP Corporates Paris Aligned Capped TCA Index (12/31/2020-02/28/2023 -- pre-trajectory rebase)119</v>
      </c>
      <c r="C843" t="s">
        <v>594</v>
      </c>
      <c r="D843" t="s">
        <v>587</v>
      </c>
      <c r="E843" t="s">
        <v>588</v>
      </c>
      <c r="F843">
        <v>119</v>
      </c>
      <c r="G843" t="s">
        <v>577</v>
      </c>
      <c r="H843" s="25">
        <v>47817</v>
      </c>
      <c r="I843" s="103"/>
      <c r="J843" s="103"/>
      <c r="K843" s="103"/>
      <c r="L843" s="103"/>
      <c r="M843" s="103"/>
      <c r="N843" s="103"/>
      <c r="O843" s="104"/>
      <c r="P843" s="115" t="s">
        <v>589</v>
      </c>
    </row>
    <row r="844" spans="1:16" x14ac:dyDescent="0.3">
      <c r="B844" t="str">
        <f t="shared" si="104"/>
        <v>iBoxx USD Asia-Pacific ex-Greater China Non-Sovereigns Investment Grade Climate Transition0</v>
      </c>
      <c r="C844" s="124" t="s">
        <v>560</v>
      </c>
      <c r="D844" t="s">
        <v>691</v>
      </c>
      <c r="F844">
        <v>0</v>
      </c>
      <c r="G844" t="s">
        <v>595</v>
      </c>
      <c r="H844" s="25">
        <v>44804</v>
      </c>
      <c r="I844">
        <v>3314594615</v>
      </c>
      <c r="J844">
        <f t="shared" ref="J844:J873" si="105">I844*0.7</f>
        <v>2320216230.5</v>
      </c>
      <c r="K844">
        <f>$J$844*(1-7%/12)^(F844-1)</f>
        <v>2333830240.2347026</v>
      </c>
      <c r="L844">
        <f t="shared" ref="L844:L873" si="106">MIN(J844, K844)</f>
        <v>2320216230.5</v>
      </c>
      <c r="M844">
        <f t="shared" ref="M844:M873" si="107">L844</f>
        <v>2320216230.5</v>
      </c>
      <c r="N844" s="291">
        <v>2295999504</v>
      </c>
      <c r="O844">
        <v>26.293759349999998</v>
      </c>
      <c r="P844" t="s">
        <v>693</v>
      </c>
    </row>
    <row r="845" spans="1:16" x14ac:dyDescent="0.3">
      <c r="B845" t="str">
        <f t="shared" si="104"/>
        <v>iBoxx USD Asia-Pacific ex-Greater China Non-Sovereigns Investment Grade Climate Transition1</v>
      </c>
      <c r="C845" s="124" t="s">
        <v>560</v>
      </c>
      <c r="D845" t="s">
        <v>691</v>
      </c>
      <c r="F845">
        <v>1</v>
      </c>
      <c r="G845" t="s">
        <v>595</v>
      </c>
      <c r="H845" s="25">
        <v>44834</v>
      </c>
      <c r="I845">
        <v>3284138755</v>
      </c>
      <c r="J845">
        <f t="shared" si="105"/>
        <v>2298897128.5</v>
      </c>
      <c r="K845">
        <f t="shared" ref="K845:K908" si="108">$J$844*(1-7%/12)^(F845-1)</f>
        <v>2320216230.5</v>
      </c>
      <c r="L845">
        <f t="shared" si="106"/>
        <v>2298897128.5</v>
      </c>
      <c r="M845">
        <f t="shared" si="107"/>
        <v>2298897128.5</v>
      </c>
      <c r="N845">
        <v>2263136566</v>
      </c>
      <c r="O845" s="291">
        <v>25.791825899999999</v>
      </c>
      <c r="P845" t="s">
        <v>693</v>
      </c>
    </row>
    <row r="846" spans="1:16" x14ac:dyDescent="0.3">
      <c r="B846" t="str">
        <f t="shared" si="104"/>
        <v>iBoxx USD Asia-Pacific ex-Greater China Non-Sovereigns Investment Grade Climate Transition2</v>
      </c>
      <c r="C846" s="124" t="s">
        <v>560</v>
      </c>
      <c r="D846" t="s">
        <v>691</v>
      </c>
      <c r="F846">
        <v>2</v>
      </c>
      <c r="G846" t="s">
        <v>595</v>
      </c>
      <c r="H846" s="25">
        <v>44865</v>
      </c>
      <c r="I846" s="291">
        <v>3363171320</v>
      </c>
      <c r="J846">
        <f t="shared" si="105"/>
        <v>2354219924</v>
      </c>
      <c r="K846">
        <f t="shared" si="108"/>
        <v>2306681635.8220835</v>
      </c>
      <c r="L846">
        <f t="shared" si="106"/>
        <v>2306681635.8220835</v>
      </c>
      <c r="M846">
        <f t="shared" si="107"/>
        <v>2306681635.8220835</v>
      </c>
      <c r="N846" s="291">
        <v>2269757227</v>
      </c>
      <c r="O846" s="291">
        <v>26.105155509999999</v>
      </c>
      <c r="P846" t="s">
        <v>693</v>
      </c>
    </row>
    <row r="847" spans="1:16" x14ac:dyDescent="0.3">
      <c r="B847" t="str">
        <f t="shared" si="104"/>
        <v>iBoxx USD Asia-Pacific ex-Greater China Non-Sovereigns Investment Grade Climate Transition3</v>
      </c>
      <c r="C847" s="124" t="s">
        <v>560</v>
      </c>
      <c r="D847" t="s">
        <v>691</v>
      </c>
      <c r="F847">
        <v>3</v>
      </c>
      <c r="G847" t="s">
        <v>595</v>
      </c>
      <c r="H847" s="25">
        <v>44895</v>
      </c>
      <c r="I847" s="291">
        <v>3352080085</v>
      </c>
      <c r="J847">
        <f t="shared" si="105"/>
        <v>2346456059.5</v>
      </c>
      <c r="K847">
        <f t="shared" si="108"/>
        <v>2293225992.946454</v>
      </c>
      <c r="L847">
        <f t="shared" si="106"/>
        <v>2293225992.946454</v>
      </c>
      <c r="M847">
        <f t="shared" si="107"/>
        <v>2293225992.946454</v>
      </c>
      <c r="N847" s="291">
        <v>2235813843</v>
      </c>
      <c r="O847" s="291">
        <v>26.993011379999999</v>
      </c>
      <c r="P847" t="s">
        <v>693</v>
      </c>
    </row>
    <row r="848" spans="1:16" x14ac:dyDescent="0.3">
      <c r="B848" t="str">
        <f t="shared" si="104"/>
        <v>iBoxx USD Asia-Pacific ex-Greater China Non-Sovereigns Investment Grade Climate Transition4</v>
      </c>
      <c r="C848" s="124" t="s">
        <v>560</v>
      </c>
      <c r="D848" t="s">
        <v>691</v>
      </c>
      <c r="F848">
        <v>4</v>
      </c>
      <c r="G848" t="s">
        <v>595</v>
      </c>
      <c r="H848" s="25">
        <v>44926</v>
      </c>
      <c r="I848" s="291">
        <v>3312710780</v>
      </c>
      <c r="J848">
        <f t="shared" si="105"/>
        <v>2318897546</v>
      </c>
      <c r="K848">
        <f t="shared" si="108"/>
        <v>2279848841.3209333</v>
      </c>
      <c r="L848">
        <f t="shared" si="106"/>
        <v>2279848841.3209333</v>
      </c>
      <c r="M848">
        <f t="shared" si="107"/>
        <v>2279848841.3209333</v>
      </c>
      <c r="N848" s="291">
        <v>2231782092</v>
      </c>
      <c r="O848" s="291">
        <v>24.748809290000001</v>
      </c>
      <c r="P848" t="s">
        <v>693</v>
      </c>
    </row>
    <row r="849" spans="2:16" x14ac:dyDescent="0.3">
      <c r="B849" t="str">
        <f t="shared" si="104"/>
        <v>iBoxx USD Asia-Pacific ex-Greater China Non-Sovereigns Investment Grade Climate Transition5</v>
      </c>
      <c r="C849" s="124" t="s">
        <v>560</v>
      </c>
      <c r="D849" t="s">
        <v>691</v>
      </c>
      <c r="F849">
        <v>5</v>
      </c>
      <c r="G849" t="s">
        <v>595</v>
      </c>
      <c r="H849" s="25">
        <v>44957</v>
      </c>
      <c r="I849" s="291">
        <v>3184724189</v>
      </c>
      <c r="J849">
        <f t="shared" si="105"/>
        <v>2229306932.2999997</v>
      </c>
      <c r="K849">
        <f t="shared" si="108"/>
        <v>2266549723.0798945</v>
      </c>
      <c r="L849">
        <f t="shared" si="106"/>
        <v>2229306932.2999997</v>
      </c>
      <c r="M849">
        <f t="shared" si="107"/>
        <v>2229306932.2999997</v>
      </c>
      <c r="N849">
        <v>2226999125</v>
      </c>
      <c r="O849">
        <v>24.129818360000002</v>
      </c>
      <c r="P849" t="s">
        <v>693</v>
      </c>
    </row>
    <row r="850" spans="2:16" x14ac:dyDescent="0.3">
      <c r="B850" t="str">
        <f t="shared" si="104"/>
        <v>iBoxx USD Asia-Pacific ex-Greater China Non-Sovereigns Investment Grade Climate Transition6</v>
      </c>
      <c r="C850" s="124" t="s">
        <v>560</v>
      </c>
      <c r="D850" t="s">
        <v>691</v>
      </c>
      <c r="F850">
        <v>6</v>
      </c>
      <c r="G850" t="s">
        <v>595</v>
      </c>
      <c r="H850" s="25">
        <v>44985</v>
      </c>
      <c r="I850">
        <v>3148698108</v>
      </c>
      <c r="J850">
        <f t="shared" si="105"/>
        <v>2204088675.5999999</v>
      </c>
      <c r="K850">
        <f t="shared" si="108"/>
        <v>2253328183.028595</v>
      </c>
      <c r="L850">
        <f t="shared" si="106"/>
        <v>2204088675.5999999</v>
      </c>
      <c r="M850">
        <f t="shared" si="107"/>
        <v>2204088675.5999999</v>
      </c>
      <c r="N850">
        <v>2038589797</v>
      </c>
      <c r="O850">
        <v>24.18489495</v>
      </c>
      <c r="P850" t="s">
        <v>693</v>
      </c>
    </row>
    <row r="851" spans="2:16" x14ac:dyDescent="0.3">
      <c r="B851" t="str">
        <f t="shared" si="104"/>
        <v>iBoxx USD Asia-Pacific ex-Greater China Non-Sovereigns Investment Grade Climate Transition7</v>
      </c>
      <c r="C851" s="124" t="s">
        <v>560</v>
      </c>
      <c r="D851" t="s">
        <v>691</v>
      </c>
      <c r="F851">
        <v>7</v>
      </c>
      <c r="G851" t="s">
        <v>595</v>
      </c>
      <c r="H851" s="25">
        <v>45016</v>
      </c>
      <c r="I851">
        <v>3196953959</v>
      </c>
      <c r="J851">
        <f t="shared" si="105"/>
        <v>2237867771.2999997</v>
      </c>
      <c r="K851">
        <f t="shared" si="108"/>
        <v>2240183768.6275945</v>
      </c>
      <c r="L851">
        <f t="shared" si="106"/>
        <v>2237867771.2999997</v>
      </c>
      <c r="M851">
        <f t="shared" si="107"/>
        <v>2237867771.2999997</v>
      </c>
      <c r="N851">
        <v>2050668355</v>
      </c>
      <c r="O851">
        <v>24.614137459999998</v>
      </c>
      <c r="P851" t="s">
        <v>693</v>
      </c>
    </row>
    <row r="852" spans="2:16" x14ac:dyDescent="0.3">
      <c r="B852" t="str">
        <f t="shared" si="104"/>
        <v>iBoxx USD Asia-Pacific ex-Greater China Non-Sovereigns Investment Grade Climate Transition8</v>
      </c>
      <c r="C852" s="124" t="s">
        <v>560</v>
      </c>
      <c r="D852" t="s">
        <v>691</v>
      </c>
      <c r="F852">
        <v>8</v>
      </c>
      <c r="G852" t="s">
        <v>595</v>
      </c>
      <c r="H852" s="25">
        <v>45046</v>
      </c>
      <c r="I852">
        <v>3247348838</v>
      </c>
      <c r="J852">
        <f t="shared" si="105"/>
        <v>2273144186.5999999</v>
      </c>
      <c r="K852">
        <f t="shared" si="108"/>
        <v>2227116029.9772673</v>
      </c>
      <c r="L852">
        <f t="shared" si="106"/>
        <v>2227116029.9772673</v>
      </c>
      <c r="M852">
        <f t="shared" si="107"/>
        <v>2227116029.9772673</v>
      </c>
      <c r="N852">
        <v>2070729297</v>
      </c>
      <c r="O852">
        <v>24.80436559</v>
      </c>
      <c r="P852" t="s">
        <v>693</v>
      </c>
    </row>
    <row r="853" spans="2:16" x14ac:dyDescent="0.3">
      <c r="B853" t="str">
        <f t="shared" ref="B853:B916" si="109">_xlfn.CONCAT(C853,F853)</f>
        <v>iBoxx USD Asia-Pacific ex-Greater China Non-Sovereigns Investment Grade Climate Transition9</v>
      </c>
      <c r="C853" s="124" t="s">
        <v>560</v>
      </c>
      <c r="D853" t="s">
        <v>691</v>
      </c>
      <c r="F853">
        <v>9</v>
      </c>
      <c r="G853" t="s">
        <v>595</v>
      </c>
      <c r="H853" s="25">
        <v>45077</v>
      </c>
      <c r="I853">
        <v>3284318476</v>
      </c>
      <c r="J853">
        <f t="shared" si="105"/>
        <v>2299022933.1999998</v>
      </c>
      <c r="K853">
        <f t="shared" si="108"/>
        <v>2214124519.8023996</v>
      </c>
      <c r="L853">
        <f t="shared" si="106"/>
        <v>2214124519.8023996</v>
      </c>
      <c r="M853">
        <f t="shared" si="107"/>
        <v>2214124519.8023996</v>
      </c>
      <c r="N853">
        <v>2062198612</v>
      </c>
      <c r="O853">
        <v>25.368319570000001</v>
      </c>
      <c r="P853" t="s">
        <v>693</v>
      </c>
    </row>
    <row r="854" spans="2:16" x14ac:dyDescent="0.3">
      <c r="B854" t="str">
        <f t="shared" si="109"/>
        <v>iBoxx USD Asia-Pacific ex-Greater China Non-Sovereigns Investment Grade Climate Transition10</v>
      </c>
      <c r="C854" s="124" t="s">
        <v>560</v>
      </c>
      <c r="D854" t="s">
        <v>691</v>
      </c>
      <c r="F854">
        <v>10</v>
      </c>
      <c r="G854" t="s">
        <v>595</v>
      </c>
      <c r="H854" s="25">
        <v>45107</v>
      </c>
      <c r="I854">
        <v>3211745153</v>
      </c>
      <c r="J854">
        <f t="shared" si="105"/>
        <v>2248221607.0999999</v>
      </c>
      <c r="K854">
        <f t="shared" si="108"/>
        <v>2201208793.4368854</v>
      </c>
      <c r="L854">
        <f t="shared" si="106"/>
        <v>2201208793.4368854</v>
      </c>
      <c r="M854">
        <f t="shared" si="107"/>
        <v>2201208793.4368854</v>
      </c>
      <c r="N854">
        <v>2077328785</v>
      </c>
      <c r="O854">
        <v>24.67374654</v>
      </c>
      <c r="P854" t="s">
        <v>693</v>
      </c>
    </row>
    <row r="855" spans="2:16" x14ac:dyDescent="0.3">
      <c r="B855" t="str">
        <f t="shared" si="109"/>
        <v>iBoxx USD Asia-Pacific ex-Greater China Non-Sovereigns Investment Grade Climate Transition11</v>
      </c>
      <c r="C855" s="124" t="s">
        <v>560</v>
      </c>
      <c r="D855" t="s">
        <v>691</v>
      </c>
      <c r="F855">
        <v>11</v>
      </c>
      <c r="G855" t="s">
        <v>595</v>
      </c>
      <c r="H855" s="25">
        <v>45138</v>
      </c>
      <c r="I855">
        <v>3082362698</v>
      </c>
      <c r="J855">
        <f t="shared" si="105"/>
        <v>2157653888.5999999</v>
      </c>
      <c r="K855">
        <f t="shared" si="108"/>
        <v>2188368408.8085036</v>
      </c>
      <c r="L855">
        <f t="shared" si="106"/>
        <v>2157653888.5999999</v>
      </c>
      <c r="M855">
        <f t="shared" si="107"/>
        <v>2157653888.5999999</v>
      </c>
      <c r="N855">
        <v>2080648340</v>
      </c>
      <c r="O855">
        <v>22.652430559999999</v>
      </c>
      <c r="P855" t="s">
        <v>693</v>
      </c>
    </row>
    <row r="856" spans="2:16" x14ac:dyDescent="0.3">
      <c r="B856" t="str">
        <f t="shared" si="109"/>
        <v>iBoxx USD Asia-Pacific ex-Greater China Non-Sovereigns Investment Grade Climate Transition12</v>
      </c>
      <c r="C856" s="124" t="s">
        <v>560</v>
      </c>
      <c r="D856" t="s">
        <v>691</v>
      </c>
      <c r="F856">
        <v>12</v>
      </c>
      <c r="G856" t="s">
        <v>595</v>
      </c>
      <c r="H856" s="25">
        <v>45169</v>
      </c>
      <c r="I856">
        <v>3204914318</v>
      </c>
      <c r="J856">
        <f t="shared" si="105"/>
        <v>2243440022.5999999</v>
      </c>
      <c r="K856">
        <f t="shared" si="108"/>
        <v>2175602926.4237871</v>
      </c>
      <c r="L856">
        <f t="shared" si="106"/>
        <v>2175602926.4237871</v>
      </c>
      <c r="M856">
        <f t="shared" si="107"/>
        <v>2175602926.4237871</v>
      </c>
      <c r="N856">
        <v>2058021952</v>
      </c>
      <c r="O856">
        <v>25.067230309999999</v>
      </c>
      <c r="P856" t="s">
        <v>693</v>
      </c>
    </row>
    <row r="857" spans="2:16" x14ac:dyDescent="0.3">
      <c r="B857" t="str">
        <f t="shared" si="109"/>
        <v>iBoxx USD Asia-Pacific ex-Greater China Non-Sovereigns Investment Grade Climate Transition13</v>
      </c>
      <c r="C857" s="124" t="s">
        <v>560</v>
      </c>
      <c r="D857" t="s">
        <v>691</v>
      </c>
      <c r="F857">
        <v>13</v>
      </c>
      <c r="G857" t="s">
        <v>595</v>
      </c>
      <c r="H857" s="25">
        <v>45199</v>
      </c>
      <c r="I857">
        <v>3206876366</v>
      </c>
      <c r="J857">
        <f t="shared" si="105"/>
        <v>2244813456.1999998</v>
      </c>
      <c r="K857">
        <f t="shared" si="108"/>
        <v>2162911909.3529816</v>
      </c>
      <c r="L857">
        <f t="shared" si="106"/>
        <v>2162911909.3529816</v>
      </c>
      <c r="M857">
        <f t="shared" si="107"/>
        <v>2162911909.3529816</v>
      </c>
      <c r="N857">
        <v>2042536921</v>
      </c>
      <c r="O857">
        <v>25.668740060000001</v>
      </c>
      <c r="P857" t="s">
        <v>693</v>
      </c>
    </row>
    <row r="858" spans="2:16" x14ac:dyDescent="0.3">
      <c r="B858" t="str">
        <f t="shared" si="109"/>
        <v>iBoxx USD Asia-Pacific ex-Greater China Non-Sovereigns Investment Grade Climate Transition14</v>
      </c>
      <c r="C858" s="124" t="s">
        <v>560</v>
      </c>
      <c r="D858" t="s">
        <v>691</v>
      </c>
      <c r="F858">
        <v>14</v>
      </c>
      <c r="G858" t="s">
        <v>595</v>
      </c>
      <c r="H858" s="25">
        <v>45230</v>
      </c>
      <c r="I858">
        <v>3052955213</v>
      </c>
      <c r="J858">
        <f t="shared" si="105"/>
        <v>2137068649.0999999</v>
      </c>
      <c r="K858">
        <f t="shared" si="108"/>
        <v>2150294923.2150893</v>
      </c>
      <c r="L858">
        <f t="shared" si="106"/>
        <v>2137068649.0999999</v>
      </c>
      <c r="M858">
        <f t="shared" si="107"/>
        <v>2137068649.0999999</v>
      </c>
      <c r="N858">
        <v>2027582155</v>
      </c>
      <c r="O858">
        <v>23.214862579999998</v>
      </c>
      <c r="P858" t="s">
        <v>693</v>
      </c>
    </row>
    <row r="859" spans="2:16" x14ac:dyDescent="0.3">
      <c r="B859" t="str">
        <f t="shared" si="109"/>
        <v>iBoxx USD Asia-Pacific ex-Greater China Non-Sovereigns Investment Grade Climate Transition15</v>
      </c>
      <c r="C859" s="124" t="s">
        <v>560</v>
      </c>
      <c r="D859" t="s">
        <v>691</v>
      </c>
      <c r="F859">
        <v>15</v>
      </c>
      <c r="G859" t="s">
        <v>595</v>
      </c>
      <c r="H859" s="25">
        <v>45260</v>
      </c>
      <c r="I859">
        <v>3035562198</v>
      </c>
      <c r="J859">
        <f t="shared" si="105"/>
        <v>2124893538.5999999</v>
      </c>
      <c r="K859">
        <f t="shared" si="108"/>
        <v>2137751536.1630011</v>
      </c>
      <c r="L859">
        <f t="shared" si="106"/>
        <v>2124893538.5999999</v>
      </c>
      <c r="M859">
        <f t="shared" si="107"/>
        <v>2124893538.5999999</v>
      </c>
      <c r="N859">
        <v>2069455834</v>
      </c>
      <c r="O859">
        <v>23.882836860000001</v>
      </c>
      <c r="P859" t="s">
        <v>693</v>
      </c>
    </row>
    <row r="860" spans="2:16" x14ac:dyDescent="0.3">
      <c r="B860" t="str">
        <f t="shared" si="109"/>
        <v>iBoxx USD Asia-Pacific ex-Greater China Non-Sovereigns Investment Grade Climate Transition16</v>
      </c>
      <c r="C860" s="124" t="s">
        <v>560</v>
      </c>
      <c r="D860" t="s">
        <v>691</v>
      </c>
      <c r="F860">
        <v>16</v>
      </c>
      <c r="G860" t="s">
        <v>595</v>
      </c>
      <c r="H860" s="25">
        <v>45291</v>
      </c>
      <c r="I860">
        <v>3312710780</v>
      </c>
      <c r="J860">
        <f t="shared" si="105"/>
        <v>2318897546</v>
      </c>
      <c r="K860">
        <f t="shared" si="108"/>
        <v>2125281318.868717</v>
      </c>
      <c r="L860">
        <f t="shared" si="106"/>
        <v>2125281318.868717</v>
      </c>
      <c r="M860">
        <f t="shared" si="107"/>
        <v>2125281318.868717</v>
      </c>
      <c r="N860">
        <v>2113782092</v>
      </c>
      <c r="O860">
        <v>24.748809290000001</v>
      </c>
      <c r="P860" t="s">
        <v>693</v>
      </c>
    </row>
    <row r="861" spans="2:16" x14ac:dyDescent="0.3">
      <c r="B861" t="str">
        <f t="shared" si="109"/>
        <v>iBoxx USD Asia-Pacific ex-Greater China Non-Sovereigns Investment Grade Climate Transition17</v>
      </c>
      <c r="C861" s="124" t="s">
        <v>560</v>
      </c>
      <c r="D861" t="s">
        <v>691</v>
      </c>
      <c r="F861">
        <v>17</v>
      </c>
      <c r="G861" t="s">
        <v>595</v>
      </c>
      <c r="H861" s="25">
        <v>45322</v>
      </c>
      <c r="I861">
        <v>2935026363</v>
      </c>
      <c r="J861">
        <f t="shared" si="105"/>
        <v>2054518454.0999999</v>
      </c>
      <c r="K861">
        <f t="shared" si="108"/>
        <v>2112883844.5086496</v>
      </c>
      <c r="L861">
        <f t="shared" si="106"/>
        <v>2054518454.0999999</v>
      </c>
      <c r="M861">
        <f t="shared" si="107"/>
        <v>2054518454.0999999</v>
      </c>
      <c r="N861">
        <v>2027200527</v>
      </c>
      <c r="O861">
        <v>23.521296100000001</v>
      </c>
      <c r="P861" t="s">
        <v>693</v>
      </c>
    </row>
    <row r="862" spans="2:16" x14ac:dyDescent="0.3">
      <c r="B862" t="str">
        <f t="shared" si="109"/>
        <v>iBoxx USD Asia-Pacific ex-Greater China Non-Sovereigns Investment Grade Climate Transition18</v>
      </c>
      <c r="C862" s="124" t="s">
        <v>560</v>
      </c>
      <c r="D862" t="s">
        <v>691</v>
      </c>
      <c r="F862">
        <v>18</v>
      </c>
      <c r="G862" t="s">
        <v>595</v>
      </c>
      <c r="H862" s="25">
        <v>45350</v>
      </c>
      <c r="I862">
        <v>3655591125</v>
      </c>
      <c r="J862">
        <f t="shared" si="105"/>
        <v>2558913787.5</v>
      </c>
      <c r="K862">
        <f t="shared" si="108"/>
        <v>2100558688.7490158</v>
      </c>
      <c r="L862">
        <f t="shared" si="106"/>
        <v>2100558688.7490158</v>
      </c>
      <c r="M862">
        <f t="shared" si="107"/>
        <v>2100558688.7490158</v>
      </c>
      <c r="N862">
        <v>1953805885</v>
      </c>
      <c r="O862">
        <v>19.972605059999999</v>
      </c>
      <c r="P862" t="s">
        <v>693</v>
      </c>
    </row>
    <row r="863" spans="2:16" x14ac:dyDescent="0.3">
      <c r="B863" t="str">
        <f t="shared" si="109"/>
        <v>iBoxx USD Asia-Pacific ex-Greater China Non-Sovereigns Investment Grade Climate Transition19</v>
      </c>
      <c r="C863" s="124" t="s">
        <v>560</v>
      </c>
      <c r="D863" t="s">
        <v>691</v>
      </c>
      <c r="F863">
        <v>19</v>
      </c>
      <c r="G863" t="s">
        <v>595</v>
      </c>
      <c r="H863" s="25">
        <v>45382</v>
      </c>
      <c r="I863">
        <v>3580097832</v>
      </c>
      <c r="J863">
        <f t="shared" si="105"/>
        <v>2506068482.3999996</v>
      </c>
      <c r="K863">
        <f t="shared" si="108"/>
        <v>2088305429.7313128</v>
      </c>
      <c r="L863">
        <f t="shared" si="106"/>
        <v>2088305429.7313128</v>
      </c>
      <c r="M863">
        <f t="shared" si="107"/>
        <v>2088305429.7313128</v>
      </c>
      <c r="N863">
        <v>1924678192</v>
      </c>
      <c r="O863">
        <v>20.123827299999999</v>
      </c>
      <c r="P863" t="s">
        <v>693</v>
      </c>
    </row>
    <row r="864" spans="2:16" x14ac:dyDescent="0.3">
      <c r="B864" t="str">
        <f t="shared" si="109"/>
        <v>iBoxx USD Asia-Pacific ex-Greater China Non-Sovereigns Investment Grade Climate Transition20</v>
      </c>
      <c r="C864" s="124" t="s">
        <v>560</v>
      </c>
      <c r="D864" t="s">
        <v>691</v>
      </c>
      <c r="F864">
        <v>20</v>
      </c>
      <c r="G864" t="s">
        <v>595</v>
      </c>
      <c r="H864" s="25">
        <v>45412</v>
      </c>
      <c r="I864">
        <v>3670656926</v>
      </c>
      <c r="J864">
        <f t="shared" si="105"/>
        <v>2569459848.1999998</v>
      </c>
      <c r="K864">
        <f t="shared" si="108"/>
        <v>2076123648.0578802</v>
      </c>
      <c r="L864">
        <f t="shared" si="106"/>
        <v>2076123648.0578802</v>
      </c>
      <c r="M864">
        <f t="shared" si="107"/>
        <v>2076123648.0578802</v>
      </c>
      <c r="N864">
        <v>1994836017</v>
      </c>
      <c r="O864">
        <v>20.2433765</v>
      </c>
      <c r="P864" t="s">
        <v>693</v>
      </c>
    </row>
    <row r="865" spans="2:16" x14ac:dyDescent="0.3">
      <c r="B865" t="str">
        <f t="shared" si="109"/>
        <v>iBoxx USD Asia-Pacific ex-Greater China Non-Sovereigns Investment Grade Climate Transition21</v>
      </c>
      <c r="C865" s="124" t="s">
        <v>560</v>
      </c>
      <c r="D865" t="s">
        <v>691</v>
      </c>
      <c r="F865">
        <v>21</v>
      </c>
      <c r="G865" t="s">
        <v>595</v>
      </c>
      <c r="H865" s="25">
        <v>45443</v>
      </c>
      <c r="I865">
        <v>3568453741</v>
      </c>
      <c r="J865">
        <f t="shared" si="105"/>
        <v>2497917618.6999998</v>
      </c>
      <c r="K865">
        <f t="shared" si="108"/>
        <v>2064012926.7775426</v>
      </c>
      <c r="L865">
        <f t="shared" si="106"/>
        <v>2064012926.7775426</v>
      </c>
      <c r="M865">
        <f t="shared" si="107"/>
        <v>2064012926.7775426</v>
      </c>
      <c r="N865">
        <v>1976432286</v>
      </c>
      <c r="O865">
        <v>20.334500940000002</v>
      </c>
      <c r="P865" t="s">
        <v>693</v>
      </c>
    </row>
    <row r="866" spans="2:16" x14ac:dyDescent="0.3">
      <c r="B866" t="str">
        <f t="shared" si="109"/>
        <v>iBoxx USD Asia-Pacific ex-Greater China Non-Sovereigns Investment Grade Climate Transition22</v>
      </c>
      <c r="C866" s="124" t="s">
        <v>560</v>
      </c>
      <c r="D866" t="s">
        <v>691</v>
      </c>
      <c r="F866">
        <v>22</v>
      </c>
      <c r="G866" t="s">
        <v>595</v>
      </c>
      <c r="H866" s="25">
        <v>45473</v>
      </c>
      <c r="I866">
        <v>3612552430</v>
      </c>
      <c r="J866">
        <f t="shared" si="105"/>
        <v>2528786701</v>
      </c>
      <c r="K866">
        <f t="shared" si="108"/>
        <v>2051972851.37134</v>
      </c>
      <c r="L866">
        <f t="shared" si="106"/>
        <v>2051972851.37134</v>
      </c>
      <c r="M866">
        <f t="shared" si="107"/>
        <v>2051972851.37134</v>
      </c>
      <c r="N866">
        <v>1907063599</v>
      </c>
      <c r="O866">
        <v>20.639144760000001</v>
      </c>
      <c r="P866" t="s">
        <v>693</v>
      </c>
    </row>
    <row r="867" spans="2:16" x14ac:dyDescent="0.3">
      <c r="B867" t="str">
        <f t="shared" si="109"/>
        <v>iBoxx USD Asia-Pacific ex-Greater China Non-Sovereigns Investment Grade Climate Transition23</v>
      </c>
      <c r="C867" s="124" t="s">
        <v>560</v>
      </c>
      <c r="D867" t="s">
        <v>691</v>
      </c>
      <c r="F867">
        <v>23</v>
      </c>
      <c r="G867" t="s">
        <v>595</v>
      </c>
      <c r="H867" s="25">
        <v>45504</v>
      </c>
      <c r="I867">
        <v>3082362698</v>
      </c>
      <c r="J867">
        <f t="shared" si="105"/>
        <v>2157653888.5999999</v>
      </c>
      <c r="K867">
        <f t="shared" si="108"/>
        <v>2040003009.7383404</v>
      </c>
      <c r="L867">
        <f t="shared" si="106"/>
        <v>2040003009.7383404</v>
      </c>
      <c r="M867">
        <f t="shared" si="107"/>
        <v>2040003009.7383404</v>
      </c>
      <c r="N867">
        <v>2008648340</v>
      </c>
      <c r="O867">
        <v>22.652430559999999</v>
      </c>
      <c r="P867" t="s">
        <v>693</v>
      </c>
    </row>
    <row r="868" spans="2:16" x14ac:dyDescent="0.3">
      <c r="B868" t="str">
        <f t="shared" si="109"/>
        <v>iBoxx USD Asia-Pacific ex-Greater China Non-Sovereigns Investment Grade Climate Transition24</v>
      </c>
      <c r="C868" s="124" t="s">
        <v>560</v>
      </c>
      <c r="D868" t="s">
        <v>691</v>
      </c>
      <c r="F868">
        <v>24</v>
      </c>
      <c r="G868" t="s">
        <v>595</v>
      </c>
      <c r="H868" s="25">
        <v>45535</v>
      </c>
      <c r="I868">
        <v>4299093778</v>
      </c>
      <c r="J868">
        <f t="shared" si="105"/>
        <v>3009365644.5999999</v>
      </c>
      <c r="K868">
        <f t="shared" si="108"/>
        <v>2028102992.1815336</v>
      </c>
      <c r="L868">
        <f t="shared" si="106"/>
        <v>2028102992.1815336</v>
      </c>
      <c r="M868">
        <f t="shared" si="107"/>
        <v>2028102992.1815336</v>
      </c>
      <c r="N868">
        <v>1845450671</v>
      </c>
      <c r="O868">
        <v>24.945295439999999</v>
      </c>
      <c r="P868" t="s">
        <v>693</v>
      </c>
    </row>
    <row r="869" spans="2:16" x14ac:dyDescent="0.3">
      <c r="B869" t="str">
        <f t="shared" si="109"/>
        <v>iBoxx USD Asia-Pacific ex-Greater China Non-Sovereigns Investment Grade Climate Transition25</v>
      </c>
      <c r="C869" s="124" t="s">
        <v>560</v>
      </c>
      <c r="D869" t="s">
        <v>691</v>
      </c>
      <c r="F869">
        <v>25</v>
      </c>
      <c r="G869" t="s">
        <v>595</v>
      </c>
      <c r="H869" s="25">
        <v>45565</v>
      </c>
      <c r="I869">
        <v>4231195769</v>
      </c>
      <c r="J869">
        <f t="shared" si="105"/>
        <v>2961837038.2999997</v>
      </c>
      <c r="K869">
        <f t="shared" si="108"/>
        <v>2016272391.3938079</v>
      </c>
      <c r="L869">
        <f t="shared" si="106"/>
        <v>2016272391.3938079</v>
      </c>
      <c r="M869">
        <f t="shared" si="107"/>
        <v>2016272391.3938079</v>
      </c>
      <c r="N869">
        <v>1822238642</v>
      </c>
      <c r="O869">
        <v>26.542057029999999</v>
      </c>
      <c r="P869" t="s">
        <v>693</v>
      </c>
    </row>
    <row r="870" spans="2:16" x14ac:dyDescent="0.3">
      <c r="B870" t="str">
        <f t="shared" si="109"/>
        <v>iBoxx USD Asia-Pacific ex-Greater China Non-Sovereigns Investment Grade Climate Transition26</v>
      </c>
      <c r="C870" s="124" t="s">
        <v>560</v>
      </c>
      <c r="D870" t="s">
        <v>691</v>
      </c>
      <c r="F870">
        <v>26</v>
      </c>
      <c r="G870" t="s">
        <v>595</v>
      </c>
      <c r="H870" s="25">
        <v>45596</v>
      </c>
      <c r="I870">
        <v>4158612521</v>
      </c>
      <c r="J870">
        <f t="shared" si="105"/>
        <v>2911028764.6999998</v>
      </c>
      <c r="K870">
        <f t="shared" si="108"/>
        <v>2004510802.4440107</v>
      </c>
      <c r="L870">
        <f t="shared" si="106"/>
        <v>2004510802.4440107</v>
      </c>
      <c r="M870">
        <f t="shared" si="107"/>
        <v>2004510802.4440107</v>
      </c>
      <c r="N870">
        <v>1732858035</v>
      </c>
      <c r="O870">
        <v>26.080837259999999</v>
      </c>
      <c r="P870" t="s">
        <v>693</v>
      </c>
    </row>
    <row r="871" spans="2:16" x14ac:dyDescent="0.3">
      <c r="B871" t="str">
        <f t="shared" si="109"/>
        <v>iBoxx USD Asia-Pacific ex-Greater China Non-Sovereigns Investment Grade Climate Transition27</v>
      </c>
      <c r="C871" s="124" t="s">
        <v>560</v>
      </c>
      <c r="D871" t="s">
        <v>691</v>
      </c>
      <c r="F871">
        <v>27</v>
      </c>
      <c r="G871" t="s">
        <v>595</v>
      </c>
      <c r="H871" s="25">
        <v>45626</v>
      </c>
      <c r="I871">
        <v>4304463547</v>
      </c>
      <c r="J871">
        <f t="shared" si="105"/>
        <v>3013124482.8999996</v>
      </c>
      <c r="K871">
        <f t="shared" si="108"/>
        <v>1992817822.763087</v>
      </c>
      <c r="L871">
        <f t="shared" si="106"/>
        <v>1992817822.763087</v>
      </c>
      <c r="M871">
        <f t="shared" si="107"/>
        <v>1992817822.763087</v>
      </c>
      <c r="N871">
        <v>1690458926</v>
      </c>
      <c r="O871">
        <v>27.258423659999998</v>
      </c>
      <c r="P871" t="s">
        <v>693</v>
      </c>
    </row>
    <row r="872" spans="2:16" x14ac:dyDescent="0.3">
      <c r="B872" t="str">
        <f t="shared" si="109"/>
        <v>iBoxx USD Asia-Pacific ex-Greater China Non-Sovereigns Investment Grade Climate Transition28</v>
      </c>
      <c r="C872" s="124" t="s">
        <v>560</v>
      </c>
      <c r="D872" t="s">
        <v>691</v>
      </c>
      <c r="F872">
        <v>28</v>
      </c>
      <c r="G872" t="s">
        <v>595</v>
      </c>
      <c r="H872" s="25">
        <v>45657</v>
      </c>
      <c r="I872">
        <v>4274203108</v>
      </c>
      <c r="J872">
        <f t="shared" si="105"/>
        <v>2991942175.5999999</v>
      </c>
      <c r="K872">
        <f t="shared" si="108"/>
        <v>1981193052.1303024</v>
      </c>
      <c r="L872">
        <f t="shared" si="106"/>
        <v>1981193052.1303024</v>
      </c>
      <c r="M872">
        <f t="shared" si="107"/>
        <v>1981193052.1303024</v>
      </c>
      <c r="N872">
        <v>1690364566</v>
      </c>
      <c r="O872">
        <v>27.196663569999998</v>
      </c>
      <c r="P872" t="s">
        <v>693</v>
      </c>
    </row>
    <row r="873" spans="2:16" x14ac:dyDescent="0.3">
      <c r="B873" t="str">
        <f t="shared" si="109"/>
        <v>iBoxx USD Asia-Pacific ex-Greater China Non-Sovereigns Investment Grade Climate Transition29</v>
      </c>
      <c r="C873" s="124" t="s">
        <v>560</v>
      </c>
      <c r="D873" t="s">
        <v>691</v>
      </c>
      <c r="F873">
        <v>29</v>
      </c>
      <c r="G873" t="s">
        <v>595</v>
      </c>
      <c r="H873" s="25">
        <v>45688</v>
      </c>
      <c r="I873">
        <v>4317651048</v>
      </c>
      <c r="J873">
        <f t="shared" si="105"/>
        <v>3022355733.5999999</v>
      </c>
      <c r="K873">
        <f t="shared" si="108"/>
        <v>1969636092.6595421</v>
      </c>
      <c r="L873">
        <f t="shared" si="106"/>
        <v>1969636092.6595421</v>
      </c>
      <c r="M873">
        <f t="shared" si="107"/>
        <v>1969636092.6595421</v>
      </c>
      <c r="N873">
        <v>1703378539</v>
      </c>
      <c r="P873" t="s">
        <v>693</v>
      </c>
    </row>
    <row r="874" spans="2:16" x14ac:dyDescent="0.3">
      <c r="B874" t="str">
        <f t="shared" si="109"/>
        <v>iBoxx USD Asia-Pacific ex-Greater China Non-Sovereigns Investment Grade Climate Transition30</v>
      </c>
      <c r="C874" s="124" t="s">
        <v>560</v>
      </c>
      <c r="D874" t="s">
        <v>691</v>
      </c>
      <c r="F874">
        <v>30</v>
      </c>
      <c r="G874" t="s">
        <v>595</v>
      </c>
      <c r="H874" s="25">
        <v>45716</v>
      </c>
      <c r="K874">
        <f t="shared" si="108"/>
        <v>1958146548.7856948</v>
      </c>
      <c r="P874" t="s">
        <v>693</v>
      </c>
    </row>
    <row r="875" spans="2:16" x14ac:dyDescent="0.3">
      <c r="B875" t="str">
        <f t="shared" si="109"/>
        <v>iBoxx USD Asia-Pacific ex-Greater China Non-Sovereigns Investment Grade Climate Transition31</v>
      </c>
      <c r="C875" s="124" t="s">
        <v>560</v>
      </c>
      <c r="D875" t="s">
        <v>691</v>
      </c>
      <c r="F875">
        <v>31</v>
      </c>
      <c r="G875" t="s">
        <v>595</v>
      </c>
      <c r="H875" s="25">
        <v>45747</v>
      </c>
      <c r="K875">
        <f t="shared" si="108"/>
        <v>1946724027.2511113</v>
      </c>
      <c r="P875" t="s">
        <v>693</v>
      </c>
    </row>
    <row r="876" spans="2:16" x14ac:dyDescent="0.3">
      <c r="B876" t="str">
        <f t="shared" si="109"/>
        <v>iBoxx USD Asia-Pacific ex-Greater China Non-Sovereigns Investment Grade Climate Transition32</v>
      </c>
      <c r="C876" s="124" t="s">
        <v>560</v>
      </c>
      <c r="D876" t="s">
        <v>691</v>
      </c>
      <c r="F876">
        <v>32</v>
      </c>
      <c r="G876" t="s">
        <v>595</v>
      </c>
      <c r="H876" s="25">
        <v>45777</v>
      </c>
      <c r="K876">
        <f t="shared" si="108"/>
        <v>1935368137.0921466</v>
      </c>
      <c r="P876" t="s">
        <v>693</v>
      </c>
    </row>
    <row r="877" spans="2:16" x14ac:dyDescent="0.3">
      <c r="B877" t="str">
        <f t="shared" si="109"/>
        <v>iBoxx USD Asia-Pacific ex-Greater China Non-Sovereigns Investment Grade Climate Transition33</v>
      </c>
      <c r="C877" s="124" t="s">
        <v>560</v>
      </c>
      <c r="D877" t="s">
        <v>691</v>
      </c>
      <c r="F877">
        <v>33</v>
      </c>
      <c r="G877" t="s">
        <v>595</v>
      </c>
      <c r="H877" s="25">
        <v>45808</v>
      </c>
      <c r="K877">
        <f t="shared" si="108"/>
        <v>1924078489.6257758</v>
      </c>
      <c r="P877" t="s">
        <v>693</v>
      </c>
    </row>
    <row r="878" spans="2:16" x14ac:dyDescent="0.3">
      <c r="B878" t="str">
        <f t="shared" si="109"/>
        <v>iBoxx USD Asia-Pacific ex-Greater China Non-Sovereigns Investment Grade Climate Transition34</v>
      </c>
      <c r="C878" s="124" t="s">
        <v>560</v>
      </c>
      <c r="D878" t="s">
        <v>691</v>
      </c>
      <c r="F878">
        <v>34</v>
      </c>
      <c r="G878" t="s">
        <v>595</v>
      </c>
      <c r="H878" s="25">
        <v>45838</v>
      </c>
      <c r="K878">
        <f t="shared" si="108"/>
        <v>1912854698.4362919</v>
      </c>
      <c r="P878" t="s">
        <v>693</v>
      </c>
    </row>
    <row r="879" spans="2:16" x14ac:dyDescent="0.3">
      <c r="B879" t="str">
        <f t="shared" si="109"/>
        <v>iBoxx USD Asia-Pacific ex-Greater China Non-Sovereigns Investment Grade Climate Transition35</v>
      </c>
      <c r="C879" s="124" t="s">
        <v>560</v>
      </c>
      <c r="D879" t="s">
        <v>691</v>
      </c>
      <c r="F879">
        <v>35</v>
      </c>
      <c r="G879" t="s">
        <v>595</v>
      </c>
      <c r="H879" s="25">
        <v>45869</v>
      </c>
      <c r="K879">
        <f t="shared" si="108"/>
        <v>1901696379.3620801</v>
      </c>
      <c r="P879" t="s">
        <v>693</v>
      </c>
    </row>
    <row r="880" spans="2:16" x14ac:dyDescent="0.3">
      <c r="B880" t="str">
        <f t="shared" si="109"/>
        <v>iBoxx USD Asia-Pacific ex-Greater China Non-Sovereigns Investment Grade Climate Transition36</v>
      </c>
      <c r="C880" s="124" t="s">
        <v>560</v>
      </c>
      <c r="D880" t="s">
        <v>691</v>
      </c>
      <c r="F880">
        <v>36</v>
      </c>
      <c r="G880" t="s">
        <v>595</v>
      </c>
      <c r="H880" s="25">
        <v>45900</v>
      </c>
      <c r="K880">
        <f t="shared" si="108"/>
        <v>1890603150.4824679</v>
      </c>
      <c r="P880" t="s">
        <v>693</v>
      </c>
    </row>
    <row r="881" spans="2:16" x14ac:dyDescent="0.3">
      <c r="B881" t="str">
        <f t="shared" si="109"/>
        <v>iBoxx USD Asia-Pacific ex-Greater China Non-Sovereigns Investment Grade Climate Transition37</v>
      </c>
      <c r="C881" s="124" t="s">
        <v>560</v>
      </c>
      <c r="D881" t="s">
        <v>691</v>
      </c>
      <c r="F881">
        <v>37</v>
      </c>
      <c r="G881" t="s">
        <v>595</v>
      </c>
      <c r="H881" s="25">
        <v>45930</v>
      </c>
      <c r="K881">
        <f t="shared" si="108"/>
        <v>1879574632.1046536</v>
      </c>
      <c r="P881" t="s">
        <v>693</v>
      </c>
    </row>
    <row r="882" spans="2:16" x14ac:dyDescent="0.3">
      <c r="B882" t="str">
        <f t="shared" si="109"/>
        <v>iBoxx USD Asia-Pacific ex-Greater China Non-Sovereigns Investment Grade Climate Transition38</v>
      </c>
      <c r="C882" s="124" t="s">
        <v>560</v>
      </c>
      <c r="D882" t="s">
        <v>691</v>
      </c>
      <c r="F882">
        <v>38</v>
      </c>
      <c r="G882" t="s">
        <v>595</v>
      </c>
      <c r="H882" s="25">
        <v>45961</v>
      </c>
      <c r="K882">
        <f t="shared" si="108"/>
        <v>1868610446.7507095</v>
      </c>
      <c r="P882" t="s">
        <v>693</v>
      </c>
    </row>
    <row r="883" spans="2:16" x14ac:dyDescent="0.3">
      <c r="B883" t="str">
        <f t="shared" si="109"/>
        <v>iBoxx USD Asia-Pacific ex-Greater China Non-Sovereigns Investment Grade Climate Transition39</v>
      </c>
      <c r="C883" s="124" t="s">
        <v>560</v>
      </c>
      <c r="D883" t="s">
        <v>691</v>
      </c>
      <c r="F883">
        <v>39</v>
      </c>
      <c r="G883" t="s">
        <v>595</v>
      </c>
      <c r="H883" s="25">
        <v>45991</v>
      </c>
      <c r="K883">
        <f t="shared" si="108"/>
        <v>1857710219.1446636</v>
      </c>
      <c r="P883" t="s">
        <v>693</v>
      </c>
    </row>
    <row r="884" spans="2:16" x14ac:dyDescent="0.3">
      <c r="B884" t="str">
        <f t="shared" si="109"/>
        <v>iBoxx USD Asia-Pacific ex-Greater China Non-Sovereigns Investment Grade Climate Transition40</v>
      </c>
      <c r="C884" s="124" t="s">
        <v>560</v>
      </c>
      <c r="D884" t="s">
        <v>691</v>
      </c>
      <c r="F884">
        <v>40</v>
      </c>
      <c r="G884" t="s">
        <v>595</v>
      </c>
      <c r="H884" s="25">
        <v>46022</v>
      </c>
      <c r="K884">
        <f t="shared" si="108"/>
        <v>1846873576.1996531</v>
      </c>
      <c r="P884" t="s">
        <v>693</v>
      </c>
    </row>
    <row r="885" spans="2:16" x14ac:dyDescent="0.3">
      <c r="B885" t="str">
        <f t="shared" si="109"/>
        <v>iBoxx USD Asia-Pacific ex-Greater China Non-Sovereigns Investment Grade Climate Transition41</v>
      </c>
      <c r="C885" s="124" t="s">
        <v>560</v>
      </c>
      <c r="D885" t="s">
        <v>691</v>
      </c>
      <c r="F885">
        <v>41</v>
      </c>
      <c r="G885" t="s">
        <v>595</v>
      </c>
      <c r="H885" s="25">
        <v>46053</v>
      </c>
      <c r="K885">
        <f t="shared" si="108"/>
        <v>1836100147.0051551</v>
      </c>
      <c r="P885" t="s">
        <v>693</v>
      </c>
    </row>
    <row r="886" spans="2:16" x14ac:dyDescent="0.3">
      <c r="B886" t="str">
        <f t="shared" si="109"/>
        <v>iBoxx USD Asia-Pacific ex-Greater China Non-Sovereigns Investment Grade Climate Transition42</v>
      </c>
      <c r="C886" s="124" t="s">
        <v>560</v>
      </c>
      <c r="D886" t="s">
        <v>691</v>
      </c>
      <c r="F886">
        <v>42</v>
      </c>
      <c r="G886" t="s">
        <v>595</v>
      </c>
      <c r="H886" s="25">
        <v>46081</v>
      </c>
      <c r="K886">
        <f t="shared" si="108"/>
        <v>1825389562.8142917</v>
      </c>
      <c r="P886" t="s">
        <v>693</v>
      </c>
    </row>
    <row r="887" spans="2:16" x14ac:dyDescent="0.3">
      <c r="B887" t="str">
        <f t="shared" si="109"/>
        <v>iBoxx USD Asia-Pacific ex-Greater China Non-Sovereigns Investment Grade Climate Transition43</v>
      </c>
      <c r="C887" s="124" t="s">
        <v>560</v>
      </c>
      <c r="D887" t="s">
        <v>691</v>
      </c>
      <c r="F887">
        <v>43</v>
      </c>
      <c r="G887" t="s">
        <v>595</v>
      </c>
      <c r="H887" s="25">
        <v>46112</v>
      </c>
      <c r="K887">
        <f t="shared" si="108"/>
        <v>1814741457.031208</v>
      </c>
      <c r="P887" t="s">
        <v>693</v>
      </c>
    </row>
    <row r="888" spans="2:16" x14ac:dyDescent="0.3">
      <c r="B888" t="str">
        <f t="shared" si="109"/>
        <v>iBoxx USD Asia-Pacific ex-Greater China Non-Sovereigns Investment Grade Climate Transition44</v>
      </c>
      <c r="C888" s="124" t="s">
        <v>560</v>
      </c>
      <c r="D888" t="s">
        <v>691</v>
      </c>
      <c r="F888">
        <v>44</v>
      </c>
      <c r="G888" t="s">
        <v>595</v>
      </c>
      <c r="H888" s="25">
        <v>46142</v>
      </c>
      <c r="K888">
        <f t="shared" si="108"/>
        <v>1804155465.1985261</v>
      </c>
      <c r="P888" t="s">
        <v>693</v>
      </c>
    </row>
    <row r="889" spans="2:16" x14ac:dyDescent="0.3">
      <c r="B889" t="str">
        <f t="shared" si="109"/>
        <v>iBoxx USD Asia-Pacific ex-Greater China Non-Sovereigns Investment Grade Climate Transition45</v>
      </c>
      <c r="C889" s="124" t="s">
        <v>560</v>
      </c>
      <c r="D889" t="s">
        <v>691</v>
      </c>
      <c r="F889">
        <v>45</v>
      </c>
      <c r="G889" t="s">
        <v>595</v>
      </c>
      <c r="H889" s="25">
        <v>46173</v>
      </c>
      <c r="K889">
        <f t="shared" si="108"/>
        <v>1793631224.9848678</v>
      </c>
      <c r="P889" t="s">
        <v>693</v>
      </c>
    </row>
    <row r="890" spans="2:16" x14ac:dyDescent="0.3">
      <c r="B890" t="str">
        <f t="shared" si="109"/>
        <v>iBoxx USD Asia-Pacific ex-Greater China Non-Sovereigns Investment Grade Climate Transition46</v>
      </c>
      <c r="C890" s="124" t="s">
        <v>560</v>
      </c>
      <c r="D890" t="s">
        <v>691</v>
      </c>
      <c r="F890">
        <v>46</v>
      </c>
      <c r="G890" t="s">
        <v>595</v>
      </c>
      <c r="H890" s="25">
        <v>46203</v>
      </c>
      <c r="K890">
        <f t="shared" si="108"/>
        <v>1783168376.1724565</v>
      </c>
      <c r="P890" t="s">
        <v>693</v>
      </c>
    </row>
    <row r="891" spans="2:16" x14ac:dyDescent="0.3">
      <c r="B891" t="str">
        <f t="shared" si="109"/>
        <v>iBoxx USD Asia-Pacific ex-Greater China Non-Sovereigns Investment Grade Climate Transition47</v>
      </c>
      <c r="C891" s="124" t="s">
        <v>560</v>
      </c>
      <c r="D891" t="s">
        <v>691</v>
      </c>
      <c r="F891">
        <v>47</v>
      </c>
      <c r="G891" t="s">
        <v>595</v>
      </c>
      <c r="H891" s="25">
        <v>46234</v>
      </c>
      <c r="K891">
        <f t="shared" si="108"/>
        <v>1772766560.6447835</v>
      </c>
      <c r="P891" t="s">
        <v>693</v>
      </c>
    </row>
    <row r="892" spans="2:16" x14ac:dyDescent="0.3">
      <c r="B892" t="str">
        <f t="shared" si="109"/>
        <v>iBoxx USD Asia-Pacific ex-Greater China Non-Sovereigns Investment Grade Climate Transition48</v>
      </c>
      <c r="C892" s="124" t="s">
        <v>560</v>
      </c>
      <c r="D892" t="s">
        <v>691</v>
      </c>
      <c r="F892">
        <v>48</v>
      </c>
      <c r="G892" t="s">
        <v>595</v>
      </c>
      <c r="H892" s="25">
        <v>46265</v>
      </c>
      <c r="K892">
        <f t="shared" si="108"/>
        <v>1762425422.3743556</v>
      </c>
      <c r="P892" t="s">
        <v>693</v>
      </c>
    </row>
    <row r="893" spans="2:16" x14ac:dyDescent="0.3">
      <c r="B893" t="str">
        <f t="shared" si="109"/>
        <v>iBoxx USD Asia-Pacific ex-Greater China Non-Sovereigns Investment Grade Climate Transition49</v>
      </c>
      <c r="C893" s="124" t="s">
        <v>560</v>
      </c>
      <c r="D893" t="s">
        <v>691</v>
      </c>
      <c r="F893">
        <v>49</v>
      </c>
      <c r="G893" t="s">
        <v>595</v>
      </c>
      <c r="H893" s="25">
        <v>46295</v>
      </c>
      <c r="K893">
        <f t="shared" si="108"/>
        <v>1752144607.4105051</v>
      </c>
      <c r="P893" t="s">
        <v>693</v>
      </c>
    </row>
    <row r="894" spans="2:16" x14ac:dyDescent="0.3">
      <c r="B894" t="str">
        <f t="shared" si="109"/>
        <v>iBoxx USD Asia-Pacific ex-Greater China Non-Sovereigns Investment Grade Climate Transition50</v>
      </c>
      <c r="C894" s="124" t="s">
        <v>560</v>
      </c>
      <c r="D894" t="s">
        <v>691</v>
      </c>
      <c r="F894">
        <v>50</v>
      </c>
      <c r="G894" t="s">
        <v>595</v>
      </c>
      <c r="H894" s="25">
        <v>46326</v>
      </c>
      <c r="K894">
        <f t="shared" si="108"/>
        <v>1741923763.8672774</v>
      </c>
      <c r="P894" t="s">
        <v>693</v>
      </c>
    </row>
    <row r="895" spans="2:16" x14ac:dyDescent="0.3">
      <c r="B895" t="str">
        <f t="shared" si="109"/>
        <v>iBoxx USD Asia-Pacific ex-Greater China Non-Sovereigns Investment Grade Climate Transition51</v>
      </c>
      <c r="C895" s="124" t="s">
        <v>560</v>
      </c>
      <c r="D895" t="s">
        <v>691</v>
      </c>
      <c r="F895">
        <v>51</v>
      </c>
      <c r="G895" t="s">
        <v>595</v>
      </c>
      <c r="H895" s="25">
        <v>46356</v>
      </c>
      <c r="K895">
        <f t="shared" si="108"/>
        <v>1731762541.9113843</v>
      </c>
      <c r="P895" t="s">
        <v>693</v>
      </c>
    </row>
    <row r="896" spans="2:16" x14ac:dyDescent="0.3">
      <c r="B896" t="str">
        <f t="shared" si="109"/>
        <v>iBoxx USD Asia-Pacific ex-Greater China Non-Sovereigns Investment Grade Climate Transition52</v>
      </c>
      <c r="C896" s="124" t="s">
        <v>560</v>
      </c>
      <c r="D896" t="s">
        <v>691</v>
      </c>
      <c r="F896">
        <v>52</v>
      </c>
      <c r="G896" t="s">
        <v>595</v>
      </c>
      <c r="H896" s="25">
        <v>46387</v>
      </c>
      <c r="K896">
        <f t="shared" si="108"/>
        <v>1721660593.7502348</v>
      </c>
      <c r="P896" t="s">
        <v>693</v>
      </c>
    </row>
    <row r="897" spans="2:16" x14ac:dyDescent="0.3">
      <c r="B897" t="str">
        <f t="shared" si="109"/>
        <v>iBoxx USD Asia-Pacific ex-Greater China Non-Sovereigns Investment Grade Climate Transition53</v>
      </c>
      <c r="C897" s="124" t="s">
        <v>560</v>
      </c>
      <c r="D897" t="s">
        <v>691</v>
      </c>
      <c r="F897">
        <v>53</v>
      </c>
      <c r="G897" t="s">
        <v>595</v>
      </c>
      <c r="H897" s="25">
        <v>46418</v>
      </c>
      <c r="K897">
        <f t="shared" si="108"/>
        <v>1711617573.6200252</v>
      </c>
      <c r="P897" t="s">
        <v>693</v>
      </c>
    </row>
    <row r="898" spans="2:16" x14ac:dyDescent="0.3">
      <c r="B898" t="str">
        <f t="shared" si="109"/>
        <v>iBoxx USD Asia-Pacific ex-Greater China Non-Sovereigns Investment Grade Climate Transition54</v>
      </c>
      <c r="C898" s="124" t="s">
        <v>560</v>
      </c>
      <c r="D898" t="s">
        <v>691</v>
      </c>
      <c r="F898">
        <v>54</v>
      </c>
      <c r="G898" t="s">
        <v>595</v>
      </c>
      <c r="H898" s="25">
        <v>46446</v>
      </c>
      <c r="K898">
        <f t="shared" si="108"/>
        <v>1701633137.7739081</v>
      </c>
      <c r="P898" t="s">
        <v>693</v>
      </c>
    </row>
    <row r="899" spans="2:16" x14ac:dyDescent="0.3">
      <c r="B899" t="str">
        <f t="shared" si="109"/>
        <v>iBoxx USD Asia-Pacific ex-Greater China Non-Sovereigns Investment Grade Climate Transition55</v>
      </c>
      <c r="C899" s="124" t="s">
        <v>560</v>
      </c>
      <c r="D899" t="s">
        <v>691</v>
      </c>
      <c r="F899">
        <v>55</v>
      </c>
      <c r="G899" t="s">
        <v>595</v>
      </c>
      <c r="H899" s="25">
        <v>46477</v>
      </c>
      <c r="K899">
        <f t="shared" si="108"/>
        <v>1691706944.470227</v>
      </c>
      <c r="P899" t="s">
        <v>693</v>
      </c>
    </row>
    <row r="900" spans="2:16" x14ac:dyDescent="0.3">
      <c r="B900" t="str">
        <f t="shared" si="109"/>
        <v>iBoxx USD Asia-Pacific ex-Greater China Non-Sovereigns Investment Grade Climate Transition56</v>
      </c>
      <c r="C900" s="124" t="s">
        <v>560</v>
      </c>
      <c r="D900" t="s">
        <v>691</v>
      </c>
      <c r="F900">
        <v>56</v>
      </c>
      <c r="G900" t="s">
        <v>595</v>
      </c>
      <c r="H900" s="25">
        <v>46507</v>
      </c>
      <c r="K900">
        <f t="shared" si="108"/>
        <v>1681838653.9608173</v>
      </c>
      <c r="P900" t="s">
        <v>693</v>
      </c>
    </row>
    <row r="901" spans="2:16" x14ac:dyDescent="0.3">
      <c r="B901" t="str">
        <f t="shared" si="109"/>
        <v>iBoxx USD Asia-Pacific ex-Greater China Non-Sovereigns Investment Grade Climate Transition57</v>
      </c>
      <c r="C901" s="124" t="s">
        <v>560</v>
      </c>
      <c r="D901" t="s">
        <v>691</v>
      </c>
      <c r="F901">
        <v>57</v>
      </c>
      <c r="G901" t="s">
        <v>595</v>
      </c>
      <c r="H901" s="25">
        <v>46538</v>
      </c>
      <c r="K901">
        <f t="shared" si="108"/>
        <v>1672027928.4793792</v>
      </c>
      <c r="P901" t="s">
        <v>693</v>
      </c>
    </row>
    <row r="902" spans="2:16" x14ac:dyDescent="0.3">
      <c r="B902" t="str">
        <f t="shared" si="109"/>
        <v>iBoxx USD Asia-Pacific ex-Greater China Non-Sovereigns Investment Grade Climate Transition58</v>
      </c>
      <c r="C902" s="124" t="s">
        <v>560</v>
      </c>
      <c r="D902" t="s">
        <v>691</v>
      </c>
      <c r="F902">
        <v>58</v>
      </c>
      <c r="G902" t="s">
        <v>595</v>
      </c>
      <c r="H902" s="25">
        <v>46568</v>
      </c>
      <c r="K902">
        <f t="shared" si="108"/>
        <v>1662274432.2299161</v>
      </c>
      <c r="P902" t="s">
        <v>693</v>
      </c>
    </row>
    <row r="903" spans="2:16" x14ac:dyDescent="0.3">
      <c r="B903" t="str">
        <f t="shared" si="109"/>
        <v>iBoxx USD Asia-Pacific ex-Greater China Non-Sovereigns Investment Grade Climate Transition59</v>
      </c>
      <c r="C903" s="124" t="s">
        <v>560</v>
      </c>
      <c r="D903" t="s">
        <v>691</v>
      </c>
      <c r="F903">
        <v>59</v>
      </c>
      <c r="G903" t="s">
        <v>595</v>
      </c>
      <c r="H903" s="25">
        <v>46599</v>
      </c>
      <c r="K903">
        <f t="shared" si="108"/>
        <v>1652577831.3752415</v>
      </c>
      <c r="P903" t="s">
        <v>693</v>
      </c>
    </row>
    <row r="904" spans="2:16" x14ac:dyDescent="0.3">
      <c r="B904" t="str">
        <f t="shared" si="109"/>
        <v>iBoxx USD Asia-Pacific ex-Greater China Non-Sovereigns Investment Grade Climate Transition60</v>
      </c>
      <c r="C904" s="124" t="s">
        <v>560</v>
      </c>
      <c r="D904" t="s">
        <v>691</v>
      </c>
      <c r="F904">
        <v>60</v>
      </c>
      <c r="G904" t="s">
        <v>595</v>
      </c>
      <c r="H904" s="25">
        <v>46630</v>
      </c>
      <c r="K904">
        <f t="shared" si="108"/>
        <v>1642937794.0255525</v>
      </c>
      <c r="P904" t="s">
        <v>693</v>
      </c>
    </row>
    <row r="905" spans="2:16" x14ac:dyDescent="0.3">
      <c r="B905" t="str">
        <f t="shared" si="109"/>
        <v>iBoxx USD Asia-Pacific ex-Greater China Non-Sovereigns Investment Grade Climate Transition61</v>
      </c>
      <c r="C905" s="124" t="s">
        <v>560</v>
      </c>
      <c r="D905" t="s">
        <v>691</v>
      </c>
      <c r="F905">
        <v>61</v>
      </c>
      <c r="G905" t="s">
        <v>595</v>
      </c>
      <c r="H905" s="25">
        <v>46660</v>
      </c>
      <c r="K905">
        <f t="shared" si="108"/>
        <v>1633353990.2270701</v>
      </c>
      <c r="P905" t="s">
        <v>693</v>
      </c>
    </row>
    <row r="906" spans="2:16" x14ac:dyDescent="0.3">
      <c r="B906" t="str">
        <f t="shared" si="109"/>
        <v>iBoxx USD Asia-Pacific ex-Greater China Non-Sovereigns Investment Grade Climate Transition62</v>
      </c>
      <c r="C906" s="124" t="s">
        <v>560</v>
      </c>
      <c r="D906" t="s">
        <v>691</v>
      </c>
      <c r="F906">
        <v>62</v>
      </c>
      <c r="G906" t="s">
        <v>595</v>
      </c>
      <c r="H906" s="25">
        <v>46691</v>
      </c>
      <c r="K906">
        <f t="shared" si="108"/>
        <v>1623826091.9507453</v>
      </c>
      <c r="P906" t="s">
        <v>693</v>
      </c>
    </row>
    <row r="907" spans="2:16" x14ac:dyDescent="0.3">
      <c r="B907" t="str">
        <f t="shared" si="109"/>
        <v>iBoxx USD Asia-Pacific ex-Greater China Non-Sovereigns Investment Grade Climate Transition63</v>
      </c>
      <c r="C907" s="124" t="s">
        <v>560</v>
      </c>
      <c r="D907" t="s">
        <v>691</v>
      </c>
      <c r="F907">
        <v>63</v>
      </c>
      <c r="G907" t="s">
        <v>595</v>
      </c>
      <c r="H907" s="25">
        <v>46721</v>
      </c>
      <c r="K907">
        <f t="shared" si="108"/>
        <v>1614353773.0810325</v>
      </c>
      <c r="P907" t="s">
        <v>693</v>
      </c>
    </row>
    <row r="908" spans="2:16" x14ac:dyDescent="0.3">
      <c r="B908" t="str">
        <f t="shared" si="109"/>
        <v>iBoxx USD Asia-Pacific ex-Greater China Non-Sovereigns Investment Grade Climate Transition64</v>
      </c>
      <c r="C908" s="124" t="s">
        <v>560</v>
      </c>
      <c r="D908" t="s">
        <v>691</v>
      </c>
      <c r="F908">
        <v>64</v>
      </c>
      <c r="G908" t="s">
        <v>595</v>
      </c>
      <c r="H908" s="25">
        <v>46752</v>
      </c>
      <c r="K908">
        <f t="shared" si="108"/>
        <v>1604936709.4047265</v>
      </c>
      <c r="P908" t="s">
        <v>693</v>
      </c>
    </row>
    <row r="909" spans="2:16" x14ac:dyDescent="0.3">
      <c r="B909" t="str">
        <f t="shared" si="109"/>
        <v>iBoxx USD Asia-Pacific ex-Greater China Non-Sovereigns Investment Grade Climate Transition65</v>
      </c>
      <c r="C909" s="124" t="s">
        <v>560</v>
      </c>
      <c r="D909" t="s">
        <v>691</v>
      </c>
      <c r="F909">
        <v>65</v>
      </c>
      <c r="G909" t="s">
        <v>595</v>
      </c>
      <c r="H909" s="25">
        <v>46783</v>
      </c>
      <c r="K909">
        <f t="shared" ref="K909:K943" si="110">$J$844*(1-7%/12)^(F909-1)</f>
        <v>1595574578.5998657</v>
      </c>
      <c r="P909" t="s">
        <v>693</v>
      </c>
    </row>
    <row r="910" spans="2:16" x14ac:dyDescent="0.3">
      <c r="B910" t="str">
        <f t="shared" si="109"/>
        <v>iBoxx USD Asia-Pacific ex-Greater China Non-Sovereigns Investment Grade Climate Transition66</v>
      </c>
      <c r="C910" s="124" t="s">
        <v>560</v>
      </c>
      <c r="D910" t="s">
        <v>691</v>
      </c>
      <c r="F910">
        <v>66</v>
      </c>
      <c r="G910" t="s">
        <v>595</v>
      </c>
      <c r="H910" s="25">
        <v>46811</v>
      </c>
      <c r="K910">
        <f t="shared" si="110"/>
        <v>1586267060.2246997</v>
      </c>
      <c r="P910" t="s">
        <v>693</v>
      </c>
    </row>
    <row r="911" spans="2:16" x14ac:dyDescent="0.3">
      <c r="B911" t="str">
        <f t="shared" si="109"/>
        <v>iBoxx USD Asia-Pacific ex-Greater China Non-Sovereigns Investment Grade Climate Transition67</v>
      </c>
      <c r="C911" s="124" t="s">
        <v>560</v>
      </c>
      <c r="D911" t="s">
        <v>691</v>
      </c>
      <c r="F911">
        <v>67</v>
      </c>
      <c r="G911" t="s">
        <v>595</v>
      </c>
      <c r="H911" s="25">
        <v>46843</v>
      </c>
      <c r="K911">
        <f t="shared" si="110"/>
        <v>1577013835.7067223</v>
      </c>
      <c r="P911" t="s">
        <v>693</v>
      </c>
    </row>
    <row r="912" spans="2:16" x14ac:dyDescent="0.3">
      <c r="B912" t="str">
        <f t="shared" si="109"/>
        <v>iBoxx USD Asia-Pacific ex-Greater China Non-Sovereigns Investment Grade Climate Transition68</v>
      </c>
      <c r="C912" s="124" t="s">
        <v>560</v>
      </c>
      <c r="D912" t="s">
        <v>691</v>
      </c>
      <c r="F912">
        <v>68</v>
      </c>
      <c r="G912" t="s">
        <v>595</v>
      </c>
      <c r="H912" s="25">
        <v>46873</v>
      </c>
      <c r="K912">
        <f t="shared" si="110"/>
        <v>1567814588.3317664</v>
      </c>
      <c r="P912" t="s">
        <v>693</v>
      </c>
    </row>
    <row r="913" spans="2:16" x14ac:dyDescent="0.3">
      <c r="B913" t="str">
        <f t="shared" si="109"/>
        <v>iBoxx USD Asia-Pacific ex-Greater China Non-Sovereigns Investment Grade Climate Transition69</v>
      </c>
      <c r="C913" s="124" t="s">
        <v>560</v>
      </c>
      <c r="D913" t="s">
        <v>691</v>
      </c>
      <c r="F913">
        <v>69</v>
      </c>
      <c r="G913" t="s">
        <v>595</v>
      </c>
      <c r="H913" s="25">
        <v>46904</v>
      </c>
      <c r="K913">
        <f t="shared" si="110"/>
        <v>1558669003.2331643</v>
      </c>
      <c r="P913" t="s">
        <v>693</v>
      </c>
    </row>
    <row r="914" spans="2:16" x14ac:dyDescent="0.3">
      <c r="B914" t="str">
        <f t="shared" si="109"/>
        <v>iBoxx USD Asia-Pacific ex-Greater China Non-Sovereigns Investment Grade Climate Transition70</v>
      </c>
      <c r="C914" s="124" t="s">
        <v>560</v>
      </c>
      <c r="D914" t="s">
        <v>691</v>
      </c>
      <c r="F914">
        <v>70</v>
      </c>
      <c r="G914" t="s">
        <v>595</v>
      </c>
      <c r="H914" s="25">
        <v>46934</v>
      </c>
      <c r="K914">
        <f t="shared" si="110"/>
        <v>1549576767.3809707</v>
      </c>
      <c r="P914" t="s">
        <v>693</v>
      </c>
    </row>
    <row r="915" spans="2:16" x14ac:dyDescent="0.3">
      <c r="B915" t="str">
        <f t="shared" si="109"/>
        <v>iBoxx USD Asia-Pacific ex-Greater China Non-Sovereigns Investment Grade Climate Transition71</v>
      </c>
      <c r="C915" s="124" t="s">
        <v>560</v>
      </c>
      <c r="D915" t="s">
        <v>691</v>
      </c>
      <c r="F915">
        <v>71</v>
      </c>
      <c r="G915" t="s">
        <v>595</v>
      </c>
      <c r="H915" s="25">
        <v>46965</v>
      </c>
      <c r="K915">
        <f t="shared" si="110"/>
        <v>1540537569.5712483</v>
      </c>
      <c r="P915" t="s">
        <v>693</v>
      </c>
    </row>
    <row r="916" spans="2:16" x14ac:dyDescent="0.3">
      <c r="B916" t="str">
        <f t="shared" si="109"/>
        <v>iBoxx USD Asia-Pacific ex-Greater China Non-Sovereigns Investment Grade Climate Transition72</v>
      </c>
      <c r="C916" s="124" t="s">
        <v>560</v>
      </c>
      <c r="D916" t="s">
        <v>691</v>
      </c>
      <c r="F916">
        <v>72</v>
      </c>
      <c r="G916" t="s">
        <v>595</v>
      </c>
      <c r="H916" s="25">
        <v>46996</v>
      </c>
      <c r="K916">
        <f t="shared" si="110"/>
        <v>1531551100.4154162</v>
      </c>
      <c r="P916" t="s">
        <v>693</v>
      </c>
    </row>
    <row r="917" spans="2:16" x14ac:dyDescent="0.3">
      <c r="B917" t="str">
        <f t="shared" ref="B917:B943" si="111">_xlfn.CONCAT(C917,F917)</f>
        <v>iBoxx USD Asia-Pacific ex-Greater China Non-Sovereigns Investment Grade Climate Transition73</v>
      </c>
      <c r="C917" s="124" t="s">
        <v>560</v>
      </c>
      <c r="D917" t="s">
        <v>691</v>
      </c>
      <c r="F917">
        <v>73</v>
      </c>
      <c r="G917" t="s">
        <v>595</v>
      </c>
      <c r="H917" s="25">
        <v>47026</v>
      </c>
      <c r="K917">
        <f t="shared" si="110"/>
        <v>1522617052.3296595</v>
      </c>
      <c r="P917" t="s">
        <v>693</v>
      </c>
    </row>
    <row r="918" spans="2:16" x14ac:dyDescent="0.3">
      <c r="B918" t="str">
        <f t="shared" si="111"/>
        <v>iBoxx USD Asia-Pacific ex-Greater China Non-Sovereigns Investment Grade Climate Transition74</v>
      </c>
      <c r="C918" s="124" t="s">
        <v>560</v>
      </c>
      <c r="D918" t="s">
        <v>691</v>
      </c>
      <c r="F918">
        <v>74</v>
      </c>
      <c r="G918" t="s">
        <v>595</v>
      </c>
      <c r="H918" s="25">
        <v>47057</v>
      </c>
      <c r="K918">
        <f t="shared" si="110"/>
        <v>1513735119.5244031</v>
      </c>
      <c r="P918" t="s">
        <v>693</v>
      </c>
    </row>
    <row r="919" spans="2:16" x14ac:dyDescent="0.3">
      <c r="B919" t="str">
        <f t="shared" si="111"/>
        <v>iBoxx USD Asia-Pacific ex-Greater China Non-Sovereigns Investment Grade Climate Transition75</v>
      </c>
      <c r="C919" s="124" t="s">
        <v>560</v>
      </c>
      <c r="D919" t="s">
        <v>691</v>
      </c>
      <c r="F919">
        <v>75</v>
      </c>
      <c r="G919" t="s">
        <v>595</v>
      </c>
      <c r="H919" s="25">
        <v>47087</v>
      </c>
      <c r="K919">
        <f t="shared" si="110"/>
        <v>1504904997.9938438</v>
      </c>
      <c r="P919" t="s">
        <v>693</v>
      </c>
    </row>
    <row r="920" spans="2:16" x14ac:dyDescent="0.3">
      <c r="B920" t="str">
        <f t="shared" si="111"/>
        <v>iBoxx USD Asia-Pacific ex-Greater China Non-Sovereigns Investment Grade Climate Transition76</v>
      </c>
      <c r="C920" s="124" t="s">
        <v>560</v>
      </c>
      <c r="D920" t="s">
        <v>691</v>
      </c>
      <c r="F920">
        <v>76</v>
      </c>
      <c r="G920" t="s">
        <v>595</v>
      </c>
      <c r="H920" s="25">
        <v>47118</v>
      </c>
      <c r="K920">
        <f t="shared" si="110"/>
        <v>1496126385.5055466</v>
      </c>
      <c r="P920" t="s">
        <v>693</v>
      </c>
    </row>
    <row r="921" spans="2:16" x14ac:dyDescent="0.3">
      <c r="B921" t="str">
        <f t="shared" si="111"/>
        <v>iBoxx USD Asia-Pacific ex-Greater China Non-Sovereigns Investment Grade Climate Transition77</v>
      </c>
      <c r="C921" s="124" t="s">
        <v>560</v>
      </c>
      <c r="D921" t="s">
        <v>691</v>
      </c>
      <c r="F921">
        <v>77</v>
      </c>
      <c r="G921" t="s">
        <v>595</v>
      </c>
      <c r="H921" s="25">
        <v>47149</v>
      </c>
      <c r="K921">
        <f t="shared" si="110"/>
        <v>1487398981.5900974</v>
      </c>
      <c r="P921" t="s">
        <v>693</v>
      </c>
    </row>
    <row r="922" spans="2:16" x14ac:dyDescent="0.3">
      <c r="B922" t="str">
        <f t="shared" si="111"/>
        <v>iBoxx USD Asia-Pacific ex-Greater China Non-Sovereigns Investment Grade Climate Transition78</v>
      </c>
      <c r="C922" s="124" t="s">
        <v>560</v>
      </c>
      <c r="D922" t="s">
        <v>691</v>
      </c>
      <c r="F922">
        <v>78</v>
      </c>
      <c r="G922" t="s">
        <v>595</v>
      </c>
      <c r="H922" s="25">
        <v>47177</v>
      </c>
      <c r="K922">
        <f t="shared" si="110"/>
        <v>1478722487.5308218</v>
      </c>
      <c r="P922" t="s">
        <v>693</v>
      </c>
    </row>
    <row r="923" spans="2:16" x14ac:dyDescent="0.3">
      <c r="B923" t="str">
        <f t="shared" si="111"/>
        <v>iBoxx USD Asia-Pacific ex-Greater China Non-Sovereigns Investment Grade Climate Transition79</v>
      </c>
      <c r="C923" s="124" t="s">
        <v>560</v>
      </c>
      <c r="D923" t="s">
        <v>691</v>
      </c>
      <c r="F923">
        <v>79</v>
      </c>
      <c r="G923" t="s">
        <v>595</v>
      </c>
      <c r="H923" s="25">
        <v>47208</v>
      </c>
      <c r="K923">
        <f t="shared" si="110"/>
        <v>1470096606.3535585</v>
      </c>
      <c r="P923" t="s">
        <v>693</v>
      </c>
    </row>
    <row r="924" spans="2:16" x14ac:dyDescent="0.3">
      <c r="B924" t="str">
        <f t="shared" si="111"/>
        <v>iBoxx USD Asia-Pacific ex-Greater China Non-Sovereigns Investment Grade Climate Transition80</v>
      </c>
      <c r="C924" s="124" t="s">
        <v>560</v>
      </c>
      <c r="D924" t="s">
        <v>691</v>
      </c>
      <c r="F924">
        <v>80</v>
      </c>
      <c r="G924" t="s">
        <v>595</v>
      </c>
      <c r="H924" s="25">
        <v>47238</v>
      </c>
      <c r="K924">
        <f t="shared" si="110"/>
        <v>1461521042.8164961</v>
      </c>
      <c r="P924" t="s">
        <v>693</v>
      </c>
    </row>
    <row r="925" spans="2:16" x14ac:dyDescent="0.3">
      <c r="B925" t="str">
        <f t="shared" si="111"/>
        <v>iBoxx USD Asia-Pacific ex-Greater China Non-Sovereigns Investment Grade Climate Transition81</v>
      </c>
      <c r="C925" s="124" t="s">
        <v>560</v>
      </c>
      <c r="D925" t="s">
        <v>691</v>
      </c>
      <c r="F925">
        <v>81</v>
      </c>
      <c r="G925" t="s">
        <v>595</v>
      </c>
      <c r="H925" s="25">
        <v>47269</v>
      </c>
      <c r="K925">
        <f t="shared" si="110"/>
        <v>1452995503.4000666</v>
      </c>
      <c r="P925" t="s">
        <v>693</v>
      </c>
    </row>
    <row r="926" spans="2:16" x14ac:dyDescent="0.3">
      <c r="B926" t="str">
        <f t="shared" si="111"/>
        <v>iBoxx USD Asia-Pacific ex-Greater China Non-Sovereigns Investment Grade Climate Transition82</v>
      </c>
      <c r="C926" s="124" t="s">
        <v>560</v>
      </c>
      <c r="D926" t="s">
        <v>691</v>
      </c>
      <c r="F926">
        <v>82</v>
      </c>
      <c r="G926" t="s">
        <v>595</v>
      </c>
      <c r="H926" s="25">
        <v>47299</v>
      </c>
      <c r="K926">
        <f t="shared" si="110"/>
        <v>1444519696.2968998</v>
      </c>
      <c r="P926" t="s">
        <v>693</v>
      </c>
    </row>
    <row r="927" spans="2:16" x14ac:dyDescent="0.3">
      <c r="B927" t="str">
        <f t="shared" si="111"/>
        <v>iBoxx USD Asia-Pacific ex-Greater China Non-Sovereigns Investment Grade Climate Transition83</v>
      </c>
      <c r="C927" s="124" t="s">
        <v>560</v>
      </c>
      <c r="D927" t="s">
        <v>691</v>
      </c>
      <c r="F927">
        <v>83</v>
      </c>
      <c r="G927" t="s">
        <v>595</v>
      </c>
      <c r="H927" s="25">
        <v>47330</v>
      </c>
      <c r="K927">
        <f t="shared" si="110"/>
        <v>1436093331.401834</v>
      </c>
      <c r="P927" t="s">
        <v>693</v>
      </c>
    </row>
    <row r="928" spans="2:16" x14ac:dyDescent="0.3">
      <c r="B928" t="str">
        <f t="shared" si="111"/>
        <v>iBoxx USD Asia-Pacific ex-Greater China Non-Sovereigns Investment Grade Climate Transition84</v>
      </c>
      <c r="C928" s="124" t="s">
        <v>560</v>
      </c>
      <c r="D928" t="s">
        <v>691</v>
      </c>
      <c r="F928">
        <v>84</v>
      </c>
      <c r="G928" t="s">
        <v>595</v>
      </c>
      <c r="H928" s="25">
        <v>47361</v>
      </c>
      <c r="K928">
        <f t="shared" si="110"/>
        <v>1427716120.30199</v>
      </c>
      <c r="P928" t="s">
        <v>693</v>
      </c>
    </row>
    <row r="929" spans="2:16" x14ac:dyDescent="0.3">
      <c r="B929" t="str">
        <f t="shared" si="111"/>
        <v>iBoxx USD Asia-Pacific ex-Greater China Non-Sovereigns Investment Grade Climate Transition85</v>
      </c>
      <c r="C929" s="124" t="s">
        <v>560</v>
      </c>
      <c r="D929" t="s">
        <v>691</v>
      </c>
      <c r="F929">
        <v>85</v>
      </c>
      <c r="G929" t="s">
        <v>595</v>
      </c>
      <c r="H929" s="25">
        <v>47391</v>
      </c>
      <c r="K929">
        <f t="shared" si="110"/>
        <v>1419387776.2668951</v>
      </c>
      <c r="P929" t="s">
        <v>693</v>
      </c>
    </row>
    <row r="930" spans="2:16" x14ac:dyDescent="0.3">
      <c r="B930" t="str">
        <f t="shared" si="111"/>
        <v>iBoxx USD Asia-Pacific ex-Greater China Non-Sovereigns Investment Grade Climate Transition86</v>
      </c>
      <c r="C930" s="124" t="s">
        <v>560</v>
      </c>
      <c r="D930" t="s">
        <v>691</v>
      </c>
      <c r="F930">
        <v>86</v>
      </c>
      <c r="G930" t="s">
        <v>595</v>
      </c>
      <c r="H930" s="25">
        <v>47422</v>
      </c>
      <c r="K930">
        <f t="shared" si="110"/>
        <v>1411108014.2386713</v>
      </c>
      <c r="P930" t="s">
        <v>693</v>
      </c>
    </row>
    <row r="931" spans="2:16" x14ac:dyDescent="0.3">
      <c r="B931" t="str">
        <f t="shared" si="111"/>
        <v>iBoxx USD Asia-Pacific ex-Greater China Non-Sovereigns Investment Grade Climate Transition87</v>
      </c>
      <c r="C931" s="124" t="s">
        <v>560</v>
      </c>
      <c r="D931" t="s">
        <v>691</v>
      </c>
      <c r="F931">
        <v>87</v>
      </c>
      <c r="G931" t="s">
        <v>595</v>
      </c>
      <c r="H931" s="25">
        <v>47452</v>
      </c>
      <c r="K931">
        <f t="shared" si="110"/>
        <v>1402876550.822279</v>
      </c>
      <c r="P931" t="s">
        <v>693</v>
      </c>
    </row>
    <row r="932" spans="2:16" x14ac:dyDescent="0.3">
      <c r="B932" t="str">
        <f t="shared" si="111"/>
        <v>iBoxx USD Asia-Pacific ex-Greater China Non-Sovereigns Investment Grade Climate Transition88</v>
      </c>
      <c r="C932" s="124" t="s">
        <v>560</v>
      </c>
      <c r="D932" t="s">
        <v>691</v>
      </c>
      <c r="F932">
        <v>88</v>
      </c>
      <c r="G932" t="s">
        <v>595</v>
      </c>
      <c r="H932" s="25">
        <v>47483</v>
      </c>
      <c r="K932">
        <f t="shared" si="110"/>
        <v>1394693104.275816</v>
      </c>
      <c r="P932" t="s">
        <v>693</v>
      </c>
    </row>
    <row r="933" spans="2:16" x14ac:dyDescent="0.3">
      <c r="B933" t="str">
        <f t="shared" si="111"/>
        <v>iBoxx USD Asia-Pacific ex-Greater China Non-Sovereigns Investment Grade Climate Transition89</v>
      </c>
      <c r="C933" s="124" t="s">
        <v>560</v>
      </c>
      <c r="D933" t="s">
        <v>691</v>
      </c>
      <c r="F933">
        <v>89</v>
      </c>
      <c r="G933" t="s">
        <v>595</v>
      </c>
      <c r="H933" s="25">
        <v>47514</v>
      </c>
      <c r="K933">
        <f t="shared" si="110"/>
        <v>1386557394.5008736</v>
      </c>
      <c r="P933" t="s">
        <v>693</v>
      </c>
    </row>
    <row r="934" spans="2:16" x14ac:dyDescent="0.3">
      <c r="B934" t="str">
        <f t="shared" si="111"/>
        <v>iBoxx USD Asia-Pacific ex-Greater China Non-Sovereigns Investment Grade Climate Transition90</v>
      </c>
      <c r="C934" s="124" t="s">
        <v>560</v>
      </c>
      <c r="D934" t="s">
        <v>691</v>
      </c>
      <c r="F934">
        <v>90</v>
      </c>
      <c r="G934" t="s">
        <v>595</v>
      </c>
      <c r="H934" s="25">
        <v>47542</v>
      </c>
      <c r="K934">
        <f t="shared" si="110"/>
        <v>1378469143.0329518</v>
      </c>
      <c r="P934" t="s">
        <v>693</v>
      </c>
    </row>
    <row r="935" spans="2:16" x14ac:dyDescent="0.3">
      <c r="B935" t="str">
        <f t="shared" si="111"/>
        <v>iBoxx USD Asia-Pacific ex-Greater China Non-Sovereigns Investment Grade Climate Transition91</v>
      </c>
      <c r="C935" s="124" t="s">
        <v>560</v>
      </c>
      <c r="D935" t="s">
        <v>691</v>
      </c>
      <c r="F935">
        <v>91</v>
      </c>
      <c r="G935" t="s">
        <v>595</v>
      </c>
      <c r="H935" s="25">
        <v>47573</v>
      </c>
      <c r="K935">
        <f t="shared" si="110"/>
        <v>1370428073.0319262</v>
      </c>
      <c r="P935" t="s">
        <v>693</v>
      </c>
    </row>
    <row r="936" spans="2:16" x14ac:dyDescent="0.3">
      <c r="B936" t="str">
        <f t="shared" si="111"/>
        <v>iBoxx USD Asia-Pacific ex-Greater China Non-Sovereigns Investment Grade Climate Transition92</v>
      </c>
      <c r="C936" s="124" t="s">
        <v>560</v>
      </c>
      <c r="D936" t="s">
        <v>691</v>
      </c>
      <c r="F936">
        <v>92</v>
      </c>
      <c r="G936" t="s">
        <v>595</v>
      </c>
      <c r="H936" s="25">
        <v>47603</v>
      </c>
      <c r="K936">
        <f t="shared" si="110"/>
        <v>1362433909.2725732</v>
      </c>
      <c r="P936" t="s">
        <v>693</v>
      </c>
    </row>
    <row r="937" spans="2:16" x14ac:dyDescent="0.3">
      <c r="B937" t="str">
        <f t="shared" si="111"/>
        <v>iBoxx USD Asia-Pacific ex-Greater China Non-Sovereigns Investment Grade Climate Transition93</v>
      </c>
      <c r="C937" s="124" t="s">
        <v>560</v>
      </c>
      <c r="D937" t="s">
        <v>691</v>
      </c>
      <c r="F937">
        <v>93</v>
      </c>
      <c r="G937" t="s">
        <v>595</v>
      </c>
      <c r="H937" s="25">
        <v>47634</v>
      </c>
      <c r="K937">
        <f t="shared" si="110"/>
        <v>1354486378.1351497</v>
      </c>
      <c r="P937" t="s">
        <v>693</v>
      </c>
    </row>
    <row r="938" spans="2:16" x14ac:dyDescent="0.3">
      <c r="B938" t="str">
        <f t="shared" si="111"/>
        <v>iBoxx USD Asia-Pacific ex-Greater China Non-Sovereigns Investment Grade Climate Transition94</v>
      </c>
      <c r="C938" s="124" t="s">
        <v>560</v>
      </c>
      <c r="D938" t="s">
        <v>691</v>
      </c>
      <c r="F938">
        <v>94</v>
      </c>
      <c r="G938" t="s">
        <v>595</v>
      </c>
      <c r="H938" s="25">
        <v>47664</v>
      </c>
      <c r="K938">
        <f t="shared" si="110"/>
        <v>1346585207.5960281</v>
      </c>
      <c r="P938" t="s">
        <v>693</v>
      </c>
    </row>
    <row r="939" spans="2:16" x14ac:dyDescent="0.3">
      <c r="B939" t="str">
        <f t="shared" si="111"/>
        <v>iBoxx USD Asia-Pacific ex-Greater China Non-Sovereigns Investment Grade Climate Transition95</v>
      </c>
      <c r="C939" s="124" t="s">
        <v>560</v>
      </c>
      <c r="D939" t="s">
        <v>691</v>
      </c>
      <c r="F939">
        <v>95</v>
      </c>
      <c r="G939" t="s">
        <v>595</v>
      </c>
      <c r="H939" s="25">
        <v>47695</v>
      </c>
      <c r="K939">
        <f t="shared" si="110"/>
        <v>1338730127.2183843</v>
      </c>
      <c r="P939" t="s">
        <v>693</v>
      </c>
    </row>
    <row r="940" spans="2:16" x14ac:dyDescent="0.3">
      <c r="B940" t="str">
        <f t="shared" si="111"/>
        <v>iBoxx USD Asia-Pacific ex-Greater China Non-Sovereigns Investment Grade Climate Transition96</v>
      </c>
      <c r="C940" s="124" t="s">
        <v>560</v>
      </c>
      <c r="D940" t="s">
        <v>691</v>
      </c>
      <c r="F940">
        <v>96</v>
      </c>
      <c r="G940" t="s">
        <v>595</v>
      </c>
      <c r="H940" s="25">
        <v>47726</v>
      </c>
      <c r="K940">
        <f t="shared" si="110"/>
        <v>1330920868.1429439</v>
      </c>
      <c r="P940" t="s">
        <v>693</v>
      </c>
    </row>
    <row r="941" spans="2:16" x14ac:dyDescent="0.3">
      <c r="B941" t="str">
        <f t="shared" si="111"/>
        <v>iBoxx USD Asia-Pacific ex-Greater China Non-Sovereigns Investment Grade Climate Transition97</v>
      </c>
      <c r="C941" s="124" t="s">
        <v>560</v>
      </c>
      <c r="D941" t="s">
        <v>691</v>
      </c>
      <c r="F941">
        <v>97</v>
      </c>
      <c r="G941" t="s">
        <v>595</v>
      </c>
      <c r="H941" s="25">
        <v>47756</v>
      </c>
      <c r="K941">
        <f t="shared" si="110"/>
        <v>1323157163.0787766</v>
      </c>
      <c r="P941" t="s">
        <v>693</v>
      </c>
    </row>
    <row r="942" spans="2:16" x14ac:dyDescent="0.3">
      <c r="B942" t="str">
        <f t="shared" si="111"/>
        <v>iBoxx USD Asia-Pacific ex-Greater China Non-Sovereigns Investment Grade Climate Transition98</v>
      </c>
      <c r="C942" s="124" t="s">
        <v>560</v>
      </c>
      <c r="D942" t="s">
        <v>691</v>
      </c>
      <c r="F942">
        <v>98</v>
      </c>
      <c r="G942" t="s">
        <v>595</v>
      </c>
      <c r="H942" s="25">
        <v>47787</v>
      </c>
      <c r="K942">
        <f t="shared" si="110"/>
        <v>1315438746.2941504</v>
      </c>
      <c r="P942" t="s">
        <v>693</v>
      </c>
    </row>
    <row r="943" spans="2:16" x14ac:dyDescent="0.3">
      <c r="B943" t="str">
        <f t="shared" si="111"/>
        <v>iBoxx USD Asia-Pacific ex-Greater China Non-Sovereigns Investment Grade Climate Transition99</v>
      </c>
      <c r="C943" s="124" t="s">
        <v>560</v>
      </c>
      <c r="D943" t="s">
        <v>691</v>
      </c>
      <c r="F943">
        <v>99</v>
      </c>
      <c r="G943" t="s">
        <v>595</v>
      </c>
      <c r="H943" s="25">
        <v>47817</v>
      </c>
      <c r="K943">
        <f t="shared" si="110"/>
        <v>1307765353.6074345</v>
      </c>
      <c r="P943" t="s">
        <v>693</v>
      </c>
    </row>
  </sheetData>
  <autoFilter ref="A3:AE843" xr:uid="{940BF902-235C-42AA-AEEB-DB49B6E1DFE6}"/>
  <pageMargins left="0.7" right="0.7" top="0.75" bottom="0.75" header="0.3" footer="0.3"/>
  <pageSetup orientation="portrait" horizontalDpi="90" verticalDpi="9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1DD32A-5E4D-49AE-B48E-1149EC498014}">
  <sheetPr codeName="Sheet9">
    <tabColor rgb="FFFFFF00"/>
  </sheetPr>
  <dimension ref="A1:BX123"/>
  <sheetViews>
    <sheetView workbookViewId="0">
      <selection activeCell="AL16" sqref="AL16"/>
    </sheetView>
  </sheetViews>
  <sheetFormatPr defaultRowHeight="14.4" x14ac:dyDescent="0.3"/>
  <cols>
    <col min="1" max="1" width="2.6640625" customWidth="1"/>
    <col min="2" max="3" width="15.33203125" hidden="1" customWidth="1"/>
    <col min="4" max="4" width="28.33203125" hidden="1" customWidth="1"/>
    <col min="5" max="5" width="21.33203125" hidden="1" customWidth="1"/>
    <col min="6" max="6" width="15.33203125" hidden="1" customWidth="1"/>
    <col min="7" max="7" width="44.33203125" hidden="1" customWidth="1"/>
    <col min="8" max="8" width="31.44140625" hidden="1" customWidth="1"/>
    <col min="9" max="10" width="15.33203125" hidden="1" customWidth="1"/>
    <col min="11" max="12" width="0" hidden="1" customWidth="1"/>
    <col min="13" max="19" width="12.44140625" customWidth="1"/>
    <col min="20" max="20" width="2.6640625" customWidth="1"/>
    <col min="21" max="27" width="12.44140625" customWidth="1"/>
    <col min="28" max="28" width="3.6640625" customWidth="1"/>
    <col min="29" max="29" width="19.44140625" bestFit="1" customWidth="1"/>
    <col min="30" max="30" width="18" customWidth="1"/>
    <col min="31" max="31" width="24.44140625" customWidth="1"/>
    <col min="32" max="33" width="18" customWidth="1"/>
    <col min="38" max="38" width="15.33203125" customWidth="1"/>
    <col min="39" max="39" width="13.33203125" customWidth="1"/>
    <col min="41" max="41" width="92" bestFit="1" customWidth="1"/>
    <col min="43" max="43" width="13.33203125" bestFit="1" customWidth="1"/>
    <col min="44" max="44" width="8.6640625" customWidth="1"/>
  </cols>
  <sheetData>
    <row r="1" spans="1:76" x14ac:dyDescent="0.3">
      <c r="C1" s="21"/>
      <c r="D1" s="21"/>
      <c r="E1" s="22"/>
      <c r="F1" s="22"/>
      <c r="G1" s="22"/>
      <c r="H1" s="22"/>
      <c r="I1" s="22"/>
      <c r="J1" s="22"/>
      <c r="K1" s="22"/>
      <c r="AR1" s="27"/>
      <c r="AS1" s="27"/>
      <c r="AT1" s="27"/>
      <c r="AU1" s="27"/>
      <c r="AV1" s="27"/>
      <c r="AW1" s="27"/>
      <c r="AX1" s="27"/>
      <c r="AY1" s="27"/>
      <c r="AZ1" s="27"/>
      <c r="BA1" s="27"/>
      <c r="BB1" s="27"/>
      <c r="BC1" s="27"/>
      <c r="BD1" s="27"/>
      <c r="BF1" s="27"/>
      <c r="BG1" s="27"/>
      <c r="BH1" s="27"/>
      <c r="BI1" s="27"/>
      <c r="BJ1" s="27"/>
      <c r="BK1" s="27"/>
      <c r="BL1" s="27"/>
      <c r="BM1" s="28"/>
      <c r="BN1" s="28" t="s">
        <v>596</v>
      </c>
      <c r="BO1" s="28" t="s">
        <v>596</v>
      </c>
      <c r="BQ1" s="27"/>
      <c r="BR1" s="27"/>
      <c r="BS1" s="27"/>
      <c r="BT1" s="27"/>
      <c r="BU1" s="27"/>
    </row>
    <row r="2" spans="1:76" ht="16.2" x14ac:dyDescent="0.3">
      <c r="G2" s="1" t="s">
        <v>597</v>
      </c>
      <c r="H2" s="1" t="s">
        <v>598</v>
      </c>
      <c r="M2" t="s">
        <v>599</v>
      </c>
      <c r="U2" s="24" t="s">
        <v>600</v>
      </c>
      <c r="AR2" s="168" t="s">
        <v>601</v>
      </c>
      <c r="AS2" s="168" t="s">
        <v>601</v>
      </c>
      <c r="AT2" s="168" t="s">
        <v>601</v>
      </c>
      <c r="AU2" s="168" t="s">
        <v>601</v>
      </c>
      <c r="AV2" s="167" t="s">
        <v>470</v>
      </c>
      <c r="AW2" s="168" t="s">
        <v>601</v>
      </c>
      <c r="AX2" s="167" t="s">
        <v>470</v>
      </c>
      <c r="AY2" s="167" t="s">
        <v>470</v>
      </c>
      <c r="AZ2" s="167" t="s">
        <v>470</v>
      </c>
      <c r="BA2" s="167" t="s">
        <v>470</v>
      </c>
      <c r="BB2" s="167" t="s">
        <v>470</v>
      </c>
      <c r="BC2" s="168" t="s">
        <v>601</v>
      </c>
      <c r="BD2" s="167" t="s">
        <v>470</v>
      </c>
      <c r="BF2" s="167" t="s">
        <v>470</v>
      </c>
      <c r="BG2" s="167" t="s">
        <v>470</v>
      </c>
      <c r="BH2" s="168" t="s">
        <v>601</v>
      </c>
      <c r="BI2" s="168" t="s">
        <v>601</v>
      </c>
      <c r="BJ2" s="167" t="s">
        <v>470</v>
      </c>
      <c r="BK2" s="167" t="s">
        <v>470</v>
      </c>
      <c r="BL2" s="167" t="s">
        <v>470</v>
      </c>
      <c r="BM2" s="167" t="s">
        <v>470</v>
      </c>
      <c r="BN2" s="167" t="s">
        <v>470</v>
      </c>
      <c r="BO2" s="167" t="s">
        <v>470</v>
      </c>
      <c r="BQ2" s="168" t="s">
        <v>601</v>
      </c>
      <c r="BR2" s="168" t="s">
        <v>601</v>
      </c>
      <c r="BS2" s="168" t="s">
        <v>601</v>
      </c>
      <c r="BT2" s="167" t="s">
        <v>470</v>
      </c>
      <c r="BU2" s="168" t="s">
        <v>601</v>
      </c>
      <c r="BV2" s="168" t="s">
        <v>601</v>
      </c>
      <c r="BW2" s="168" t="s">
        <v>601</v>
      </c>
      <c r="BX2" s="168" t="s">
        <v>601</v>
      </c>
    </row>
    <row r="3" spans="1:76" ht="162.6" x14ac:dyDescent="0.3">
      <c r="C3" s="18" t="s">
        <v>602</v>
      </c>
      <c r="D3" s="19" t="s">
        <v>603</v>
      </c>
      <c r="E3" s="18" t="s">
        <v>604</v>
      </c>
      <c r="F3" s="20" t="s">
        <v>605</v>
      </c>
      <c r="G3" s="19" t="s">
        <v>606</v>
      </c>
      <c r="H3" s="19" t="s">
        <v>607</v>
      </c>
      <c r="I3" s="20" t="s">
        <v>608</v>
      </c>
      <c r="J3" s="19" t="s">
        <v>609</v>
      </c>
      <c r="K3" s="20" t="s">
        <v>610</v>
      </c>
      <c r="M3" s="34" t="s">
        <v>602</v>
      </c>
      <c r="N3" s="35" t="s">
        <v>603</v>
      </c>
      <c r="O3" s="36" t="s">
        <v>611</v>
      </c>
      <c r="P3" s="35" t="s">
        <v>612</v>
      </c>
      <c r="Q3" s="35" t="s">
        <v>613</v>
      </c>
      <c r="R3" s="35" t="s">
        <v>609</v>
      </c>
      <c r="S3" s="36" t="str">
        <f>IF('II. EU CTB &amp; PAB Report'!B3="S&amp;P Dow Jones Indices Climate Transition Index Historical Rebalance Results","EU CTB Index Absolute Carbon Emissions (GtCO2e)",IF('II. EU CTB &amp; PAB Report'!B3="S&amp;P Dow Jones Indices Paris-Aligned Index Historical Rebalance Results","EU PAB Index Absolute Carbon Emissions (GtCO2e)","Index Absolute Carbon Emissions (GtCO2e)"))</f>
        <v>EU CTB Index Absolute Carbon Emissions (GtCO2e)</v>
      </c>
      <c r="U3" s="18" t="s">
        <v>602</v>
      </c>
      <c r="V3" s="19" t="s">
        <v>603</v>
      </c>
      <c r="W3" s="20" t="s">
        <v>614</v>
      </c>
      <c r="X3" s="20" t="str">
        <f>IF('II. EU CTB &amp; PAB Report'!B3="S&amp;P Dow Jones Indices Climate Transition Index Historical Rebalance Results","Climate Transition Index (EVIC Inflation-Adjusted WACI)",IF('II. EU CTB &amp; PAB Report'!B3="S&amp;P Dow Jones Indices Paris-Aligned Index Historical Rebalance Results","Paris-Aligned Index (EVIC Inflation-Adjusted WACI)","Paris-Aligned Index (EVIC Inflation-Adjusted WACI)"))</f>
        <v>Climate Transition Index (EVIC Inflation-Adjusted WACI)</v>
      </c>
      <c r="Y3" s="19" t="str">
        <f>IF('II. EU CTB &amp; PAB Report'!B3="S&amp;P Dow Jones Indices Climate Transition Index Historical Rebalance Results","Universe Index 
(-30% Universe Index Absolute Emissions)",IF('II. EU CTB &amp; PAB Report'!B3="S&amp;P Dow Jones Indices Paris-Aligned Index Historical Rebalance Results","Universe Index (-50% Universe Index Absolute Emissions)","Universe Index 
(-30%/-50% Universe Index Absolute Emissions)"))</f>
        <v>Universe Index 
(-30% Universe Index Absolute Emissions)</v>
      </c>
      <c r="Z3" s="19" t="s">
        <v>615</v>
      </c>
      <c r="AA3" s="19" t="str">
        <f>IF('II. EU CTB &amp; PAB Report'!B3="S&amp;P Dow Jones Indices Climate Transition Index Historical Rebalance Results","EU CTB Index Absolute Carbon Emissions (GtCO2e)",IF('II. EU CTB &amp; PAB Report'!B3="S&amp;P Dow Jones Indices Paris-Aligned Index Historical Rebalance Results","EU PAB Index Absolute Carbon Emissions (GtCO2e)","Index Absolute Carbon Emissions (GtCO2e)"))</f>
        <v>EU CTB Index Absolute Carbon Emissions (GtCO2e)</v>
      </c>
      <c r="AD3" t="s">
        <v>616</v>
      </c>
      <c r="AE3" t="s">
        <v>617</v>
      </c>
      <c r="AF3" t="s">
        <v>618</v>
      </c>
      <c r="AG3" t="s">
        <v>619</v>
      </c>
      <c r="AL3" s="39" t="s">
        <v>620</v>
      </c>
      <c r="AM3" s="37" t="s">
        <v>603</v>
      </c>
      <c r="AO3" t="s">
        <v>621</v>
      </c>
      <c r="AR3" s="172" t="s">
        <v>38</v>
      </c>
      <c r="AS3" s="173" t="s">
        <v>43</v>
      </c>
      <c r="AT3" s="178" t="s">
        <v>46</v>
      </c>
      <c r="AU3" s="179" t="s">
        <v>49</v>
      </c>
      <c r="AV3" s="173" t="s">
        <v>622</v>
      </c>
      <c r="AW3" s="173" t="s">
        <v>623</v>
      </c>
      <c r="AX3" s="174" t="s">
        <v>61</v>
      </c>
      <c r="AY3" s="174" t="s">
        <v>63</v>
      </c>
      <c r="AZ3" s="175" t="s">
        <v>624</v>
      </c>
      <c r="BA3" s="176" t="s">
        <v>625</v>
      </c>
      <c r="BB3" s="173" t="s">
        <v>626</v>
      </c>
      <c r="BC3" s="173" t="s">
        <v>627</v>
      </c>
      <c r="BD3" s="173" t="s">
        <v>61</v>
      </c>
      <c r="BE3" s="177"/>
      <c r="BF3" s="178" t="s">
        <v>628</v>
      </c>
      <c r="BG3" s="178" t="s">
        <v>629</v>
      </c>
      <c r="BH3" s="178" t="s">
        <v>630</v>
      </c>
      <c r="BI3" s="178" t="s">
        <v>631</v>
      </c>
      <c r="BJ3" s="178" t="s">
        <v>632</v>
      </c>
      <c r="BK3" s="178" t="s">
        <v>93</v>
      </c>
      <c r="BL3" s="178" t="s">
        <v>96</v>
      </c>
      <c r="BM3" s="178" t="s">
        <v>99</v>
      </c>
      <c r="BN3" s="178" t="s">
        <v>102</v>
      </c>
      <c r="BO3" s="178" t="s">
        <v>633</v>
      </c>
      <c r="BP3" s="177"/>
      <c r="BQ3" s="178" t="s">
        <v>630</v>
      </c>
      <c r="BR3" s="178" t="s">
        <v>631</v>
      </c>
      <c r="BS3" s="178" t="s">
        <v>111</v>
      </c>
      <c r="BT3" s="178" t="s">
        <v>113</v>
      </c>
      <c r="BU3" s="178" t="s">
        <v>116</v>
      </c>
      <c r="BV3" s="179" t="s">
        <v>120</v>
      </c>
      <c r="BW3" s="179" t="s">
        <v>122</v>
      </c>
      <c r="BX3" s="179" t="s">
        <v>124</v>
      </c>
    </row>
    <row r="4" spans="1:76" ht="15" customHeight="1" x14ac:dyDescent="0.3">
      <c r="A4">
        <v>0</v>
      </c>
      <c r="B4" s="23" t="s">
        <v>634</v>
      </c>
      <c r="C4" s="25" cm="1">
        <f t="array" aca="1" ref="C4:C123" ca="1">OFFSET('II. EU CTB &amp; PAB Report'!$C$27,,,COUNTIF('II. EU CTB &amp; PAB Report'!$C$27:$C$146,"&lt;&gt;"))</f>
        <v>44804</v>
      </c>
      <c r="D4" s="25" t="e" cm="1">
        <f t="array" aca="1" ref="D4" ca="1">OFFSET('II. EU CTB &amp; PAB Report'!#REF!,,,COUNTIF('II. EU CTB &amp; PAB Report'!#REF!,"&lt;&gt;"))</f>
        <v>#REF!</v>
      </c>
      <c r="E4" cm="1">
        <f t="array" aca="1" ref="E4:E123" ca="1">OFFSET('II. EU CTB &amp; PAB Report'!$D$27,,,COUNTIF('II. EU CTB &amp; PAB Report'!$D$27:$D$146,"&lt;&gt;"))</f>
        <v>3314594615</v>
      </c>
      <c r="F4" cm="1">
        <f t="array" aca="1" ref="F4:F123" ca="1">OFFSET('II. EU CTB &amp; PAB Report'!$I$27,,,COUNTIF('II. EU CTB &amp; PAB Report'!$I$27:$I$146,"&lt;&gt;"))</f>
        <v>2320216230.5</v>
      </c>
      <c r="G4" cm="1">
        <f t="array" aca="1" ref="G4:G123" ca="1">OFFSET('II. EU CTB &amp; PAB Report'!$J$27,,,COUNTIF('II. EU CTB &amp; PAB Report'!$J$27:$J$146,"&lt;&gt;"))</f>
        <v>2295999504</v>
      </c>
      <c r="H4" t="e" cm="1">
        <f t="array" aca="1" ref="H4" ca="1">OFFSET('II. EU CTB &amp; PAB Report'!#REF!,,,COUNTIF('II. EU CTB &amp; PAB Report'!#REF!,"&lt;&gt;"))</f>
        <v>#REF!</v>
      </c>
      <c r="I4" t="e" cm="1">
        <f t="array" aca="1" ref="I4" ca="1">OFFSET('II. EU CTB &amp; PAB Report'!#REF!,,,COUNTIF('II. EU CTB &amp; PAB Report'!#REF!,"&lt;&gt;"))</f>
        <v>#REF!</v>
      </c>
      <c r="J4" t="e" cm="1">
        <f t="array" aca="1" ref="J4" ca="1">OFFSET('II. EU CTB &amp; PAB Report'!#REF!,,,COUNTIF('II. EU CTB &amp; PAB Report'!#REF!,"&lt;&gt;"))</f>
        <v>#REF!</v>
      </c>
      <c r="K4" t="e" cm="1">
        <f t="array" aca="1" ref="K4" ca="1">OFFSET('II. EU CTB &amp; PAB Report'!#REF!,,,COUNTIF('II. EU CTB &amp; PAB Report'!#REF!,"&lt;&gt;"))</f>
        <v>#REF!</v>
      </c>
      <c r="M4" s="25">
        <f>'II. EU CTB &amp; PAB Report'!C27</f>
        <v>44804</v>
      </c>
      <c r="N4" s="25" t="str">
        <f>'II. EU CTB &amp; PAB Report'!$F$10&amp;REF!A4</f>
        <v>iBoxx USD Asia-Pacific ex-Greater China Non-Sovereigns Investment Grade Climate Transition0</v>
      </c>
      <c r="O4" s="30">
        <f>IF(VLOOKUP(N4,PAB_CTB_Database!$B:$I,8,FALSE)="***",NA(),VLOOKUP(N4,PAB_CTB_Database!$B:$I,8,FALSE))</f>
        <v>3314594615</v>
      </c>
      <c r="P4" s="30">
        <f>IF(VLOOKUP(N4,PAB_CTB_Database!$B:$J,9,FALSE)="***",NA(),VLOOKUP(N4,PAB_CTB_Database!$B:$J,9,FALSE))</f>
        <v>2320216230.5</v>
      </c>
      <c r="Q4" s="30">
        <f>IF(VLOOKUP(N4,PAB_CTB_Database!$B:$K,10,FALSE)="***",NA(),VLOOKUP(N4,PAB_CTB_Database!$B:$K,10,FALSE))</f>
        <v>2333830240.2347026</v>
      </c>
      <c r="R4" s="30">
        <f>IF(VLOOKUP(N4,PAB_CTB_Database!$B:$M,12,FALSE)="***",NA(),VLOOKUP(N4,PAB_CTB_Database!$B:$M,12,FALSE))</f>
        <v>2320216230.5</v>
      </c>
      <c r="S4" s="30">
        <f>IF(VLOOKUP(N4,PAB_CTB_Database!$B:$N,13,FALSE)="***",NA(),VLOOKUP(N4,PAB_CTB_Database!$B:$N,13,FALSE))</f>
        <v>2295999504</v>
      </c>
      <c r="U4" s="25">
        <f>M4</f>
        <v>44804</v>
      </c>
      <c r="V4" s="25" t="str">
        <f>N4</f>
        <v>iBoxx USD Asia-Pacific ex-Greater China Non-Sovereigns Investment Grade Climate Transition0</v>
      </c>
      <c r="W4" s="30">
        <f>IF(O4=0,NA(),O4)</f>
        <v>3314594615</v>
      </c>
      <c r="X4" s="30">
        <f t="shared" ref="X4:X51" si="0">IF(S4=0,NA(),S4)</f>
        <v>2295999504</v>
      </c>
      <c r="Y4" s="30">
        <f t="shared" ref="Y4:AA4" si="1">IF(P4=0,NA(),P4)</f>
        <v>2320216230.5</v>
      </c>
      <c r="Z4" s="30">
        <f t="shared" si="1"/>
        <v>2333830240.2347026</v>
      </c>
      <c r="AA4" s="30">
        <f t="shared" si="1"/>
        <v>2320216230.5</v>
      </c>
      <c r="AC4" s="24" t="s">
        <v>635</v>
      </c>
      <c r="AD4" t="s">
        <v>636</v>
      </c>
      <c r="AE4" t="s">
        <v>637</v>
      </c>
      <c r="AF4" t="s">
        <v>638</v>
      </c>
      <c r="AG4" t="s">
        <v>639</v>
      </c>
      <c r="AH4" t="s">
        <v>640</v>
      </c>
      <c r="AL4" s="25">
        <v>45596</v>
      </c>
      <c r="AM4" s="41">
        <v>43921</v>
      </c>
      <c r="AO4" t="s">
        <v>160</v>
      </c>
      <c r="AQ4" t="s">
        <v>471</v>
      </c>
      <c r="AR4" t="s">
        <v>641</v>
      </c>
      <c r="AS4" t="s">
        <v>642</v>
      </c>
      <c r="AT4" t="s">
        <v>643</v>
      </c>
      <c r="AU4" t="s">
        <v>644</v>
      </c>
      <c r="AV4" t="s">
        <v>57</v>
      </c>
      <c r="AW4" t="s">
        <v>645</v>
      </c>
      <c r="AX4" t="s">
        <v>62</v>
      </c>
      <c r="AY4" t="s">
        <v>64</v>
      </c>
      <c r="AZ4" t="s">
        <v>66</v>
      </c>
      <c r="BA4" t="s">
        <v>69</v>
      </c>
      <c r="BB4" t="s">
        <v>72</v>
      </c>
      <c r="BC4" t="s">
        <v>646</v>
      </c>
      <c r="BD4" t="s">
        <v>74</v>
      </c>
      <c r="BF4" t="s">
        <v>82</v>
      </c>
      <c r="BG4" t="s">
        <v>85</v>
      </c>
      <c r="BH4" t="s">
        <v>647</v>
      </c>
      <c r="BI4" t="s">
        <v>648</v>
      </c>
      <c r="BJ4" t="s">
        <v>649</v>
      </c>
      <c r="BK4" t="s">
        <v>94</v>
      </c>
      <c r="BL4" t="s">
        <v>97</v>
      </c>
      <c r="BM4" t="s">
        <v>650</v>
      </c>
      <c r="BN4" t="s">
        <v>103</v>
      </c>
      <c r="BO4" s="28" t="s">
        <v>651</v>
      </c>
      <c r="BQ4" t="s">
        <v>652</v>
      </c>
      <c r="BR4" t="s">
        <v>653</v>
      </c>
      <c r="BS4" t="s">
        <v>654</v>
      </c>
      <c r="BT4" t="s">
        <v>114</v>
      </c>
      <c r="BU4" t="s">
        <v>655</v>
      </c>
      <c r="BV4" t="s">
        <v>656</v>
      </c>
      <c r="BW4" t="s">
        <v>657</v>
      </c>
      <c r="BX4" t="s">
        <v>658</v>
      </c>
    </row>
    <row r="5" spans="1:76" x14ac:dyDescent="0.3">
      <c r="A5">
        <v>1</v>
      </c>
      <c r="C5" s="25">
        <f ca="1"/>
        <v>44834</v>
      </c>
      <c r="D5" s="25"/>
      <c r="E5">
        <f ca="1"/>
        <v>3284138755</v>
      </c>
      <c r="F5">
        <f ca="1"/>
        <v>2298897128.5</v>
      </c>
      <c r="G5">
        <f ca="1"/>
        <v>2263136566</v>
      </c>
      <c r="M5" s="25">
        <f>'II. EU CTB &amp; PAB Report'!C28</f>
        <v>44834</v>
      </c>
      <c r="N5" s="25" t="str">
        <f>'II. EU CTB &amp; PAB Report'!$F$10&amp;REF!A5</f>
        <v>iBoxx USD Asia-Pacific ex-Greater China Non-Sovereigns Investment Grade Climate Transition1</v>
      </c>
      <c r="O5" s="30">
        <f>IF(VLOOKUP(N5,PAB_CTB_Database!$B:$I,8,FALSE)="***",NA(),VLOOKUP(N5,PAB_CTB_Database!$B:$I,8,FALSE))</f>
        <v>3284138755</v>
      </c>
      <c r="P5" s="30">
        <f>IF(VLOOKUP(N5,PAB_CTB_Database!$B:$J,9,FALSE)="***",NA(),VLOOKUP(N5,PAB_CTB_Database!$B:$J,9,FALSE))</f>
        <v>2298897128.5</v>
      </c>
      <c r="Q5" s="30">
        <f>IF(VLOOKUP(N5,PAB_CTB_Database!$B:$K,10,FALSE)="***",NA(),VLOOKUP(N5,PAB_CTB_Database!$B:$K,10,FALSE))</f>
        <v>2320216230.5</v>
      </c>
      <c r="R5" s="30">
        <f>IF(VLOOKUP(N5,PAB_CTB_Database!$B:$M,12,FALSE)="***",NA(),VLOOKUP(N5,PAB_CTB_Database!$B:$M,12,FALSE))</f>
        <v>2298897128.5</v>
      </c>
      <c r="S5" s="30">
        <f>IF(VLOOKUP(N5,PAB_CTB_Database!$B:$N,13,FALSE)="***",NA(),VLOOKUP(N5,PAB_CTB_Database!$B:$N,13,FALSE))</f>
        <v>2263136566</v>
      </c>
      <c r="U5" s="25">
        <f t="shared" ref="U5:U51" si="2">M5</f>
        <v>44834</v>
      </c>
      <c r="V5" s="25" t="str">
        <f t="shared" ref="V5:V51" si="3">N5</f>
        <v>iBoxx USD Asia-Pacific ex-Greater China Non-Sovereigns Investment Grade Climate Transition1</v>
      </c>
      <c r="W5" s="30">
        <f t="shared" ref="W5:W51" si="4">IF(O5=0,NA(),O5)</f>
        <v>3284138755</v>
      </c>
      <c r="X5" s="30">
        <f t="shared" si="0"/>
        <v>2263136566</v>
      </c>
      <c r="Y5" s="30">
        <f t="shared" ref="Y5:Y51" si="5">IF(P5=0,NA(),P5)</f>
        <v>2298897128.5</v>
      </c>
      <c r="Z5" s="30">
        <f t="shared" ref="Z5:Z51" si="6">IF(Q5=0,NA(),Q5)</f>
        <v>2320216230.5</v>
      </c>
      <c r="AA5" s="30">
        <f t="shared" ref="AA5:AA51" si="7">IF(R5=0,NA(),R5)</f>
        <v>2298897128.5</v>
      </c>
      <c r="AC5" s="24" t="s">
        <v>659</v>
      </c>
      <c r="AD5" t="s">
        <v>660</v>
      </c>
      <c r="AE5" t="s">
        <v>661</v>
      </c>
      <c r="AF5" t="s">
        <v>662</v>
      </c>
      <c r="AG5" t="s">
        <v>663</v>
      </c>
      <c r="AH5" t="s">
        <v>664</v>
      </c>
      <c r="AL5" s="25">
        <v>45626</v>
      </c>
      <c r="AM5" s="41">
        <v>44012</v>
      </c>
      <c r="AO5" t="s">
        <v>16</v>
      </c>
      <c r="AQ5" t="s">
        <v>420</v>
      </c>
      <c r="AR5" t="s">
        <v>665</v>
      </c>
      <c r="AS5" t="s">
        <v>666</v>
      </c>
      <c r="AT5" t="s">
        <v>667</v>
      </c>
      <c r="AU5" t="s">
        <v>668</v>
      </c>
      <c r="AV5" t="s">
        <v>57</v>
      </c>
      <c r="AW5" s="171" t="s">
        <v>669</v>
      </c>
      <c r="AX5" t="s">
        <v>62</v>
      </c>
      <c r="AY5" t="s">
        <v>64</v>
      </c>
      <c r="AZ5" t="s">
        <v>66</v>
      </c>
      <c r="BA5" t="s">
        <v>69</v>
      </c>
      <c r="BB5" t="s">
        <v>72</v>
      </c>
      <c r="BC5" t="s">
        <v>670</v>
      </c>
      <c r="BD5" t="s">
        <v>74</v>
      </c>
      <c r="BF5" t="s">
        <v>82</v>
      </c>
      <c r="BG5" t="s">
        <v>85</v>
      </c>
      <c r="BH5" t="s">
        <v>671</v>
      </c>
      <c r="BI5" t="s">
        <v>672</v>
      </c>
      <c r="BJ5" t="s">
        <v>649</v>
      </c>
      <c r="BL5" t="s">
        <v>97</v>
      </c>
      <c r="BM5" t="s">
        <v>650</v>
      </c>
      <c r="BN5" s="28" t="s">
        <v>673</v>
      </c>
      <c r="BO5" s="28" t="s">
        <v>673</v>
      </c>
      <c r="BQ5" s="28" t="s">
        <v>674</v>
      </c>
      <c r="BR5" s="28" t="s">
        <v>675</v>
      </c>
      <c r="BS5" t="s">
        <v>676</v>
      </c>
      <c r="BT5" t="s">
        <v>114</v>
      </c>
      <c r="BU5" t="s">
        <v>677</v>
      </c>
      <c r="BV5" t="s">
        <v>678</v>
      </c>
      <c r="BW5" t="s">
        <v>679</v>
      </c>
      <c r="BX5" t="s">
        <v>680</v>
      </c>
    </row>
    <row r="6" spans="1:76" x14ac:dyDescent="0.3">
      <c r="A6">
        <v>2</v>
      </c>
      <c r="C6" s="25">
        <f ca="1"/>
        <v>44865</v>
      </c>
      <c r="D6" s="25"/>
      <c r="E6">
        <f ca="1"/>
        <v>3363171320</v>
      </c>
      <c r="F6">
        <f ca="1"/>
        <v>2306681635.8220835</v>
      </c>
      <c r="G6">
        <f ca="1"/>
        <v>2269757227</v>
      </c>
      <c r="M6" s="25">
        <f>'II. EU CTB &amp; PAB Report'!C29</f>
        <v>44865</v>
      </c>
      <c r="N6" s="25" t="str">
        <f>'II. EU CTB &amp; PAB Report'!$F$10&amp;REF!A6</f>
        <v>iBoxx USD Asia-Pacific ex-Greater China Non-Sovereigns Investment Grade Climate Transition2</v>
      </c>
      <c r="O6" s="30">
        <f>IF(VLOOKUP(N6,PAB_CTB_Database!$B:$I,8,FALSE)="***",NA(),VLOOKUP(N6,PAB_CTB_Database!$B:$I,8,FALSE))</f>
        <v>3363171320</v>
      </c>
      <c r="P6" s="30">
        <f>IF(VLOOKUP(N6,PAB_CTB_Database!$B:$J,9,FALSE)="***",NA(),VLOOKUP(N6,PAB_CTB_Database!$B:$J,9,FALSE))</f>
        <v>2354219924</v>
      </c>
      <c r="Q6" s="30">
        <f>IF(VLOOKUP(N6,PAB_CTB_Database!$B:$K,10,FALSE)="***",NA(),VLOOKUP(N6,PAB_CTB_Database!$B:$K,10,FALSE))</f>
        <v>2306681635.8220835</v>
      </c>
      <c r="R6" s="30">
        <f>IF(VLOOKUP(N6,PAB_CTB_Database!$B:$M,12,FALSE)="***",NA(),VLOOKUP(N6,PAB_CTB_Database!$B:$M,12,FALSE))</f>
        <v>2306681635.8220835</v>
      </c>
      <c r="S6" s="30">
        <f>IF(VLOOKUP(N6,PAB_CTB_Database!$B:$N,13,FALSE)="***",NA(),VLOOKUP(N6,PAB_CTB_Database!$B:$N,13,FALSE))</f>
        <v>2269757227</v>
      </c>
      <c r="U6" s="25">
        <f t="shared" si="2"/>
        <v>44865</v>
      </c>
      <c r="V6" s="25" t="str">
        <f t="shared" si="3"/>
        <v>iBoxx USD Asia-Pacific ex-Greater China Non-Sovereigns Investment Grade Climate Transition2</v>
      </c>
      <c r="W6" s="30">
        <f t="shared" si="4"/>
        <v>3363171320</v>
      </c>
      <c r="X6" s="30">
        <f t="shared" si="0"/>
        <v>2269757227</v>
      </c>
      <c r="Y6" s="30">
        <f t="shared" si="5"/>
        <v>2354219924</v>
      </c>
      <c r="Z6" s="30">
        <f t="shared" si="6"/>
        <v>2306681635.8220835</v>
      </c>
      <c r="AA6" s="30">
        <f t="shared" si="7"/>
        <v>2306681635.8220835</v>
      </c>
      <c r="AC6" s="24" t="s">
        <v>621</v>
      </c>
      <c r="AD6" t="s">
        <v>681</v>
      </c>
      <c r="AE6" t="s">
        <v>682</v>
      </c>
      <c r="AF6" t="s">
        <v>683</v>
      </c>
      <c r="AG6" t="s">
        <v>663</v>
      </c>
      <c r="AH6" t="s">
        <v>15</v>
      </c>
      <c r="AL6" s="40">
        <v>45657</v>
      </c>
      <c r="AM6" s="41">
        <v>44104</v>
      </c>
      <c r="AO6" t="s">
        <v>163</v>
      </c>
    </row>
    <row r="7" spans="1:76" x14ac:dyDescent="0.3">
      <c r="A7">
        <v>3</v>
      </c>
      <c r="C7" s="25">
        <f ca="1"/>
        <v>44895</v>
      </c>
      <c r="D7" s="25"/>
      <c r="E7">
        <f ca="1"/>
        <v>3352080085</v>
      </c>
      <c r="F7">
        <f ca="1"/>
        <v>2293225992.946454</v>
      </c>
      <c r="G7">
        <f ca="1"/>
        <v>2235813843</v>
      </c>
      <c r="M7" s="25">
        <f>'II. EU CTB &amp; PAB Report'!C30</f>
        <v>44895</v>
      </c>
      <c r="N7" s="25" t="str">
        <f>'II. EU CTB &amp; PAB Report'!$F$10&amp;REF!A7</f>
        <v>iBoxx USD Asia-Pacific ex-Greater China Non-Sovereigns Investment Grade Climate Transition3</v>
      </c>
      <c r="O7" s="30">
        <f>IF(VLOOKUP(N7,PAB_CTB_Database!$B:$I,8,FALSE)="***",NA(),VLOOKUP(N7,PAB_CTB_Database!$B:$I,8,FALSE))</f>
        <v>3352080085</v>
      </c>
      <c r="P7" s="30">
        <f>IF(VLOOKUP(N7,PAB_CTB_Database!$B:$J,9,FALSE)="***",NA(),VLOOKUP(N7,PAB_CTB_Database!$B:$J,9,FALSE))</f>
        <v>2346456059.5</v>
      </c>
      <c r="Q7" s="30">
        <f>IF(VLOOKUP(N7,PAB_CTB_Database!$B:$K,10,FALSE)="***",NA(),VLOOKUP(N7,PAB_CTB_Database!$B:$K,10,FALSE))</f>
        <v>2293225992.946454</v>
      </c>
      <c r="R7" s="30">
        <f>IF(VLOOKUP(N7,PAB_CTB_Database!$B:$M,12,FALSE)="***",NA(),VLOOKUP(N7,PAB_CTB_Database!$B:$M,12,FALSE))</f>
        <v>2293225992.946454</v>
      </c>
      <c r="S7" s="30">
        <f>IF(VLOOKUP(N7,PAB_CTB_Database!$B:$N,13,FALSE)="***",NA(),VLOOKUP(N7,PAB_CTB_Database!$B:$N,13,FALSE))</f>
        <v>2235813843</v>
      </c>
      <c r="U7" s="25">
        <f t="shared" si="2"/>
        <v>44895</v>
      </c>
      <c r="V7" s="25" t="str">
        <f t="shared" si="3"/>
        <v>iBoxx USD Asia-Pacific ex-Greater China Non-Sovereigns Investment Grade Climate Transition3</v>
      </c>
      <c r="W7" s="30">
        <f t="shared" si="4"/>
        <v>3352080085</v>
      </c>
      <c r="X7" s="30">
        <f t="shared" si="0"/>
        <v>2235813843</v>
      </c>
      <c r="Y7" s="30">
        <f t="shared" si="5"/>
        <v>2346456059.5</v>
      </c>
      <c r="Z7" s="30">
        <f t="shared" si="6"/>
        <v>2293225992.946454</v>
      </c>
      <c r="AA7" s="30">
        <f t="shared" si="7"/>
        <v>2293225992.946454</v>
      </c>
      <c r="AL7" s="40">
        <v>45688</v>
      </c>
      <c r="AM7" s="41">
        <v>44196</v>
      </c>
      <c r="AO7" t="s">
        <v>165</v>
      </c>
      <c r="BN7" s="28" t="s">
        <v>684</v>
      </c>
      <c r="BO7" s="28" t="s">
        <v>685</v>
      </c>
      <c r="BQ7" s="28" t="s">
        <v>686</v>
      </c>
    </row>
    <row r="8" spans="1:76" x14ac:dyDescent="0.3">
      <c r="A8">
        <v>4</v>
      </c>
      <c r="C8" s="25">
        <f ca="1"/>
        <v>44926</v>
      </c>
      <c r="D8" s="25"/>
      <c r="E8">
        <f ca="1"/>
        <v>3312710780</v>
      </c>
      <c r="F8">
        <f ca="1"/>
        <v>2279848841.3209333</v>
      </c>
      <c r="G8">
        <f ca="1"/>
        <v>2231782092</v>
      </c>
      <c r="M8" s="25">
        <f>'II. EU CTB &amp; PAB Report'!C31</f>
        <v>44926</v>
      </c>
      <c r="N8" s="25" t="str">
        <f>'II. EU CTB &amp; PAB Report'!$F$10&amp;REF!A8</f>
        <v>iBoxx USD Asia-Pacific ex-Greater China Non-Sovereigns Investment Grade Climate Transition4</v>
      </c>
      <c r="O8" s="30">
        <f>IF(VLOOKUP(N8,PAB_CTB_Database!$B:$I,8,FALSE)="***",NA(),VLOOKUP(N8,PAB_CTB_Database!$B:$I,8,FALSE))</f>
        <v>3312710780</v>
      </c>
      <c r="P8" s="30">
        <f>IF(VLOOKUP(N8,PAB_CTB_Database!$B:$J,9,FALSE)="***",NA(),VLOOKUP(N8,PAB_CTB_Database!$B:$J,9,FALSE))</f>
        <v>2318897546</v>
      </c>
      <c r="Q8" s="30">
        <f>IF(VLOOKUP(N8,PAB_CTB_Database!$B:$K,10,FALSE)="***",NA(),VLOOKUP(N8,PAB_CTB_Database!$B:$K,10,FALSE))</f>
        <v>2279848841.3209333</v>
      </c>
      <c r="R8" s="30">
        <f>IF(VLOOKUP(N8,PAB_CTB_Database!$B:$M,12,FALSE)="***",NA(),VLOOKUP(N8,PAB_CTB_Database!$B:$M,12,FALSE))</f>
        <v>2279848841.3209333</v>
      </c>
      <c r="S8" s="30">
        <f>IF(VLOOKUP(N8,PAB_CTB_Database!$B:$N,13,FALSE)="***",NA(),VLOOKUP(N8,PAB_CTB_Database!$B:$N,13,FALSE))</f>
        <v>2231782092</v>
      </c>
      <c r="U8" s="25">
        <f t="shared" si="2"/>
        <v>44926</v>
      </c>
      <c r="V8" s="25" t="str">
        <f t="shared" si="3"/>
        <v>iBoxx USD Asia-Pacific ex-Greater China Non-Sovereigns Investment Grade Climate Transition4</v>
      </c>
      <c r="W8" s="30">
        <f t="shared" si="4"/>
        <v>3312710780</v>
      </c>
      <c r="X8" s="30">
        <f t="shared" si="0"/>
        <v>2231782092</v>
      </c>
      <c r="Y8" s="30">
        <f t="shared" si="5"/>
        <v>2318897546</v>
      </c>
      <c r="Z8" s="30">
        <f t="shared" si="6"/>
        <v>2279848841.3209333</v>
      </c>
      <c r="AA8" s="30">
        <f t="shared" si="7"/>
        <v>2279848841.3209333</v>
      </c>
      <c r="AL8" s="40"/>
      <c r="AM8" s="41">
        <v>44286</v>
      </c>
      <c r="AO8" t="s">
        <v>167</v>
      </c>
    </row>
    <row r="9" spans="1:76" x14ac:dyDescent="0.3">
      <c r="A9">
        <v>5</v>
      </c>
      <c r="C9" s="25">
        <f ca="1"/>
        <v>44957</v>
      </c>
      <c r="D9" s="25"/>
      <c r="E9">
        <f ca="1"/>
        <v>3184724189</v>
      </c>
      <c r="F9">
        <f ca="1"/>
        <v>2229306932.2999997</v>
      </c>
      <c r="G9">
        <f ca="1"/>
        <v>2226999125</v>
      </c>
      <c r="M9" s="25">
        <f>'II. EU CTB &amp; PAB Report'!C32</f>
        <v>44957</v>
      </c>
      <c r="N9" s="25" t="str">
        <f>'II. EU CTB &amp; PAB Report'!$F$10&amp;REF!A9</f>
        <v>iBoxx USD Asia-Pacific ex-Greater China Non-Sovereigns Investment Grade Climate Transition5</v>
      </c>
      <c r="O9" s="30">
        <f>IF(VLOOKUP(N9,PAB_CTB_Database!$B:$I,8,FALSE)="***",NA(),VLOOKUP(N9,PAB_CTB_Database!$B:$I,8,FALSE))</f>
        <v>3184724189</v>
      </c>
      <c r="P9" s="30">
        <f>IF(VLOOKUP(N9,PAB_CTB_Database!$B:$J,9,FALSE)="***",NA(),VLOOKUP(N9,PAB_CTB_Database!$B:$J,9,FALSE))</f>
        <v>2229306932.2999997</v>
      </c>
      <c r="Q9" s="30">
        <f>IF(VLOOKUP(N9,PAB_CTB_Database!$B:$K,10,FALSE)="***",NA(),VLOOKUP(N9,PAB_CTB_Database!$B:$K,10,FALSE))</f>
        <v>2266549723.0798945</v>
      </c>
      <c r="R9" s="30">
        <f>IF(VLOOKUP(N9,PAB_CTB_Database!$B:$M,12,FALSE)="***",NA(),VLOOKUP(N9,PAB_CTB_Database!$B:$M,12,FALSE))</f>
        <v>2229306932.2999997</v>
      </c>
      <c r="S9" s="30">
        <f>IF(VLOOKUP(N9,PAB_CTB_Database!$B:$N,13,FALSE)="***",NA(),VLOOKUP(N9,PAB_CTB_Database!$B:$N,13,FALSE))</f>
        <v>2226999125</v>
      </c>
      <c r="U9" s="25">
        <f t="shared" si="2"/>
        <v>44957</v>
      </c>
      <c r="V9" s="25" t="str">
        <f t="shared" si="3"/>
        <v>iBoxx USD Asia-Pacific ex-Greater China Non-Sovereigns Investment Grade Climate Transition5</v>
      </c>
      <c r="W9" s="30">
        <f t="shared" si="4"/>
        <v>3184724189</v>
      </c>
      <c r="X9" s="30">
        <f t="shared" si="0"/>
        <v>2226999125</v>
      </c>
      <c r="Y9" s="30">
        <f t="shared" si="5"/>
        <v>2229306932.2999997</v>
      </c>
      <c r="Z9" s="30">
        <f t="shared" si="6"/>
        <v>2266549723.0798945</v>
      </c>
      <c r="AA9" s="30">
        <f t="shared" si="7"/>
        <v>2229306932.2999997</v>
      </c>
      <c r="AL9" s="196">
        <v>45747</v>
      </c>
      <c r="AM9" s="41">
        <v>44377</v>
      </c>
      <c r="AO9" t="s">
        <v>169</v>
      </c>
    </row>
    <row r="10" spans="1:76" x14ac:dyDescent="0.3">
      <c r="A10">
        <v>6</v>
      </c>
      <c r="C10" s="25">
        <f ca="1"/>
        <v>44985</v>
      </c>
      <c r="D10" s="25"/>
      <c r="E10">
        <f ca="1"/>
        <v>3148698108</v>
      </c>
      <c r="F10">
        <f ca="1"/>
        <v>2204088675.5999999</v>
      </c>
      <c r="G10">
        <f ca="1"/>
        <v>2038589797</v>
      </c>
      <c r="M10" s="25">
        <f>'II. EU CTB &amp; PAB Report'!C33</f>
        <v>44985</v>
      </c>
      <c r="N10" s="25" t="str">
        <f>'II. EU CTB &amp; PAB Report'!$F$10&amp;REF!A10</f>
        <v>iBoxx USD Asia-Pacific ex-Greater China Non-Sovereigns Investment Grade Climate Transition6</v>
      </c>
      <c r="O10" s="30">
        <f>IF(VLOOKUP(N10,PAB_CTB_Database!$B:$I,8,FALSE)="***",NA(),VLOOKUP(N10,PAB_CTB_Database!$B:$I,8,FALSE))</f>
        <v>3148698108</v>
      </c>
      <c r="P10" s="30">
        <f>IF(VLOOKUP(N10,PAB_CTB_Database!$B:$J,9,FALSE)="***",NA(),VLOOKUP(N10,PAB_CTB_Database!$B:$J,9,FALSE))</f>
        <v>2204088675.5999999</v>
      </c>
      <c r="Q10" s="30">
        <f>IF(VLOOKUP(N10,PAB_CTB_Database!$B:$K,10,FALSE)="***",NA(),VLOOKUP(N10,PAB_CTB_Database!$B:$K,10,FALSE))</f>
        <v>2253328183.028595</v>
      </c>
      <c r="R10" s="30">
        <f>IF(VLOOKUP(N10,PAB_CTB_Database!$B:$M,12,FALSE)="***",NA(),VLOOKUP(N10,PAB_CTB_Database!$B:$M,12,FALSE))</f>
        <v>2204088675.5999999</v>
      </c>
      <c r="S10" s="30">
        <f>IF(VLOOKUP(N10,PAB_CTB_Database!$B:$N,13,FALSE)="***",NA(),VLOOKUP(N10,PAB_CTB_Database!$B:$N,13,FALSE))</f>
        <v>2038589797</v>
      </c>
      <c r="U10" s="25">
        <f t="shared" si="2"/>
        <v>44985</v>
      </c>
      <c r="V10" s="25" t="str">
        <f t="shared" si="3"/>
        <v>iBoxx USD Asia-Pacific ex-Greater China Non-Sovereigns Investment Grade Climate Transition6</v>
      </c>
      <c r="W10" s="30">
        <f t="shared" si="4"/>
        <v>3148698108</v>
      </c>
      <c r="X10" s="30">
        <f t="shared" si="0"/>
        <v>2038589797</v>
      </c>
      <c r="Y10" s="30">
        <f t="shared" si="5"/>
        <v>2204088675.5999999</v>
      </c>
      <c r="Z10" s="30">
        <f t="shared" si="6"/>
        <v>2253328183.028595</v>
      </c>
      <c r="AA10" s="30">
        <f t="shared" si="7"/>
        <v>2204088675.5999999</v>
      </c>
      <c r="AL10" s="40"/>
      <c r="AM10" s="41">
        <v>44469</v>
      </c>
      <c r="AO10" t="s">
        <v>171</v>
      </c>
      <c r="BM10" t="s">
        <v>687</v>
      </c>
    </row>
    <row r="11" spans="1:76" x14ac:dyDescent="0.3">
      <c r="A11">
        <v>7</v>
      </c>
      <c r="C11" s="25">
        <f ca="1"/>
        <v>45016</v>
      </c>
      <c r="D11" s="25"/>
      <c r="E11">
        <f ca="1"/>
        <v>3196953959</v>
      </c>
      <c r="F11">
        <f ca="1"/>
        <v>2237867771.2999997</v>
      </c>
      <c r="G11">
        <f ca="1"/>
        <v>2050668355</v>
      </c>
      <c r="M11" s="25">
        <f>'II. EU CTB &amp; PAB Report'!C34</f>
        <v>45016</v>
      </c>
      <c r="N11" s="25" t="str">
        <f>'II. EU CTB &amp; PAB Report'!$F$10&amp;REF!A11</f>
        <v>iBoxx USD Asia-Pacific ex-Greater China Non-Sovereigns Investment Grade Climate Transition7</v>
      </c>
      <c r="O11" s="30">
        <f>IF(VLOOKUP(N11,PAB_CTB_Database!$B:$I,8,FALSE)="***",NA(),VLOOKUP(N11,PAB_CTB_Database!$B:$I,8,FALSE))</f>
        <v>3196953959</v>
      </c>
      <c r="P11" s="30">
        <f>IF(VLOOKUP(N11,PAB_CTB_Database!$B:$J,9,FALSE)="***",NA(),VLOOKUP(N11,PAB_CTB_Database!$B:$J,9,FALSE))</f>
        <v>2237867771.2999997</v>
      </c>
      <c r="Q11" s="30">
        <f>IF(VLOOKUP(N11,PAB_CTB_Database!$B:$K,10,FALSE)="***",NA(),VLOOKUP(N11,PAB_CTB_Database!$B:$K,10,FALSE))</f>
        <v>2240183768.6275945</v>
      </c>
      <c r="R11" s="30">
        <f>IF(VLOOKUP(N11,PAB_CTB_Database!$B:$M,12,FALSE)="***",NA(),VLOOKUP(N11,PAB_CTB_Database!$B:$M,12,FALSE))</f>
        <v>2237867771.2999997</v>
      </c>
      <c r="S11" s="30">
        <f>IF(VLOOKUP(N11,PAB_CTB_Database!$B:$N,13,FALSE)="***",NA(),VLOOKUP(N11,PAB_CTB_Database!$B:$N,13,FALSE))</f>
        <v>2050668355</v>
      </c>
      <c r="U11" s="25">
        <f t="shared" si="2"/>
        <v>45016</v>
      </c>
      <c r="V11" s="25" t="str">
        <f t="shared" si="3"/>
        <v>iBoxx USD Asia-Pacific ex-Greater China Non-Sovereigns Investment Grade Climate Transition7</v>
      </c>
      <c r="W11" s="30">
        <f t="shared" si="4"/>
        <v>3196953959</v>
      </c>
      <c r="X11" s="30">
        <f t="shared" si="0"/>
        <v>2050668355</v>
      </c>
      <c r="Y11" s="30">
        <f t="shared" si="5"/>
        <v>2237867771.2999997</v>
      </c>
      <c r="Z11" s="30">
        <f t="shared" si="6"/>
        <v>2240183768.6275945</v>
      </c>
      <c r="AA11" s="30">
        <f t="shared" si="7"/>
        <v>2237867771.2999997</v>
      </c>
      <c r="AL11" s="40"/>
      <c r="AM11" s="41">
        <v>44561</v>
      </c>
      <c r="AO11" t="s">
        <v>173</v>
      </c>
    </row>
    <row r="12" spans="1:76" x14ac:dyDescent="0.3">
      <c r="A12">
        <v>8</v>
      </c>
      <c r="C12" s="25">
        <f ca="1"/>
        <v>45046</v>
      </c>
      <c r="D12" s="25"/>
      <c r="E12">
        <f ca="1"/>
        <v>3247348838</v>
      </c>
      <c r="F12">
        <f ca="1"/>
        <v>2227116029.9772673</v>
      </c>
      <c r="G12">
        <f ca="1"/>
        <v>2070729297</v>
      </c>
      <c r="M12" s="25">
        <f>'II. EU CTB &amp; PAB Report'!C35</f>
        <v>45046</v>
      </c>
      <c r="N12" s="25" t="str">
        <f>'II. EU CTB &amp; PAB Report'!$F$10&amp;REF!A12</f>
        <v>iBoxx USD Asia-Pacific ex-Greater China Non-Sovereigns Investment Grade Climate Transition8</v>
      </c>
      <c r="O12" s="30">
        <f>IF(VLOOKUP(N12,PAB_CTB_Database!$B:$I,8,FALSE)="***",NA(),VLOOKUP(N12,PAB_CTB_Database!$B:$I,8,FALSE))</f>
        <v>3247348838</v>
      </c>
      <c r="P12" s="30">
        <f>IF(VLOOKUP(N12,PAB_CTB_Database!$B:$J,9,FALSE)="***",NA(),VLOOKUP(N12,PAB_CTB_Database!$B:$J,9,FALSE))</f>
        <v>2273144186.5999999</v>
      </c>
      <c r="Q12" s="30">
        <f>IF(VLOOKUP(N12,PAB_CTB_Database!$B:$K,10,FALSE)="***",NA(),VLOOKUP(N12,PAB_CTB_Database!$B:$K,10,FALSE))</f>
        <v>2227116029.9772673</v>
      </c>
      <c r="R12" s="30">
        <f>IF(VLOOKUP(N12,PAB_CTB_Database!$B:$M,12,FALSE)="***",NA(),VLOOKUP(N12,PAB_CTB_Database!$B:$M,12,FALSE))</f>
        <v>2227116029.9772673</v>
      </c>
      <c r="S12" s="30">
        <f>IF(VLOOKUP(N12,PAB_CTB_Database!$B:$N,13,FALSE)="***",NA(),VLOOKUP(N12,PAB_CTB_Database!$B:$N,13,FALSE))</f>
        <v>2070729297</v>
      </c>
      <c r="U12" s="25">
        <f t="shared" si="2"/>
        <v>45046</v>
      </c>
      <c r="V12" s="25" t="str">
        <f t="shared" si="3"/>
        <v>iBoxx USD Asia-Pacific ex-Greater China Non-Sovereigns Investment Grade Climate Transition8</v>
      </c>
      <c r="W12" s="30">
        <f t="shared" si="4"/>
        <v>3247348838</v>
      </c>
      <c r="X12" s="30">
        <f t="shared" si="0"/>
        <v>2070729297</v>
      </c>
      <c r="Y12" s="30">
        <f t="shared" si="5"/>
        <v>2273144186.5999999</v>
      </c>
      <c r="Z12" s="30">
        <f t="shared" si="6"/>
        <v>2227116029.9772673</v>
      </c>
      <c r="AA12" s="30">
        <f t="shared" si="7"/>
        <v>2227116029.9772673</v>
      </c>
      <c r="AL12" s="40"/>
      <c r="AM12" s="41">
        <v>44651</v>
      </c>
      <c r="AO12" t="s">
        <v>175</v>
      </c>
    </row>
    <row r="13" spans="1:76" x14ac:dyDescent="0.3">
      <c r="A13">
        <v>9</v>
      </c>
      <c r="C13" s="25">
        <f ca="1"/>
        <v>45077</v>
      </c>
      <c r="D13" s="25"/>
      <c r="E13">
        <f ca="1"/>
        <v>3284318476</v>
      </c>
      <c r="F13">
        <f ca="1"/>
        <v>2214124519.8023996</v>
      </c>
      <c r="G13">
        <f ca="1"/>
        <v>2062198612</v>
      </c>
      <c r="M13" s="25">
        <f>'II. EU CTB &amp; PAB Report'!C36</f>
        <v>45077</v>
      </c>
      <c r="N13" s="25" t="str">
        <f>'II. EU CTB &amp; PAB Report'!$F$10&amp;REF!A13</f>
        <v>iBoxx USD Asia-Pacific ex-Greater China Non-Sovereigns Investment Grade Climate Transition9</v>
      </c>
      <c r="O13" s="30">
        <f>IF(VLOOKUP(N13,PAB_CTB_Database!$B:$I,8,FALSE)="***",NA(),VLOOKUP(N13,PAB_CTB_Database!$B:$I,8,FALSE))</f>
        <v>3284318476</v>
      </c>
      <c r="P13" s="30">
        <f>IF(VLOOKUP(N13,PAB_CTB_Database!$B:$J,9,FALSE)="***",NA(),VLOOKUP(N13,PAB_CTB_Database!$B:$J,9,FALSE))</f>
        <v>2299022933.1999998</v>
      </c>
      <c r="Q13" s="30">
        <f>IF(VLOOKUP(N13,PAB_CTB_Database!$B:$K,10,FALSE)="***",NA(),VLOOKUP(N13,PAB_CTB_Database!$B:$K,10,FALSE))</f>
        <v>2214124519.8023996</v>
      </c>
      <c r="R13" s="30">
        <f>IF(VLOOKUP(N13,PAB_CTB_Database!$B:$M,12,FALSE)="***",NA(),VLOOKUP(N13,PAB_CTB_Database!$B:$M,12,FALSE))</f>
        <v>2214124519.8023996</v>
      </c>
      <c r="S13" s="30">
        <f>IF(VLOOKUP(N13,PAB_CTB_Database!$B:$N,13,FALSE)="***",NA(),VLOOKUP(N13,PAB_CTB_Database!$B:$N,13,FALSE))</f>
        <v>2062198612</v>
      </c>
      <c r="U13" s="25">
        <f t="shared" si="2"/>
        <v>45077</v>
      </c>
      <c r="V13" s="25" t="str">
        <f t="shared" si="3"/>
        <v>iBoxx USD Asia-Pacific ex-Greater China Non-Sovereigns Investment Grade Climate Transition9</v>
      </c>
      <c r="W13" s="30">
        <f t="shared" si="4"/>
        <v>3284318476</v>
      </c>
      <c r="X13" s="30">
        <f t="shared" si="0"/>
        <v>2062198612</v>
      </c>
      <c r="Y13" s="30">
        <f t="shared" si="5"/>
        <v>2299022933.1999998</v>
      </c>
      <c r="Z13" s="30">
        <f t="shared" si="6"/>
        <v>2214124519.8023996</v>
      </c>
      <c r="AA13" s="30">
        <f t="shared" si="7"/>
        <v>2214124519.8023996</v>
      </c>
      <c r="AL13" s="40"/>
      <c r="AM13" s="41">
        <v>44742</v>
      </c>
      <c r="AO13" t="s">
        <v>177</v>
      </c>
    </row>
    <row r="14" spans="1:76" x14ac:dyDescent="0.3">
      <c r="A14">
        <v>10</v>
      </c>
      <c r="C14" s="25">
        <f ca="1"/>
        <v>45107</v>
      </c>
      <c r="D14" s="25"/>
      <c r="E14">
        <f ca="1"/>
        <v>3211745153</v>
      </c>
      <c r="F14">
        <f ca="1"/>
        <v>2201208793.4368854</v>
      </c>
      <c r="G14">
        <f ca="1"/>
        <v>2077328785</v>
      </c>
      <c r="M14" s="25">
        <f>'II. EU CTB &amp; PAB Report'!C37</f>
        <v>45107</v>
      </c>
      <c r="N14" s="25" t="str">
        <f>'II. EU CTB &amp; PAB Report'!$F$10&amp;REF!A14</f>
        <v>iBoxx USD Asia-Pacific ex-Greater China Non-Sovereigns Investment Grade Climate Transition10</v>
      </c>
      <c r="O14" s="30">
        <f>IF(VLOOKUP(N14,PAB_CTB_Database!$B:$I,8,FALSE)="***",NA(),VLOOKUP(N14,PAB_CTB_Database!$B:$I,8,FALSE))</f>
        <v>3211745153</v>
      </c>
      <c r="P14" s="30">
        <f>IF(VLOOKUP(N14,PAB_CTB_Database!$B:$J,9,FALSE)="***",NA(),VLOOKUP(N14,PAB_CTB_Database!$B:$J,9,FALSE))</f>
        <v>2248221607.0999999</v>
      </c>
      <c r="Q14" s="30">
        <f>IF(VLOOKUP(N14,PAB_CTB_Database!$B:$K,10,FALSE)="***",NA(),VLOOKUP(N14,PAB_CTB_Database!$B:$K,10,FALSE))</f>
        <v>2201208793.4368854</v>
      </c>
      <c r="R14" s="30">
        <f>IF(VLOOKUP(N14,PAB_CTB_Database!$B:$M,12,FALSE)="***",NA(),VLOOKUP(N14,PAB_CTB_Database!$B:$M,12,FALSE))</f>
        <v>2201208793.4368854</v>
      </c>
      <c r="S14" s="30">
        <f>IF(VLOOKUP(N14,PAB_CTB_Database!$B:$N,13,FALSE)="***",NA(),VLOOKUP(N14,PAB_CTB_Database!$B:$N,13,FALSE))</f>
        <v>2077328785</v>
      </c>
      <c r="U14" s="25">
        <f t="shared" si="2"/>
        <v>45107</v>
      </c>
      <c r="V14" s="25" t="str">
        <f t="shared" si="3"/>
        <v>iBoxx USD Asia-Pacific ex-Greater China Non-Sovereigns Investment Grade Climate Transition10</v>
      </c>
      <c r="W14" s="30">
        <f t="shared" si="4"/>
        <v>3211745153</v>
      </c>
      <c r="X14" s="30">
        <f t="shared" si="0"/>
        <v>2077328785</v>
      </c>
      <c r="Y14" s="30">
        <f t="shared" si="5"/>
        <v>2248221607.0999999</v>
      </c>
      <c r="Z14" s="30">
        <f t="shared" si="6"/>
        <v>2201208793.4368854</v>
      </c>
      <c r="AA14" s="30">
        <f t="shared" si="7"/>
        <v>2201208793.4368854</v>
      </c>
      <c r="AL14" s="40"/>
      <c r="AM14" s="41">
        <v>44834</v>
      </c>
      <c r="AO14" t="s">
        <v>179</v>
      </c>
    </row>
    <row r="15" spans="1:76" x14ac:dyDescent="0.3">
      <c r="A15">
        <v>11</v>
      </c>
      <c r="C15" s="25">
        <f ca="1"/>
        <v>45138</v>
      </c>
      <c r="D15" s="25"/>
      <c r="E15">
        <f ca="1"/>
        <v>3082362698</v>
      </c>
      <c r="F15">
        <f ca="1"/>
        <v>2157653888.5999999</v>
      </c>
      <c r="G15">
        <f ca="1"/>
        <v>2080648340</v>
      </c>
      <c r="M15" s="25">
        <f>'II. EU CTB &amp; PAB Report'!C38</f>
        <v>45138</v>
      </c>
      <c r="N15" s="25" t="str">
        <f>'II. EU CTB &amp; PAB Report'!$F$10&amp;REF!A15</f>
        <v>iBoxx USD Asia-Pacific ex-Greater China Non-Sovereigns Investment Grade Climate Transition11</v>
      </c>
      <c r="O15" s="30">
        <f>IF(VLOOKUP(N15,PAB_CTB_Database!$B:$I,8,FALSE)="***",NA(),VLOOKUP(N15,PAB_CTB_Database!$B:$I,8,FALSE))</f>
        <v>3082362698</v>
      </c>
      <c r="P15" s="30">
        <f>IF(VLOOKUP(N15,PAB_CTB_Database!$B:$J,9,FALSE)="***",NA(),VLOOKUP(N15,PAB_CTB_Database!$B:$J,9,FALSE))</f>
        <v>2157653888.5999999</v>
      </c>
      <c r="Q15" s="30">
        <f>IF(VLOOKUP(N15,PAB_CTB_Database!$B:$K,10,FALSE)="***",NA(),VLOOKUP(N15,PAB_CTB_Database!$B:$K,10,FALSE))</f>
        <v>2188368408.8085036</v>
      </c>
      <c r="R15" s="30">
        <f>IF(VLOOKUP(N15,PAB_CTB_Database!$B:$M,12,FALSE)="***",NA(),VLOOKUP(N15,PAB_CTB_Database!$B:$M,12,FALSE))</f>
        <v>2157653888.5999999</v>
      </c>
      <c r="S15" s="30">
        <f>IF(VLOOKUP(N15,PAB_CTB_Database!$B:$N,13,FALSE)="***",NA(),VLOOKUP(N15,PAB_CTB_Database!$B:$N,13,FALSE))</f>
        <v>2080648340</v>
      </c>
      <c r="U15" s="25">
        <f t="shared" si="2"/>
        <v>45138</v>
      </c>
      <c r="V15" s="25" t="str">
        <f t="shared" si="3"/>
        <v>iBoxx USD Asia-Pacific ex-Greater China Non-Sovereigns Investment Grade Climate Transition11</v>
      </c>
      <c r="W15" s="30">
        <f t="shared" si="4"/>
        <v>3082362698</v>
      </c>
      <c r="X15" s="30">
        <f t="shared" si="0"/>
        <v>2080648340</v>
      </c>
      <c r="Y15" s="30">
        <f t="shared" si="5"/>
        <v>2157653888.5999999</v>
      </c>
      <c r="Z15" s="30">
        <f t="shared" si="6"/>
        <v>2188368408.8085036</v>
      </c>
      <c r="AA15" s="30">
        <f t="shared" si="7"/>
        <v>2157653888.5999999</v>
      </c>
      <c r="AL15" s="40"/>
      <c r="AM15" s="41">
        <v>44925</v>
      </c>
      <c r="AO15" t="s">
        <v>181</v>
      </c>
    </row>
    <row r="16" spans="1:76" x14ac:dyDescent="0.3">
      <c r="A16">
        <v>12</v>
      </c>
      <c r="C16" s="25">
        <f ca="1"/>
        <v>45169</v>
      </c>
      <c r="D16" s="25"/>
      <c r="E16">
        <f ca="1"/>
        <v>3204914318</v>
      </c>
      <c r="F16">
        <f ca="1"/>
        <v>2175602926.4237871</v>
      </c>
      <c r="G16">
        <f ca="1"/>
        <v>2058021952</v>
      </c>
      <c r="M16" s="25">
        <f>'II. EU CTB &amp; PAB Report'!C39</f>
        <v>45169</v>
      </c>
      <c r="N16" s="25" t="str">
        <f>'II. EU CTB &amp; PAB Report'!$F$10&amp;REF!A16</f>
        <v>iBoxx USD Asia-Pacific ex-Greater China Non-Sovereigns Investment Grade Climate Transition12</v>
      </c>
      <c r="O16" s="30">
        <f>IF(VLOOKUP(N16,PAB_CTB_Database!$B:$I,8,FALSE)="***",NA(),VLOOKUP(N16,PAB_CTB_Database!$B:$I,8,FALSE))</f>
        <v>3204914318</v>
      </c>
      <c r="P16" s="30">
        <f>IF(VLOOKUP(N16,PAB_CTB_Database!$B:$J,9,FALSE)="***",NA(),VLOOKUP(N16,PAB_CTB_Database!$B:$J,9,FALSE))</f>
        <v>2243440022.5999999</v>
      </c>
      <c r="Q16" s="30">
        <f>IF(VLOOKUP(N16,PAB_CTB_Database!$B:$K,10,FALSE)="***",NA(),VLOOKUP(N16,PAB_CTB_Database!$B:$K,10,FALSE))</f>
        <v>2175602926.4237871</v>
      </c>
      <c r="R16" s="30">
        <f>IF(VLOOKUP(N16,PAB_CTB_Database!$B:$M,12,FALSE)="***",NA(),VLOOKUP(N16,PAB_CTB_Database!$B:$M,12,FALSE))</f>
        <v>2175602926.4237871</v>
      </c>
      <c r="S16" s="30">
        <f>IF(VLOOKUP(N16,PAB_CTB_Database!$B:$N,13,FALSE)="***",NA(),VLOOKUP(N16,PAB_CTB_Database!$B:$N,13,FALSE))</f>
        <v>2058021952</v>
      </c>
      <c r="U16" s="25">
        <f t="shared" si="2"/>
        <v>45169</v>
      </c>
      <c r="V16" s="25" t="str">
        <f t="shared" si="3"/>
        <v>iBoxx USD Asia-Pacific ex-Greater China Non-Sovereigns Investment Grade Climate Transition12</v>
      </c>
      <c r="W16" s="30">
        <f t="shared" si="4"/>
        <v>3204914318</v>
      </c>
      <c r="X16" s="30">
        <f t="shared" si="0"/>
        <v>2058021952</v>
      </c>
      <c r="Y16" s="30">
        <f t="shared" si="5"/>
        <v>2243440022.5999999</v>
      </c>
      <c r="Z16" s="30">
        <f t="shared" si="6"/>
        <v>2175602926.4237871</v>
      </c>
      <c r="AA16" s="30">
        <f t="shared" si="7"/>
        <v>2175602926.4237871</v>
      </c>
      <c r="AL16" s="40"/>
      <c r="AM16" s="41">
        <v>45016</v>
      </c>
      <c r="AO16" t="s">
        <v>183</v>
      </c>
    </row>
    <row r="17" spans="1:41" x14ac:dyDescent="0.3">
      <c r="A17">
        <v>13</v>
      </c>
      <c r="C17" s="25">
        <f ca="1"/>
        <v>45199</v>
      </c>
      <c r="D17" s="25"/>
      <c r="E17">
        <f ca="1"/>
        <v>3206876366</v>
      </c>
      <c r="F17">
        <f ca="1"/>
        <v>2162911909.3529816</v>
      </c>
      <c r="G17">
        <f ca="1"/>
        <v>2042536921</v>
      </c>
      <c r="M17" s="25">
        <f>'II. EU CTB &amp; PAB Report'!C40</f>
        <v>45199</v>
      </c>
      <c r="N17" s="25" t="str">
        <f>'II. EU CTB &amp; PAB Report'!$F$10&amp;REF!A17</f>
        <v>iBoxx USD Asia-Pacific ex-Greater China Non-Sovereigns Investment Grade Climate Transition13</v>
      </c>
      <c r="O17" s="30">
        <f>IF(VLOOKUP(N17,PAB_CTB_Database!$B:$I,8,FALSE)="***",NA(),VLOOKUP(N17,PAB_CTB_Database!$B:$I,8,FALSE))</f>
        <v>3206876366</v>
      </c>
      <c r="P17" s="30">
        <f>IF(VLOOKUP(N17,PAB_CTB_Database!$B:$J,9,FALSE)="***",NA(),VLOOKUP(N17,PAB_CTB_Database!$B:$J,9,FALSE))</f>
        <v>2244813456.1999998</v>
      </c>
      <c r="Q17" s="30">
        <f>IF(VLOOKUP(N17,PAB_CTB_Database!$B:$K,10,FALSE)="***",NA(),VLOOKUP(N17,PAB_CTB_Database!$B:$K,10,FALSE))</f>
        <v>2162911909.3529816</v>
      </c>
      <c r="R17" s="30">
        <f>IF(VLOOKUP(N17,PAB_CTB_Database!$B:$M,12,FALSE)="***",NA(),VLOOKUP(N17,PAB_CTB_Database!$B:$M,12,FALSE))</f>
        <v>2162911909.3529816</v>
      </c>
      <c r="S17" s="30">
        <f>IF(VLOOKUP(N17,PAB_CTB_Database!$B:$N,13,FALSE)="***",NA(),VLOOKUP(N17,PAB_CTB_Database!$B:$N,13,FALSE))</f>
        <v>2042536921</v>
      </c>
      <c r="U17" s="25">
        <f t="shared" si="2"/>
        <v>45199</v>
      </c>
      <c r="V17" s="25" t="str">
        <f t="shared" si="3"/>
        <v>iBoxx USD Asia-Pacific ex-Greater China Non-Sovereigns Investment Grade Climate Transition13</v>
      </c>
      <c r="W17" s="30">
        <f t="shared" si="4"/>
        <v>3206876366</v>
      </c>
      <c r="X17" s="30">
        <f t="shared" si="0"/>
        <v>2042536921</v>
      </c>
      <c r="Y17" s="30">
        <f t="shared" si="5"/>
        <v>2244813456.1999998</v>
      </c>
      <c r="Z17" s="30">
        <f t="shared" si="6"/>
        <v>2162911909.3529816</v>
      </c>
      <c r="AA17" s="30">
        <f t="shared" si="7"/>
        <v>2162911909.3529816</v>
      </c>
      <c r="AL17" s="40"/>
      <c r="AM17" s="41">
        <v>45107</v>
      </c>
      <c r="AO17" t="s">
        <v>185</v>
      </c>
    </row>
    <row r="18" spans="1:41" x14ac:dyDescent="0.3">
      <c r="A18">
        <v>14</v>
      </c>
      <c r="C18" s="25">
        <f ca="1"/>
        <v>45230</v>
      </c>
      <c r="D18" s="25"/>
      <c r="E18">
        <f ca="1"/>
        <v>3052955213</v>
      </c>
      <c r="F18">
        <f ca="1"/>
        <v>2137068649.0999999</v>
      </c>
      <c r="G18">
        <f ca="1"/>
        <v>2027582155</v>
      </c>
      <c r="M18" s="25">
        <f>'II. EU CTB &amp; PAB Report'!C41</f>
        <v>45230</v>
      </c>
      <c r="N18" s="25" t="str">
        <f>'II. EU CTB &amp; PAB Report'!$F$10&amp;REF!A18</f>
        <v>iBoxx USD Asia-Pacific ex-Greater China Non-Sovereigns Investment Grade Climate Transition14</v>
      </c>
      <c r="O18" s="30">
        <f>IF(VLOOKUP(N18,PAB_CTB_Database!$B:$I,8,FALSE)="***",NA(),VLOOKUP(N18,PAB_CTB_Database!$B:$I,8,FALSE))</f>
        <v>3052955213</v>
      </c>
      <c r="P18" s="30">
        <f>IF(VLOOKUP(N18,PAB_CTB_Database!$B:$J,9,FALSE)="***",NA(),VLOOKUP(N18,PAB_CTB_Database!$B:$J,9,FALSE))</f>
        <v>2137068649.0999999</v>
      </c>
      <c r="Q18" s="30">
        <f>IF(VLOOKUP(N18,PAB_CTB_Database!$B:$K,10,FALSE)="***",NA(),VLOOKUP(N18,PAB_CTB_Database!$B:$K,10,FALSE))</f>
        <v>2150294923.2150893</v>
      </c>
      <c r="R18" s="30">
        <f>IF(VLOOKUP(N18,PAB_CTB_Database!$B:$M,12,FALSE)="***",NA(),VLOOKUP(N18,PAB_CTB_Database!$B:$M,12,FALSE))</f>
        <v>2137068649.0999999</v>
      </c>
      <c r="S18" s="30">
        <f>IF(VLOOKUP(N18,PAB_CTB_Database!$B:$N,13,FALSE)="***",NA(),VLOOKUP(N18,PAB_CTB_Database!$B:$N,13,FALSE))</f>
        <v>2027582155</v>
      </c>
      <c r="U18" s="25">
        <f t="shared" si="2"/>
        <v>45230</v>
      </c>
      <c r="V18" s="25" t="str">
        <f t="shared" si="3"/>
        <v>iBoxx USD Asia-Pacific ex-Greater China Non-Sovereigns Investment Grade Climate Transition14</v>
      </c>
      <c r="W18" s="30">
        <f t="shared" si="4"/>
        <v>3052955213</v>
      </c>
      <c r="X18" s="30">
        <f t="shared" si="0"/>
        <v>2027582155</v>
      </c>
      <c r="Y18" s="30">
        <f t="shared" si="5"/>
        <v>2137068649.0999999</v>
      </c>
      <c r="Z18" s="30">
        <f t="shared" si="6"/>
        <v>2150294923.2150893</v>
      </c>
      <c r="AA18" s="30">
        <f t="shared" si="7"/>
        <v>2137068649.0999999</v>
      </c>
      <c r="AL18" s="40"/>
      <c r="AM18" s="41">
        <v>45184</v>
      </c>
      <c r="AO18" t="s">
        <v>187</v>
      </c>
    </row>
    <row r="19" spans="1:41" x14ac:dyDescent="0.3">
      <c r="A19">
        <v>15</v>
      </c>
      <c r="C19" s="25">
        <f ca="1"/>
        <v>45260</v>
      </c>
      <c r="D19" s="25"/>
      <c r="E19">
        <f ca="1"/>
        <v>3035562198</v>
      </c>
      <c r="F19">
        <f ca="1"/>
        <v>2124893538.5999999</v>
      </c>
      <c r="G19">
        <f ca="1"/>
        <v>2069455834</v>
      </c>
      <c r="M19" s="25">
        <f>'II. EU CTB &amp; PAB Report'!C42</f>
        <v>45260</v>
      </c>
      <c r="N19" s="25" t="str">
        <f>'II. EU CTB &amp; PAB Report'!$F$10&amp;REF!A19</f>
        <v>iBoxx USD Asia-Pacific ex-Greater China Non-Sovereigns Investment Grade Climate Transition15</v>
      </c>
      <c r="O19" s="30">
        <f>IF(VLOOKUP(N19,PAB_CTB_Database!$B:$I,8,FALSE)="***",NA(),VLOOKUP(N19,PAB_CTB_Database!$B:$I,8,FALSE))</f>
        <v>3035562198</v>
      </c>
      <c r="P19" s="30">
        <f>IF(VLOOKUP(N19,PAB_CTB_Database!$B:$J,9,FALSE)="***",NA(),VLOOKUP(N19,PAB_CTB_Database!$B:$J,9,FALSE))</f>
        <v>2124893538.5999999</v>
      </c>
      <c r="Q19" s="30">
        <f>IF(VLOOKUP(N19,PAB_CTB_Database!$B:$K,10,FALSE)="***",NA(),VLOOKUP(N19,PAB_CTB_Database!$B:$K,10,FALSE))</f>
        <v>2137751536.1630011</v>
      </c>
      <c r="R19" s="30">
        <f>IF(VLOOKUP(N19,PAB_CTB_Database!$B:$M,12,FALSE)="***",NA(),VLOOKUP(N19,PAB_CTB_Database!$B:$M,12,FALSE))</f>
        <v>2124893538.5999999</v>
      </c>
      <c r="S19" s="30">
        <f>IF(VLOOKUP(N19,PAB_CTB_Database!$B:$N,13,FALSE)="***",NA(),VLOOKUP(N19,PAB_CTB_Database!$B:$N,13,FALSE))</f>
        <v>2069455834</v>
      </c>
      <c r="U19" s="25">
        <f t="shared" si="2"/>
        <v>45260</v>
      </c>
      <c r="V19" s="25" t="str">
        <f t="shared" si="3"/>
        <v>iBoxx USD Asia-Pacific ex-Greater China Non-Sovereigns Investment Grade Climate Transition15</v>
      </c>
      <c r="W19" s="30">
        <f t="shared" si="4"/>
        <v>3035562198</v>
      </c>
      <c r="X19" s="30">
        <f t="shared" si="0"/>
        <v>2069455834</v>
      </c>
      <c r="Y19" s="30">
        <f t="shared" si="5"/>
        <v>2124893538.5999999</v>
      </c>
      <c r="Z19" s="30">
        <f t="shared" si="6"/>
        <v>2137751536.1630011</v>
      </c>
      <c r="AA19" s="30">
        <f t="shared" si="7"/>
        <v>2124893538.5999999</v>
      </c>
      <c r="AL19" s="40"/>
      <c r="AM19" s="41">
        <v>45275</v>
      </c>
      <c r="AO19" t="s">
        <v>189</v>
      </c>
    </row>
    <row r="20" spans="1:41" x14ac:dyDescent="0.3">
      <c r="A20">
        <v>16</v>
      </c>
      <c r="C20" s="25">
        <f ca="1"/>
        <v>45291</v>
      </c>
      <c r="D20" s="25"/>
      <c r="E20">
        <f ca="1"/>
        <v>3312710780</v>
      </c>
      <c r="F20">
        <f ca="1"/>
        <v>2125281318.868717</v>
      </c>
      <c r="G20">
        <f ca="1"/>
        <v>2113782092</v>
      </c>
      <c r="M20" s="25">
        <f>'II. EU CTB &amp; PAB Report'!C43</f>
        <v>45291</v>
      </c>
      <c r="N20" s="25" t="str">
        <f>'II. EU CTB &amp; PAB Report'!$F$10&amp;REF!A20</f>
        <v>iBoxx USD Asia-Pacific ex-Greater China Non-Sovereigns Investment Grade Climate Transition16</v>
      </c>
      <c r="O20" s="30">
        <f>IF(VLOOKUP(N20,PAB_CTB_Database!$B:$I,8,FALSE)="***",NA(),VLOOKUP(N20,PAB_CTB_Database!$B:$I,8,FALSE))</f>
        <v>3312710780</v>
      </c>
      <c r="P20" s="30">
        <f>IF(VLOOKUP(N20,PAB_CTB_Database!$B:$J,9,FALSE)="***",NA(),VLOOKUP(N20,PAB_CTB_Database!$B:$J,9,FALSE))</f>
        <v>2318897546</v>
      </c>
      <c r="Q20" s="30">
        <f>IF(VLOOKUP(N20,PAB_CTB_Database!$B:$K,10,FALSE)="***",NA(),VLOOKUP(N20,PAB_CTB_Database!$B:$K,10,FALSE))</f>
        <v>2125281318.868717</v>
      </c>
      <c r="R20" s="30">
        <f>IF(VLOOKUP(N20,PAB_CTB_Database!$B:$M,12,FALSE)="***",NA(),VLOOKUP(N20,PAB_CTB_Database!$B:$M,12,FALSE))</f>
        <v>2125281318.868717</v>
      </c>
      <c r="S20" s="30">
        <f>IF(VLOOKUP(N20,PAB_CTB_Database!$B:$N,13,FALSE)="***",NA(),VLOOKUP(N20,PAB_CTB_Database!$B:$N,13,FALSE))</f>
        <v>2113782092</v>
      </c>
      <c r="U20" s="25">
        <f t="shared" si="2"/>
        <v>45291</v>
      </c>
      <c r="V20" s="25" t="str">
        <f t="shared" si="3"/>
        <v>iBoxx USD Asia-Pacific ex-Greater China Non-Sovereigns Investment Grade Climate Transition16</v>
      </c>
      <c r="W20" s="30">
        <f t="shared" si="4"/>
        <v>3312710780</v>
      </c>
      <c r="X20" s="30">
        <f t="shared" si="0"/>
        <v>2113782092</v>
      </c>
      <c r="Y20" s="30">
        <f t="shared" si="5"/>
        <v>2318897546</v>
      </c>
      <c r="Z20" s="30">
        <f t="shared" si="6"/>
        <v>2125281318.868717</v>
      </c>
      <c r="AA20" s="30">
        <f t="shared" si="7"/>
        <v>2125281318.868717</v>
      </c>
      <c r="AL20" s="40"/>
      <c r="AM20" s="41">
        <v>45366</v>
      </c>
      <c r="AO20" t="s">
        <v>191</v>
      </c>
    </row>
    <row r="21" spans="1:41" x14ac:dyDescent="0.3">
      <c r="A21">
        <v>17</v>
      </c>
      <c r="C21" s="25">
        <f ca="1"/>
        <v>45322</v>
      </c>
      <c r="D21" s="25"/>
      <c r="E21">
        <f ca="1"/>
        <v>2935026363</v>
      </c>
      <c r="F21">
        <f ca="1"/>
        <v>2054518454.0999999</v>
      </c>
      <c r="G21">
        <f ca="1"/>
        <v>2027200527</v>
      </c>
      <c r="M21" s="25">
        <f>'II. EU CTB &amp; PAB Report'!C44</f>
        <v>45322</v>
      </c>
      <c r="N21" s="25" t="str">
        <f>'II. EU CTB &amp; PAB Report'!$F$10&amp;REF!A21</f>
        <v>iBoxx USD Asia-Pacific ex-Greater China Non-Sovereigns Investment Grade Climate Transition17</v>
      </c>
      <c r="O21" s="30">
        <f>IF(VLOOKUP(N21,PAB_CTB_Database!$B:$I,8,FALSE)="***",NA(),VLOOKUP(N21,PAB_CTB_Database!$B:$I,8,FALSE))</f>
        <v>2935026363</v>
      </c>
      <c r="P21" s="30">
        <f>IF(VLOOKUP(N21,PAB_CTB_Database!$B:$J,9,FALSE)="***",NA(),VLOOKUP(N21,PAB_CTB_Database!$B:$J,9,FALSE))</f>
        <v>2054518454.0999999</v>
      </c>
      <c r="Q21" s="30">
        <f>IF(VLOOKUP(N21,PAB_CTB_Database!$B:$K,10,FALSE)="***",NA(),VLOOKUP(N21,PAB_CTB_Database!$B:$K,10,FALSE))</f>
        <v>2112883844.5086496</v>
      </c>
      <c r="R21" s="30">
        <f>IF(VLOOKUP(N21,PAB_CTB_Database!$B:$M,12,FALSE)="***",NA(),VLOOKUP(N21,PAB_CTB_Database!$B:$M,12,FALSE))</f>
        <v>2054518454.0999999</v>
      </c>
      <c r="S21" s="30">
        <f>IF(VLOOKUP(N21,PAB_CTB_Database!$B:$N,13,FALSE)="***",NA(),VLOOKUP(N21,PAB_CTB_Database!$B:$N,13,FALSE))</f>
        <v>2027200527</v>
      </c>
      <c r="U21" s="25">
        <f t="shared" si="2"/>
        <v>45322</v>
      </c>
      <c r="V21" s="25" t="str">
        <f t="shared" si="3"/>
        <v>iBoxx USD Asia-Pacific ex-Greater China Non-Sovereigns Investment Grade Climate Transition17</v>
      </c>
      <c r="W21" s="30">
        <f t="shared" si="4"/>
        <v>2935026363</v>
      </c>
      <c r="X21" s="30">
        <f t="shared" si="0"/>
        <v>2027200527</v>
      </c>
      <c r="Y21" s="30">
        <f t="shared" si="5"/>
        <v>2054518454.0999999</v>
      </c>
      <c r="Z21" s="30">
        <f t="shared" si="6"/>
        <v>2112883844.5086496</v>
      </c>
      <c r="AA21" s="30">
        <f t="shared" si="7"/>
        <v>2054518454.0999999</v>
      </c>
      <c r="AL21" s="40"/>
      <c r="AM21" s="41">
        <v>45464</v>
      </c>
      <c r="AO21" t="s">
        <v>193</v>
      </c>
    </row>
    <row r="22" spans="1:41" x14ac:dyDescent="0.3">
      <c r="A22">
        <v>18</v>
      </c>
      <c r="C22" s="25">
        <f ca="1"/>
        <v>45350</v>
      </c>
      <c r="D22" s="25"/>
      <c r="E22">
        <f ca="1"/>
        <v>3655591125</v>
      </c>
      <c r="F22">
        <f ca="1"/>
        <v>2100558688.7490158</v>
      </c>
      <c r="G22">
        <f ca="1"/>
        <v>1953805885</v>
      </c>
      <c r="M22" s="25">
        <f>'II. EU CTB &amp; PAB Report'!C45</f>
        <v>45350</v>
      </c>
      <c r="N22" s="25" t="str">
        <f>'II. EU CTB &amp; PAB Report'!$F$10&amp;REF!A22</f>
        <v>iBoxx USD Asia-Pacific ex-Greater China Non-Sovereigns Investment Grade Climate Transition18</v>
      </c>
      <c r="O22" s="30">
        <f>IF(VLOOKUP(N22,PAB_CTB_Database!$B:$I,8,FALSE)="***",NA(),VLOOKUP(N22,PAB_CTB_Database!$B:$I,8,FALSE))</f>
        <v>3655591125</v>
      </c>
      <c r="P22" s="30">
        <f>IF(VLOOKUP(N22,PAB_CTB_Database!$B:$J,9,FALSE)="***",NA(),VLOOKUP(N22,PAB_CTB_Database!$B:$J,9,FALSE))</f>
        <v>2558913787.5</v>
      </c>
      <c r="Q22" s="30">
        <f>IF(VLOOKUP(N22,PAB_CTB_Database!$B:$K,10,FALSE)="***",NA(),VLOOKUP(N22,PAB_CTB_Database!$B:$K,10,FALSE))</f>
        <v>2100558688.7490158</v>
      </c>
      <c r="R22" s="30">
        <f>IF(VLOOKUP(N22,PAB_CTB_Database!$B:$M,12,FALSE)="***",NA(),VLOOKUP(N22,PAB_CTB_Database!$B:$M,12,FALSE))</f>
        <v>2100558688.7490158</v>
      </c>
      <c r="S22" s="30">
        <f>IF(VLOOKUP(N22,PAB_CTB_Database!$B:$N,13,FALSE)="***",NA(),VLOOKUP(N22,PAB_CTB_Database!$B:$N,13,FALSE))</f>
        <v>1953805885</v>
      </c>
      <c r="U22" s="25">
        <f t="shared" si="2"/>
        <v>45350</v>
      </c>
      <c r="V22" s="25" t="str">
        <f t="shared" si="3"/>
        <v>iBoxx USD Asia-Pacific ex-Greater China Non-Sovereigns Investment Grade Climate Transition18</v>
      </c>
      <c r="W22" s="30">
        <f t="shared" si="4"/>
        <v>3655591125</v>
      </c>
      <c r="X22" s="30">
        <f t="shared" si="0"/>
        <v>1953805885</v>
      </c>
      <c r="Y22" s="30">
        <f t="shared" si="5"/>
        <v>2558913787.5</v>
      </c>
      <c r="Z22" s="30">
        <f t="shared" si="6"/>
        <v>2100558688.7490158</v>
      </c>
      <c r="AA22" s="30">
        <f t="shared" si="7"/>
        <v>2100558688.7490158</v>
      </c>
      <c r="AL22" s="40"/>
      <c r="AM22" s="41">
        <v>45555</v>
      </c>
      <c r="AO22" t="s">
        <v>195</v>
      </c>
    </row>
    <row r="23" spans="1:41" x14ac:dyDescent="0.3">
      <c r="A23">
        <v>19</v>
      </c>
      <c r="C23" s="25">
        <f ca="1"/>
        <v>45382</v>
      </c>
      <c r="D23" s="25"/>
      <c r="E23">
        <f ca="1"/>
        <v>3580097832</v>
      </c>
      <c r="F23">
        <f ca="1"/>
        <v>2088305429.7313128</v>
      </c>
      <c r="G23">
        <f ca="1"/>
        <v>1924678192</v>
      </c>
      <c r="M23" s="25">
        <f>'II. EU CTB &amp; PAB Report'!C46</f>
        <v>45382</v>
      </c>
      <c r="N23" s="25" t="str">
        <f>'II. EU CTB &amp; PAB Report'!$F$10&amp;REF!A23</f>
        <v>iBoxx USD Asia-Pacific ex-Greater China Non-Sovereigns Investment Grade Climate Transition19</v>
      </c>
      <c r="O23" s="30">
        <f>IF(VLOOKUP(N23,PAB_CTB_Database!$B:$I,8,FALSE)="***",NA(),VLOOKUP(N23,PAB_CTB_Database!$B:$I,8,FALSE))</f>
        <v>3580097832</v>
      </c>
      <c r="P23" s="30">
        <f>IF(VLOOKUP(N23,PAB_CTB_Database!$B:$J,9,FALSE)="***",NA(),VLOOKUP(N23,PAB_CTB_Database!$B:$J,9,FALSE))</f>
        <v>2506068482.3999996</v>
      </c>
      <c r="Q23" s="30">
        <f>IF(VLOOKUP(N23,PAB_CTB_Database!$B:$K,10,FALSE)="***",NA(),VLOOKUP(N23,PAB_CTB_Database!$B:$K,10,FALSE))</f>
        <v>2088305429.7313128</v>
      </c>
      <c r="R23" s="30">
        <f>IF(VLOOKUP(N23,PAB_CTB_Database!$B:$M,12,FALSE)="***",NA(),VLOOKUP(N23,PAB_CTB_Database!$B:$M,12,FALSE))</f>
        <v>2088305429.7313128</v>
      </c>
      <c r="S23" s="30">
        <f>IF(VLOOKUP(N23,PAB_CTB_Database!$B:$N,13,FALSE)="***",NA(),VLOOKUP(N23,PAB_CTB_Database!$B:$N,13,FALSE))</f>
        <v>1924678192</v>
      </c>
      <c r="U23" s="25">
        <f t="shared" si="2"/>
        <v>45382</v>
      </c>
      <c r="V23" s="25" t="str">
        <f t="shared" si="3"/>
        <v>iBoxx USD Asia-Pacific ex-Greater China Non-Sovereigns Investment Grade Climate Transition19</v>
      </c>
      <c r="W23" s="30">
        <f t="shared" si="4"/>
        <v>3580097832</v>
      </c>
      <c r="X23" s="30">
        <f t="shared" si="0"/>
        <v>1924678192</v>
      </c>
      <c r="Y23" s="30">
        <f t="shared" si="5"/>
        <v>2506068482.3999996</v>
      </c>
      <c r="Z23" s="30">
        <f t="shared" si="6"/>
        <v>2088305429.7313128</v>
      </c>
      <c r="AA23" s="30">
        <f t="shared" si="7"/>
        <v>2088305429.7313128</v>
      </c>
      <c r="AL23" s="40"/>
      <c r="AO23" t="s">
        <v>197</v>
      </c>
    </row>
    <row r="24" spans="1:41" x14ac:dyDescent="0.3">
      <c r="A24">
        <v>20</v>
      </c>
      <c r="C24" s="25">
        <f ca="1"/>
        <v>45412</v>
      </c>
      <c r="D24" s="25"/>
      <c r="E24">
        <f ca="1"/>
        <v>3670656926</v>
      </c>
      <c r="F24">
        <f ca="1"/>
        <v>2076123648.0578802</v>
      </c>
      <c r="G24">
        <f ca="1"/>
        <v>1994836017</v>
      </c>
      <c r="M24" s="25">
        <f>'II. EU CTB &amp; PAB Report'!C47</f>
        <v>45412</v>
      </c>
      <c r="N24" s="25" t="str">
        <f>'II. EU CTB &amp; PAB Report'!$F$10&amp;REF!A24</f>
        <v>iBoxx USD Asia-Pacific ex-Greater China Non-Sovereigns Investment Grade Climate Transition20</v>
      </c>
      <c r="O24" s="30">
        <f>IF(VLOOKUP(N24,PAB_CTB_Database!$B:$I,8,FALSE)="***",NA(),VLOOKUP(N24,PAB_CTB_Database!$B:$I,8,FALSE))</f>
        <v>3670656926</v>
      </c>
      <c r="P24" s="30">
        <f>IF(VLOOKUP(N24,PAB_CTB_Database!$B:$J,9,FALSE)="***",NA(),VLOOKUP(N24,PAB_CTB_Database!$B:$J,9,FALSE))</f>
        <v>2569459848.1999998</v>
      </c>
      <c r="Q24" s="30">
        <f>IF(VLOOKUP(N24,PAB_CTB_Database!$B:$K,10,FALSE)="***",NA(),VLOOKUP(N24,PAB_CTB_Database!$B:$K,10,FALSE))</f>
        <v>2076123648.0578802</v>
      </c>
      <c r="R24" s="30">
        <f>IF(VLOOKUP(N24,PAB_CTB_Database!$B:$M,12,FALSE)="***",NA(),VLOOKUP(N24,PAB_CTB_Database!$B:$M,12,FALSE))</f>
        <v>2076123648.0578802</v>
      </c>
      <c r="S24" s="30">
        <f>IF(VLOOKUP(N24,PAB_CTB_Database!$B:$N,13,FALSE)="***",NA(),VLOOKUP(N24,PAB_CTB_Database!$B:$N,13,FALSE))</f>
        <v>1994836017</v>
      </c>
      <c r="U24" s="25">
        <f t="shared" si="2"/>
        <v>45412</v>
      </c>
      <c r="V24" s="25" t="str">
        <f t="shared" si="3"/>
        <v>iBoxx USD Asia-Pacific ex-Greater China Non-Sovereigns Investment Grade Climate Transition20</v>
      </c>
      <c r="W24" s="30">
        <f t="shared" si="4"/>
        <v>3670656926</v>
      </c>
      <c r="X24" s="30">
        <f t="shared" si="0"/>
        <v>1994836017</v>
      </c>
      <c r="Y24" s="30">
        <f t="shared" si="5"/>
        <v>2569459848.1999998</v>
      </c>
      <c r="Z24" s="30">
        <f t="shared" si="6"/>
        <v>2076123648.0578802</v>
      </c>
      <c r="AA24" s="30">
        <f t="shared" si="7"/>
        <v>2076123648.0578802</v>
      </c>
      <c r="AL24" s="40"/>
      <c r="AO24" t="s">
        <v>199</v>
      </c>
    </row>
    <row r="25" spans="1:41" x14ac:dyDescent="0.3">
      <c r="A25">
        <v>21</v>
      </c>
      <c r="C25" s="25">
        <f ca="1"/>
        <v>45443</v>
      </c>
      <c r="D25" s="25"/>
      <c r="E25">
        <f ca="1"/>
        <v>3568453741</v>
      </c>
      <c r="F25">
        <f ca="1"/>
        <v>2064012926.7775426</v>
      </c>
      <c r="G25">
        <f ca="1"/>
        <v>1976432286</v>
      </c>
      <c r="M25" s="25">
        <f>'II. EU CTB &amp; PAB Report'!C48</f>
        <v>45443</v>
      </c>
      <c r="N25" s="25" t="str">
        <f>'II. EU CTB &amp; PAB Report'!$F$10&amp;REF!A25</f>
        <v>iBoxx USD Asia-Pacific ex-Greater China Non-Sovereigns Investment Grade Climate Transition21</v>
      </c>
      <c r="O25" s="30">
        <f>IF(VLOOKUP(N25,PAB_CTB_Database!$B:$I,8,FALSE)="***",NA(),VLOOKUP(N25,PAB_CTB_Database!$B:$I,8,FALSE))</f>
        <v>3568453741</v>
      </c>
      <c r="P25" s="30">
        <f>IF(VLOOKUP(N25,PAB_CTB_Database!$B:$J,9,FALSE)="***",NA(),VLOOKUP(N25,PAB_CTB_Database!$B:$J,9,FALSE))</f>
        <v>2497917618.6999998</v>
      </c>
      <c r="Q25" s="30">
        <f>IF(VLOOKUP(N25,PAB_CTB_Database!$B:$K,10,FALSE)="***",NA(),VLOOKUP(N25,PAB_CTB_Database!$B:$K,10,FALSE))</f>
        <v>2064012926.7775426</v>
      </c>
      <c r="R25" s="30">
        <f>IF(VLOOKUP(N25,PAB_CTB_Database!$B:$M,12,FALSE)="***",NA(),VLOOKUP(N25,PAB_CTB_Database!$B:$M,12,FALSE))</f>
        <v>2064012926.7775426</v>
      </c>
      <c r="S25" s="30">
        <f>IF(VLOOKUP(N25,PAB_CTB_Database!$B:$N,13,FALSE)="***",NA(),VLOOKUP(N25,PAB_CTB_Database!$B:$N,13,FALSE))</f>
        <v>1976432286</v>
      </c>
      <c r="U25" s="25">
        <f t="shared" si="2"/>
        <v>45443</v>
      </c>
      <c r="V25" s="25" t="str">
        <f t="shared" si="3"/>
        <v>iBoxx USD Asia-Pacific ex-Greater China Non-Sovereigns Investment Grade Climate Transition21</v>
      </c>
      <c r="W25" s="30">
        <f t="shared" si="4"/>
        <v>3568453741</v>
      </c>
      <c r="X25" s="30">
        <f t="shared" si="0"/>
        <v>1976432286</v>
      </c>
      <c r="Y25" s="30">
        <f t="shared" si="5"/>
        <v>2497917618.6999998</v>
      </c>
      <c r="Z25" s="30">
        <f t="shared" si="6"/>
        <v>2064012926.7775426</v>
      </c>
      <c r="AA25" s="30">
        <f t="shared" si="7"/>
        <v>2064012926.7775426</v>
      </c>
      <c r="AL25" s="40"/>
      <c r="AM25" s="41"/>
      <c r="AO25" t="s">
        <v>201</v>
      </c>
    </row>
    <row r="26" spans="1:41" x14ac:dyDescent="0.3">
      <c r="A26">
        <v>22</v>
      </c>
      <c r="C26" s="25">
        <f ca="1"/>
        <v>45473</v>
      </c>
      <c r="D26" s="25"/>
      <c r="E26">
        <f ca="1"/>
        <v>3612552430</v>
      </c>
      <c r="F26">
        <f ca="1"/>
        <v>2051972851.37134</v>
      </c>
      <c r="G26">
        <f ca="1"/>
        <v>1907063599</v>
      </c>
      <c r="M26" s="25">
        <f>'II. EU CTB &amp; PAB Report'!C49</f>
        <v>45473</v>
      </c>
      <c r="N26" s="25" t="str">
        <f>'II. EU CTB &amp; PAB Report'!$F$10&amp;REF!A26</f>
        <v>iBoxx USD Asia-Pacific ex-Greater China Non-Sovereigns Investment Grade Climate Transition22</v>
      </c>
      <c r="O26" s="30">
        <f>IF(VLOOKUP(N26,PAB_CTB_Database!$B:$I,8,FALSE)="***",NA(),VLOOKUP(N26,PAB_CTB_Database!$B:$I,8,FALSE))</f>
        <v>3612552430</v>
      </c>
      <c r="P26" s="30">
        <f>IF(VLOOKUP(N26,PAB_CTB_Database!$B:$J,9,FALSE)="***",NA(),VLOOKUP(N26,PAB_CTB_Database!$B:$J,9,FALSE))</f>
        <v>2528786701</v>
      </c>
      <c r="Q26" s="30">
        <f>IF(VLOOKUP(N26,PAB_CTB_Database!$B:$K,10,FALSE)="***",NA(),VLOOKUP(N26,PAB_CTB_Database!$B:$K,10,FALSE))</f>
        <v>2051972851.37134</v>
      </c>
      <c r="R26" s="30">
        <f>IF(VLOOKUP(N26,PAB_CTB_Database!$B:$M,12,FALSE)="***",NA(),VLOOKUP(N26,PAB_CTB_Database!$B:$M,12,FALSE))</f>
        <v>2051972851.37134</v>
      </c>
      <c r="S26" s="30">
        <f>IF(VLOOKUP(N26,PAB_CTB_Database!$B:$N,13,FALSE)="***",NA(),VLOOKUP(N26,PAB_CTB_Database!$B:$N,13,FALSE))</f>
        <v>1907063599</v>
      </c>
      <c r="U26" s="25">
        <f t="shared" si="2"/>
        <v>45473</v>
      </c>
      <c r="V26" s="25" t="str">
        <f t="shared" si="3"/>
        <v>iBoxx USD Asia-Pacific ex-Greater China Non-Sovereigns Investment Grade Climate Transition22</v>
      </c>
      <c r="W26" s="30">
        <f t="shared" si="4"/>
        <v>3612552430</v>
      </c>
      <c r="X26" s="30">
        <f t="shared" si="0"/>
        <v>1907063599</v>
      </c>
      <c r="Y26" s="30">
        <f t="shared" si="5"/>
        <v>2528786701</v>
      </c>
      <c r="Z26" s="30">
        <f t="shared" si="6"/>
        <v>2051972851.37134</v>
      </c>
      <c r="AA26" s="30">
        <f t="shared" si="7"/>
        <v>2051972851.37134</v>
      </c>
      <c r="AL26" s="40"/>
      <c r="AM26" s="41"/>
      <c r="AO26" t="s">
        <v>203</v>
      </c>
    </row>
    <row r="27" spans="1:41" x14ac:dyDescent="0.3">
      <c r="A27">
        <v>23</v>
      </c>
      <c r="C27" s="25">
        <f ca="1"/>
        <v>45504</v>
      </c>
      <c r="D27" s="25"/>
      <c r="E27">
        <f ca="1"/>
        <v>3082362698</v>
      </c>
      <c r="F27">
        <f ca="1"/>
        <v>2040003009.7383404</v>
      </c>
      <c r="G27">
        <f ca="1"/>
        <v>2008648340</v>
      </c>
      <c r="M27" s="25">
        <f>'II. EU CTB &amp; PAB Report'!C50</f>
        <v>45504</v>
      </c>
      <c r="N27" s="25" t="str">
        <f>'II. EU CTB &amp; PAB Report'!$F$10&amp;REF!A27</f>
        <v>iBoxx USD Asia-Pacific ex-Greater China Non-Sovereigns Investment Grade Climate Transition23</v>
      </c>
      <c r="O27" s="30">
        <f>IF(VLOOKUP(N27,PAB_CTB_Database!$B:$I,8,FALSE)="***",NA(),VLOOKUP(N27,PAB_CTB_Database!$B:$I,8,FALSE))</f>
        <v>3082362698</v>
      </c>
      <c r="P27" s="30">
        <f>IF(VLOOKUP(N27,PAB_CTB_Database!$B:$J,9,FALSE)="***",NA(),VLOOKUP(N27,PAB_CTB_Database!$B:$J,9,FALSE))</f>
        <v>2157653888.5999999</v>
      </c>
      <c r="Q27" s="30">
        <f>IF(VLOOKUP(N27,PAB_CTB_Database!$B:$K,10,FALSE)="***",NA(),VLOOKUP(N27,PAB_CTB_Database!$B:$K,10,FALSE))</f>
        <v>2040003009.7383404</v>
      </c>
      <c r="R27" s="30">
        <f>IF(VLOOKUP(N27,PAB_CTB_Database!$B:$M,12,FALSE)="***",NA(),VLOOKUP(N27,PAB_CTB_Database!$B:$M,12,FALSE))</f>
        <v>2040003009.7383404</v>
      </c>
      <c r="S27" s="30">
        <f>IF(VLOOKUP(N27,PAB_CTB_Database!$B:$N,13,FALSE)="***",NA(),VLOOKUP(N27,PAB_CTB_Database!$B:$N,13,FALSE))</f>
        <v>2008648340</v>
      </c>
      <c r="U27" s="25">
        <f t="shared" si="2"/>
        <v>45504</v>
      </c>
      <c r="V27" s="25" t="str">
        <f t="shared" si="3"/>
        <v>iBoxx USD Asia-Pacific ex-Greater China Non-Sovereigns Investment Grade Climate Transition23</v>
      </c>
      <c r="W27" s="30">
        <f t="shared" si="4"/>
        <v>3082362698</v>
      </c>
      <c r="X27" s="30">
        <f t="shared" si="0"/>
        <v>2008648340</v>
      </c>
      <c r="Y27" s="30">
        <f t="shared" si="5"/>
        <v>2157653888.5999999</v>
      </c>
      <c r="Z27" s="30">
        <f t="shared" si="6"/>
        <v>2040003009.7383404</v>
      </c>
      <c r="AA27" s="30">
        <f t="shared" si="7"/>
        <v>2040003009.7383404</v>
      </c>
      <c r="AL27" s="40"/>
      <c r="AM27" s="41"/>
      <c r="AO27" t="s">
        <v>205</v>
      </c>
    </row>
    <row r="28" spans="1:41" x14ac:dyDescent="0.3">
      <c r="A28">
        <v>24</v>
      </c>
      <c r="C28" s="25">
        <f ca="1"/>
        <v>45535</v>
      </c>
      <c r="D28" s="25"/>
      <c r="E28">
        <f ca="1"/>
        <v>4299093778</v>
      </c>
      <c r="F28">
        <f ca="1"/>
        <v>2028102992.1815336</v>
      </c>
      <c r="G28">
        <f ca="1"/>
        <v>1845450671</v>
      </c>
      <c r="M28" s="25">
        <f>'II. EU CTB &amp; PAB Report'!C51</f>
        <v>45535</v>
      </c>
      <c r="N28" s="25" t="str">
        <f>'II. EU CTB &amp; PAB Report'!$F$10&amp;REF!A28</f>
        <v>iBoxx USD Asia-Pacific ex-Greater China Non-Sovereigns Investment Grade Climate Transition24</v>
      </c>
      <c r="O28" s="30">
        <f>IF(VLOOKUP(N28,PAB_CTB_Database!$B:$I,8,FALSE)="***",NA(),VLOOKUP(N28,PAB_CTB_Database!$B:$I,8,FALSE))</f>
        <v>4299093778</v>
      </c>
      <c r="P28" s="30">
        <f>IF(VLOOKUP(N28,PAB_CTB_Database!$B:$J,9,FALSE)="***",NA(),VLOOKUP(N28,PAB_CTB_Database!$B:$J,9,FALSE))</f>
        <v>3009365644.5999999</v>
      </c>
      <c r="Q28" s="30">
        <f>IF(VLOOKUP(N28,PAB_CTB_Database!$B:$K,10,FALSE)="***",NA(),VLOOKUP(N28,PAB_CTB_Database!$B:$K,10,FALSE))</f>
        <v>2028102992.1815336</v>
      </c>
      <c r="R28" s="30">
        <f>IF(VLOOKUP(N28,PAB_CTB_Database!$B:$M,12,FALSE)="***",NA(),VLOOKUP(N28,PAB_CTB_Database!$B:$M,12,FALSE))</f>
        <v>2028102992.1815336</v>
      </c>
      <c r="S28" s="30">
        <f>IF(VLOOKUP(N28,PAB_CTB_Database!$B:$N,13,FALSE)="***",NA(),VLOOKUP(N28,PAB_CTB_Database!$B:$N,13,FALSE))</f>
        <v>1845450671</v>
      </c>
      <c r="U28" s="25">
        <f t="shared" si="2"/>
        <v>45535</v>
      </c>
      <c r="V28" s="25" t="str">
        <f t="shared" si="3"/>
        <v>iBoxx USD Asia-Pacific ex-Greater China Non-Sovereigns Investment Grade Climate Transition24</v>
      </c>
      <c r="W28" s="30">
        <f t="shared" si="4"/>
        <v>4299093778</v>
      </c>
      <c r="X28" s="30">
        <f t="shared" si="0"/>
        <v>1845450671</v>
      </c>
      <c r="Y28" s="30">
        <f t="shared" si="5"/>
        <v>3009365644.5999999</v>
      </c>
      <c r="Z28" s="30">
        <f t="shared" si="6"/>
        <v>2028102992.1815336</v>
      </c>
      <c r="AA28" s="30">
        <f t="shared" si="7"/>
        <v>2028102992.1815336</v>
      </c>
      <c r="AL28" s="40"/>
      <c r="AM28" s="41"/>
      <c r="AO28" t="s">
        <v>207</v>
      </c>
    </row>
    <row r="29" spans="1:41" x14ac:dyDescent="0.3">
      <c r="A29">
        <v>25</v>
      </c>
      <c r="C29" s="25">
        <f ca="1"/>
        <v>45565</v>
      </c>
      <c r="D29" s="25"/>
      <c r="E29">
        <f ca="1"/>
        <v>4231195769</v>
      </c>
      <c r="F29">
        <f ca="1"/>
        <v>2016272391.3938079</v>
      </c>
      <c r="G29">
        <f ca="1"/>
        <v>1822238642</v>
      </c>
      <c r="M29" s="25">
        <f>'II. EU CTB &amp; PAB Report'!C52</f>
        <v>45565</v>
      </c>
      <c r="N29" s="25" t="str">
        <f>'II. EU CTB &amp; PAB Report'!$F$10&amp;REF!A29</f>
        <v>iBoxx USD Asia-Pacific ex-Greater China Non-Sovereigns Investment Grade Climate Transition25</v>
      </c>
      <c r="O29" s="30">
        <f>IF(VLOOKUP(N29,PAB_CTB_Database!$B:$I,8,FALSE)="***",NA(),VLOOKUP(N29,PAB_CTB_Database!$B:$I,8,FALSE))</f>
        <v>4231195769</v>
      </c>
      <c r="P29" s="30">
        <f>IF(VLOOKUP(N29,PAB_CTB_Database!$B:$J,9,FALSE)="***",NA(),VLOOKUP(N29,PAB_CTB_Database!$B:$J,9,FALSE))</f>
        <v>2961837038.2999997</v>
      </c>
      <c r="Q29" s="30">
        <f>IF(VLOOKUP(N29,PAB_CTB_Database!$B:$K,10,FALSE)="***",NA(),VLOOKUP(N29,PAB_CTB_Database!$B:$K,10,FALSE))</f>
        <v>2016272391.3938079</v>
      </c>
      <c r="R29" s="30">
        <f>IF(VLOOKUP(N29,PAB_CTB_Database!$B:$M,12,FALSE)="***",NA(),VLOOKUP(N29,PAB_CTB_Database!$B:$M,12,FALSE))</f>
        <v>2016272391.3938079</v>
      </c>
      <c r="S29" s="30">
        <f>IF(VLOOKUP(N29,PAB_CTB_Database!$B:$N,13,FALSE)="***",NA(),VLOOKUP(N29,PAB_CTB_Database!$B:$N,13,FALSE))</f>
        <v>1822238642</v>
      </c>
      <c r="U29" s="25">
        <f t="shared" si="2"/>
        <v>45565</v>
      </c>
      <c r="V29" s="25" t="str">
        <f t="shared" si="3"/>
        <v>iBoxx USD Asia-Pacific ex-Greater China Non-Sovereigns Investment Grade Climate Transition25</v>
      </c>
      <c r="W29" s="30">
        <f t="shared" si="4"/>
        <v>4231195769</v>
      </c>
      <c r="X29" s="30">
        <f t="shared" si="0"/>
        <v>1822238642</v>
      </c>
      <c r="Y29" s="30">
        <f t="shared" si="5"/>
        <v>2961837038.2999997</v>
      </c>
      <c r="Z29" s="30">
        <f t="shared" si="6"/>
        <v>2016272391.3938079</v>
      </c>
      <c r="AA29" s="30">
        <f t="shared" si="7"/>
        <v>2016272391.3938079</v>
      </c>
      <c r="AL29" s="40"/>
      <c r="AM29" s="41"/>
      <c r="AO29" t="s">
        <v>209</v>
      </c>
    </row>
    <row r="30" spans="1:41" x14ac:dyDescent="0.3">
      <c r="A30">
        <v>26</v>
      </c>
      <c r="C30" s="25">
        <f ca="1"/>
        <v>45596</v>
      </c>
      <c r="D30" s="25"/>
      <c r="E30">
        <f ca="1"/>
        <v>4158612521</v>
      </c>
      <c r="F30">
        <f ca="1"/>
        <v>2004510802.4440107</v>
      </c>
      <c r="G30">
        <f ca="1"/>
        <v>1732858035</v>
      </c>
      <c r="M30" s="25">
        <f>'II. EU CTB &amp; PAB Report'!C53</f>
        <v>45596</v>
      </c>
      <c r="N30" s="25" t="str">
        <f>'II. EU CTB &amp; PAB Report'!$F$10&amp;REF!A30</f>
        <v>iBoxx USD Asia-Pacific ex-Greater China Non-Sovereigns Investment Grade Climate Transition26</v>
      </c>
      <c r="O30" s="30">
        <f>IF(VLOOKUP(N30,PAB_CTB_Database!$B:$I,8,FALSE)="***",NA(),VLOOKUP(N30,PAB_CTB_Database!$B:$I,8,FALSE))</f>
        <v>4158612521</v>
      </c>
      <c r="P30" s="30">
        <f>IF(VLOOKUP(N30,PAB_CTB_Database!$B:$J,9,FALSE)="***",NA(),VLOOKUP(N30,PAB_CTB_Database!$B:$J,9,FALSE))</f>
        <v>2911028764.6999998</v>
      </c>
      <c r="Q30" s="30">
        <f>IF(VLOOKUP(N30,PAB_CTB_Database!$B:$K,10,FALSE)="***",NA(),VLOOKUP(N30,PAB_CTB_Database!$B:$K,10,FALSE))</f>
        <v>2004510802.4440107</v>
      </c>
      <c r="R30" s="30">
        <f>IF(VLOOKUP(N30,PAB_CTB_Database!$B:$M,12,FALSE)="***",NA(),VLOOKUP(N30,PAB_CTB_Database!$B:$M,12,FALSE))</f>
        <v>2004510802.4440107</v>
      </c>
      <c r="S30" s="30">
        <f>IF(VLOOKUP(N30,PAB_CTB_Database!$B:$N,13,FALSE)="***",NA(),VLOOKUP(N30,PAB_CTB_Database!$B:$N,13,FALSE))</f>
        <v>1732858035</v>
      </c>
      <c r="U30" s="25">
        <f t="shared" si="2"/>
        <v>45596</v>
      </c>
      <c r="V30" s="25" t="str">
        <f t="shared" si="3"/>
        <v>iBoxx USD Asia-Pacific ex-Greater China Non-Sovereigns Investment Grade Climate Transition26</v>
      </c>
      <c r="W30" s="30">
        <f t="shared" si="4"/>
        <v>4158612521</v>
      </c>
      <c r="X30" s="30">
        <f t="shared" si="0"/>
        <v>1732858035</v>
      </c>
      <c r="Y30" s="30">
        <f t="shared" si="5"/>
        <v>2911028764.6999998</v>
      </c>
      <c r="Z30" s="30">
        <f t="shared" si="6"/>
        <v>2004510802.4440107</v>
      </c>
      <c r="AA30" s="30">
        <f t="shared" si="7"/>
        <v>2004510802.4440107</v>
      </c>
      <c r="AL30" s="40"/>
      <c r="AM30" s="41"/>
      <c r="AO30" t="s">
        <v>210</v>
      </c>
    </row>
    <row r="31" spans="1:41" x14ac:dyDescent="0.3">
      <c r="A31">
        <v>27</v>
      </c>
      <c r="C31" s="25">
        <f ca="1"/>
        <v>45626</v>
      </c>
      <c r="D31" s="25"/>
      <c r="E31">
        <f ca="1"/>
        <v>4304463547</v>
      </c>
      <c r="F31">
        <f ca="1"/>
        <v>1992817822.763087</v>
      </c>
      <c r="G31">
        <f ca="1"/>
        <v>1690458926</v>
      </c>
      <c r="M31" s="25">
        <f>'II. EU CTB &amp; PAB Report'!C54</f>
        <v>45626</v>
      </c>
      <c r="N31" s="25" t="str">
        <f>'II. EU CTB &amp; PAB Report'!$F$10&amp;REF!A31</f>
        <v>iBoxx USD Asia-Pacific ex-Greater China Non-Sovereigns Investment Grade Climate Transition27</v>
      </c>
      <c r="O31" s="30">
        <f>IF(VLOOKUP(N31,PAB_CTB_Database!$B:$I,8,FALSE)="***",NA(),VLOOKUP(N31,PAB_CTB_Database!$B:$I,8,FALSE))</f>
        <v>4304463547</v>
      </c>
      <c r="P31" s="30">
        <f>IF(VLOOKUP(N31,PAB_CTB_Database!$B:$J,9,FALSE)="***",NA(),VLOOKUP(N31,PAB_CTB_Database!$B:$J,9,FALSE))</f>
        <v>3013124482.8999996</v>
      </c>
      <c r="Q31" s="30">
        <f>IF(VLOOKUP(N31,PAB_CTB_Database!$B:$K,10,FALSE)="***",NA(),VLOOKUP(N31,PAB_CTB_Database!$B:$K,10,FALSE))</f>
        <v>1992817822.763087</v>
      </c>
      <c r="R31" s="30">
        <f>IF(VLOOKUP(N31,PAB_CTB_Database!$B:$M,12,FALSE)="***",NA(),VLOOKUP(N31,PAB_CTB_Database!$B:$M,12,FALSE))</f>
        <v>1992817822.763087</v>
      </c>
      <c r="S31" s="30">
        <f>IF(VLOOKUP(N31,PAB_CTB_Database!$B:$N,13,FALSE)="***",NA(),VLOOKUP(N31,PAB_CTB_Database!$B:$N,13,FALSE))</f>
        <v>1690458926</v>
      </c>
      <c r="U31" s="25">
        <f t="shared" si="2"/>
        <v>45626</v>
      </c>
      <c r="V31" s="25" t="str">
        <f t="shared" si="3"/>
        <v>iBoxx USD Asia-Pacific ex-Greater China Non-Sovereigns Investment Grade Climate Transition27</v>
      </c>
      <c r="W31" s="30">
        <f t="shared" si="4"/>
        <v>4304463547</v>
      </c>
      <c r="X31" s="30">
        <f t="shared" si="0"/>
        <v>1690458926</v>
      </c>
      <c r="Y31" s="30">
        <f t="shared" si="5"/>
        <v>3013124482.8999996</v>
      </c>
      <c r="Z31" s="30">
        <f t="shared" si="6"/>
        <v>1992817822.763087</v>
      </c>
      <c r="AA31" s="30">
        <f t="shared" si="7"/>
        <v>1992817822.763087</v>
      </c>
      <c r="AL31" s="40"/>
      <c r="AM31" s="41"/>
      <c r="AO31" t="s">
        <v>212</v>
      </c>
    </row>
    <row r="32" spans="1:41" x14ac:dyDescent="0.3">
      <c r="A32">
        <v>28</v>
      </c>
      <c r="C32" s="25">
        <f ca="1"/>
        <v>45657</v>
      </c>
      <c r="D32" s="25"/>
      <c r="E32">
        <f ca="1"/>
        <v>4274203108</v>
      </c>
      <c r="F32">
        <f ca="1"/>
        <v>1981193052.1303024</v>
      </c>
      <c r="G32">
        <f ca="1"/>
        <v>1690364566</v>
      </c>
      <c r="M32" s="25">
        <f>'II. EU CTB &amp; PAB Report'!C55</f>
        <v>45657</v>
      </c>
      <c r="N32" s="25" t="str">
        <f>'II. EU CTB &amp; PAB Report'!$F$10&amp;REF!A32</f>
        <v>iBoxx USD Asia-Pacific ex-Greater China Non-Sovereigns Investment Grade Climate Transition28</v>
      </c>
      <c r="O32" s="30">
        <f>IF(VLOOKUP(N32,PAB_CTB_Database!$B:$I,8,FALSE)="***",NA(),VLOOKUP(N32,PAB_CTB_Database!$B:$I,8,FALSE))</f>
        <v>4274203108</v>
      </c>
      <c r="P32" s="30">
        <f>IF(VLOOKUP(N32,PAB_CTB_Database!$B:$J,9,FALSE)="***",NA(),VLOOKUP(N32,PAB_CTB_Database!$B:$J,9,FALSE))</f>
        <v>2991942175.5999999</v>
      </c>
      <c r="Q32" s="30">
        <f>IF(VLOOKUP(N32,PAB_CTB_Database!$B:$K,10,FALSE)="***",NA(),VLOOKUP(N32,PAB_CTB_Database!$B:$K,10,FALSE))</f>
        <v>1981193052.1303024</v>
      </c>
      <c r="R32" s="30">
        <f>IF(VLOOKUP(N32,PAB_CTB_Database!$B:$M,12,FALSE)="***",NA(),VLOOKUP(N32,PAB_CTB_Database!$B:$M,12,FALSE))</f>
        <v>1981193052.1303024</v>
      </c>
      <c r="S32" s="30">
        <f>IF(VLOOKUP(N32,PAB_CTB_Database!$B:$N,13,FALSE)="***",NA(),VLOOKUP(N32,PAB_CTB_Database!$B:$N,13,FALSE))</f>
        <v>1690364566</v>
      </c>
      <c r="U32" s="25">
        <f t="shared" si="2"/>
        <v>45657</v>
      </c>
      <c r="V32" s="25" t="str">
        <f t="shared" si="3"/>
        <v>iBoxx USD Asia-Pacific ex-Greater China Non-Sovereigns Investment Grade Climate Transition28</v>
      </c>
      <c r="W32" s="30">
        <f t="shared" si="4"/>
        <v>4274203108</v>
      </c>
      <c r="X32" s="30">
        <f t="shared" si="0"/>
        <v>1690364566</v>
      </c>
      <c r="Y32" s="30">
        <f t="shared" si="5"/>
        <v>2991942175.5999999</v>
      </c>
      <c r="Z32" s="30">
        <f t="shared" si="6"/>
        <v>1981193052.1303024</v>
      </c>
      <c r="AA32" s="30">
        <f t="shared" si="7"/>
        <v>1981193052.1303024</v>
      </c>
      <c r="AL32" s="40"/>
      <c r="AM32" s="41"/>
      <c r="AO32" t="s">
        <v>214</v>
      </c>
    </row>
    <row r="33" spans="1:41" x14ac:dyDescent="0.3">
      <c r="A33">
        <v>29</v>
      </c>
      <c r="C33" s="25">
        <f ca="1"/>
        <v>45688</v>
      </c>
      <c r="D33" s="25"/>
      <c r="E33">
        <f ca="1"/>
        <v>4317651048</v>
      </c>
      <c r="F33">
        <f ca="1"/>
        <v>1969636092.6595421</v>
      </c>
      <c r="G33">
        <f ca="1"/>
        <v>1703378539</v>
      </c>
      <c r="M33" s="25">
        <f>'II. EU CTB &amp; PAB Report'!C56</f>
        <v>45688</v>
      </c>
      <c r="N33" s="25" t="str">
        <f>'II. EU CTB &amp; PAB Report'!$F$10&amp;REF!A33</f>
        <v>iBoxx USD Asia-Pacific ex-Greater China Non-Sovereigns Investment Grade Climate Transition29</v>
      </c>
      <c r="O33" s="30">
        <f>IF(VLOOKUP(N33,PAB_CTB_Database!$B:$I,8,FALSE)="***",NA(),VLOOKUP(N33,PAB_CTB_Database!$B:$I,8,FALSE))</f>
        <v>4317651048</v>
      </c>
      <c r="P33" s="30">
        <f>IF(VLOOKUP(N33,PAB_CTB_Database!$B:$J,9,FALSE)="***",NA(),VLOOKUP(N33,PAB_CTB_Database!$B:$J,9,FALSE))</f>
        <v>3022355733.5999999</v>
      </c>
      <c r="Q33" s="30">
        <f>IF(VLOOKUP(N33,PAB_CTB_Database!$B:$K,10,FALSE)="***",NA(),VLOOKUP(N33,PAB_CTB_Database!$B:$K,10,FALSE))</f>
        <v>1969636092.6595421</v>
      </c>
      <c r="R33" s="30">
        <f>IF(VLOOKUP(N33,PAB_CTB_Database!$B:$M,12,FALSE)="***",NA(),VLOOKUP(N33,PAB_CTB_Database!$B:$M,12,FALSE))</f>
        <v>1969636092.6595421</v>
      </c>
      <c r="S33" s="30">
        <f>IF(VLOOKUP(N33,PAB_CTB_Database!$B:$N,13,FALSE)="***",NA(),VLOOKUP(N33,PAB_CTB_Database!$B:$N,13,FALSE))</f>
        <v>1703378539</v>
      </c>
      <c r="U33" s="25">
        <f t="shared" si="2"/>
        <v>45688</v>
      </c>
      <c r="V33" s="25" t="str">
        <f t="shared" si="3"/>
        <v>iBoxx USD Asia-Pacific ex-Greater China Non-Sovereigns Investment Grade Climate Transition29</v>
      </c>
      <c r="W33" s="30">
        <f t="shared" si="4"/>
        <v>4317651048</v>
      </c>
      <c r="X33" s="30">
        <f t="shared" si="0"/>
        <v>1703378539</v>
      </c>
      <c r="Y33" s="30">
        <f t="shared" si="5"/>
        <v>3022355733.5999999</v>
      </c>
      <c r="Z33" s="30">
        <f t="shared" si="6"/>
        <v>1969636092.6595421</v>
      </c>
      <c r="AA33" s="30">
        <f t="shared" si="7"/>
        <v>1969636092.6595421</v>
      </c>
      <c r="AL33" s="40"/>
      <c r="AM33" s="41"/>
      <c r="AO33" t="s">
        <v>216</v>
      </c>
    </row>
    <row r="34" spans="1:41" x14ac:dyDescent="0.3">
      <c r="A34">
        <v>30</v>
      </c>
      <c r="C34" s="25">
        <f ca="1"/>
        <v>45716</v>
      </c>
      <c r="D34" s="25"/>
      <c r="E34" t="str">
        <f ca="1"/>
        <v/>
      </c>
      <c r="F34" t="str">
        <f ca="1"/>
        <v/>
      </c>
      <c r="G34" t="str">
        <f ca="1"/>
        <v/>
      </c>
      <c r="M34" s="25"/>
      <c r="N34" s="25" t="str">
        <f>'II. EU CTB &amp; PAB Report'!$F$10&amp;REF!A34</f>
        <v>iBoxx USD Asia-Pacific ex-Greater China Non-Sovereigns Investment Grade Climate Transition30</v>
      </c>
      <c r="O34" s="30">
        <f>IF(VLOOKUP(N34,PAB_CTB_Database!$B:$I,8,FALSE)="***",NA(),VLOOKUP(N34,PAB_CTB_Database!$B:$I,8,FALSE))</f>
        <v>0</v>
      </c>
      <c r="P34" s="30">
        <f>IF(VLOOKUP(N34,PAB_CTB_Database!$B:$J,9,FALSE)="***",NA(),VLOOKUP(N34,PAB_CTB_Database!$B:$J,9,FALSE))</f>
        <v>0</v>
      </c>
      <c r="Q34" s="30">
        <f>IF(VLOOKUP(N34,PAB_CTB_Database!$B:$K,10,FALSE)="***",NA(),VLOOKUP(N34,PAB_CTB_Database!$B:$K,10,FALSE))</f>
        <v>1958146548.7856948</v>
      </c>
      <c r="R34" s="30">
        <f>IF(VLOOKUP(N34,PAB_CTB_Database!$B:$M,12,FALSE)="***",NA(),VLOOKUP(N34,PAB_CTB_Database!$B:$M,12,FALSE))</f>
        <v>0</v>
      </c>
      <c r="S34" s="30">
        <f>IF(VLOOKUP(N34,PAB_CTB_Database!$B:$N,13,FALSE)="***",NA(),VLOOKUP(N34,PAB_CTB_Database!$B:$N,13,FALSE))</f>
        <v>0</v>
      </c>
      <c r="U34" s="25">
        <f t="shared" si="2"/>
        <v>0</v>
      </c>
      <c r="V34" s="25" t="str">
        <f t="shared" si="3"/>
        <v>iBoxx USD Asia-Pacific ex-Greater China Non-Sovereigns Investment Grade Climate Transition30</v>
      </c>
      <c r="W34" s="30" t="e">
        <f t="shared" si="4"/>
        <v>#N/A</v>
      </c>
      <c r="X34" s="30" t="e">
        <f t="shared" si="0"/>
        <v>#N/A</v>
      </c>
      <c r="Y34" s="30" t="e">
        <f t="shared" si="5"/>
        <v>#N/A</v>
      </c>
      <c r="Z34" s="30">
        <f t="shared" si="6"/>
        <v>1958146548.7856948</v>
      </c>
      <c r="AA34" s="30" t="e">
        <f t="shared" si="7"/>
        <v>#N/A</v>
      </c>
      <c r="AL34" s="40"/>
      <c r="AM34" s="41"/>
      <c r="AO34" t="s">
        <v>218</v>
      </c>
    </row>
    <row r="35" spans="1:41" x14ac:dyDescent="0.3">
      <c r="A35">
        <v>31</v>
      </c>
      <c r="C35" s="25">
        <f ca="1"/>
        <v>45747</v>
      </c>
      <c r="D35" s="25"/>
      <c r="E35" t="str">
        <f ca="1"/>
        <v/>
      </c>
      <c r="F35" t="str">
        <f ca="1"/>
        <v/>
      </c>
      <c r="G35" t="str">
        <f ca="1"/>
        <v/>
      </c>
      <c r="M35" s="25">
        <f>'II. EU CTB &amp; PAB Report'!C58</f>
        <v>45747</v>
      </c>
      <c r="N35" s="25" t="str">
        <f>'II. EU CTB &amp; PAB Report'!$F$10&amp;REF!A35</f>
        <v>iBoxx USD Asia-Pacific ex-Greater China Non-Sovereigns Investment Grade Climate Transition31</v>
      </c>
      <c r="O35" s="30">
        <f>IF(VLOOKUP(N35,PAB_CTB_Database!$B:$I,8,FALSE)="***",NA(),VLOOKUP(N35,PAB_CTB_Database!$B:$I,8,FALSE))</f>
        <v>0</v>
      </c>
      <c r="P35" s="30">
        <f>IF(VLOOKUP(N35,PAB_CTB_Database!$B:$J,9,FALSE)="***",NA(),VLOOKUP(N35,PAB_CTB_Database!$B:$J,9,FALSE))</f>
        <v>0</v>
      </c>
      <c r="Q35" s="30">
        <f>IF(VLOOKUP(N35,PAB_CTB_Database!$B:$K,10,FALSE)="***",NA(),VLOOKUP(N35,PAB_CTB_Database!$B:$K,10,FALSE))</f>
        <v>1946724027.2511113</v>
      </c>
      <c r="R35" s="30">
        <f>IF(VLOOKUP(N35,PAB_CTB_Database!$B:$M,12,FALSE)="***",NA(),VLOOKUP(N35,PAB_CTB_Database!$B:$M,12,FALSE))</f>
        <v>0</v>
      </c>
      <c r="S35" s="30">
        <f>IF(VLOOKUP(N35,PAB_CTB_Database!$B:$N,13,FALSE)="***",NA(),VLOOKUP(N35,PAB_CTB_Database!$B:$N,13,FALSE))</f>
        <v>0</v>
      </c>
      <c r="U35" s="25">
        <f t="shared" si="2"/>
        <v>45747</v>
      </c>
      <c r="V35" s="25" t="str">
        <f t="shared" si="3"/>
        <v>iBoxx USD Asia-Pacific ex-Greater China Non-Sovereigns Investment Grade Climate Transition31</v>
      </c>
      <c r="W35" s="30" t="e">
        <f t="shared" si="4"/>
        <v>#N/A</v>
      </c>
      <c r="X35" s="30" t="e">
        <f t="shared" si="0"/>
        <v>#N/A</v>
      </c>
      <c r="Y35" s="30" t="e">
        <f t="shared" si="5"/>
        <v>#N/A</v>
      </c>
      <c r="Z35" s="30">
        <f t="shared" si="6"/>
        <v>1946724027.2511113</v>
      </c>
      <c r="AA35" s="30" t="e">
        <f t="shared" si="7"/>
        <v>#N/A</v>
      </c>
      <c r="AL35" s="40"/>
      <c r="AM35" s="41"/>
      <c r="AO35" t="s">
        <v>220</v>
      </c>
    </row>
    <row r="36" spans="1:41" x14ac:dyDescent="0.3">
      <c r="A36">
        <v>32</v>
      </c>
      <c r="C36" s="25">
        <f ca="1"/>
        <v>45777</v>
      </c>
      <c r="D36" s="25"/>
      <c r="E36" t="str">
        <f ca="1"/>
        <v/>
      </c>
      <c r="F36" t="str">
        <f ca="1"/>
        <v/>
      </c>
      <c r="G36" t="str">
        <f ca="1"/>
        <v/>
      </c>
      <c r="M36" s="25">
        <f>'II. EU CTB &amp; PAB Report'!C59</f>
        <v>45777</v>
      </c>
      <c r="N36" s="25" t="str">
        <f>'II. EU CTB &amp; PAB Report'!$F$10&amp;REF!A36</f>
        <v>iBoxx USD Asia-Pacific ex-Greater China Non-Sovereigns Investment Grade Climate Transition32</v>
      </c>
      <c r="O36" s="30">
        <f>IF(VLOOKUP(N36,PAB_CTB_Database!$B:$I,8,FALSE)="***",NA(),VLOOKUP(N36,PAB_CTB_Database!$B:$I,8,FALSE))</f>
        <v>0</v>
      </c>
      <c r="P36" s="30">
        <f>IF(VLOOKUP(N36,PAB_CTB_Database!$B:$J,9,FALSE)="***",NA(),VLOOKUP(N36,PAB_CTB_Database!$B:$J,9,FALSE))</f>
        <v>0</v>
      </c>
      <c r="Q36" s="30">
        <f>IF(VLOOKUP(N36,PAB_CTB_Database!$B:$K,10,FALSE)="***",NA(),VLOOKUP(N36,PAB_CTB_Database!$B:$K,10,FALSE))</f>
        <v>1935368137.0921466</v>
      </c>
      <c r="R36" s="30">
        <f>IF(VLOOKUP(N36,PAB_CTB_Database!$B:$M,12,FALSE)="***",NA(),VLOOKUP(N36,PAB_CTB_Database!$B:$M,12,FALSE))</f>
        <v>0</v>
      </c>
      <c r="S36" s="30">
        <f>IF(VLOOKUP(N36,PAB_CTB_Database!$B:$N,13,FALSE)="***",NA(),VLOOKUP(N36,PAB_CTB_Database!$B:$N,13,FALSE))</f>
        <v>0</v>
      </c>
      <c r="U36" s="25">
        <f t="shared" si="2"/>
        <v>45777</v>
      </c>
      <c r="V36" s="25" t="str">
        <f t="shared" si="3"/>
        <v>iBoxx USD Asia-Pacific ex-Greater China Non-Sovereigns Investment Grade Climate Transition32</v>
      </c>
      <c r="W36" s="30" t="e">
        <f t="shared" si="4"/>
        <v>#N/A</v>
      </c>
      <c r="X36" s="30" t="e">
        <f t="shared" si="0"/>
        <v>#N/A</v>
      </c>
      <c r="Y36" s="30" t="e">
        <f t="shared" si="5"/>
        <v>#N/A</v>
      </c>
      <c r="Z36" s="30">
        <f t="shared" si="6"/>
        <v>1935368137.0921466</v>
      </c>
      <c r="AA36" s="30" t="e">
        <f t="shared" si="7"/>
        <v>#N/A</v>
      </c>
      <c r="AL36" s="40"/>
      <c r="AM36" s="41"/>
      <c r="AO36" t="s">
        <v>222</v>
      </c>
    </row>
    <row r="37" spans="1:41" x14ac:dyDescent="0.3">
      <c r="A37">
        <v>33</v>
      </c>
      <c r="C37" s="25">
        <f ca="1"/>
        <v>45808</v>
      </c>
      <c r="D37" s="25"/>
      <c r="E37" t="str">
        <f ca="1"/>
        <v/>
      </c>
      <c r="F37" t="str">
        <f ca="1"/>
        <v/>
      </c>
      <c r="G37" t="str">
        <f ca="1"/>
        <v/>
      </c>
      <c r="M37" s="25">
        <f>'II. EU CTB &amp; PAB Report'!C60</f>
        <v>45808</v>
      </c>
      <c r="N37" s="25" t="str">
        <f>'II. EU CTB &amp; PAB Report'!$F$10&amp;REF!A37</f>
        <v>iBoxx USD Asia-Pacific ex-Greater China Non-Sovereigns Investment Grade Climate Transition33</v>
      </c>
      <c r="O37" s="30">
        <f>IF(VLOOKUP(N37,PAB_CTB_Database!$B:$I,8,FALSE)="***",NA(),VLOOKUP(N37,PAB_CTB_Database!$B:$I,8,FALSE))</f>
        <v>0</v>
      </c>
      <c r="P37" s="30">
        <f>IF(VLOOKUP(N37,PAB_CTB_Database!$B:$J,9,FALSE)="***",NA(),VLOOKUP(N37,PAB_CTB_Database!$B:$J,9,FALSE))</f>
        <v>0</v>
      </c>
      <c r="Q37" s="30">
        <f>IF(VLOOKUP(N37,PAB_CTB_Database!$B:$K,10,FALSE)="***",NA(),VLOOKUP(N37,PAB_CTB_Database!$B:$K,10,FALSE))</f>
        <v>1924078489.6257758</v>
      </c>
      <c r="R37" s="30">
        <f>IF(VLOOKUP(N37,PAB_CTB_Database!$B:$M,12,FALSE)="***",NA(),VLOOKUP(N37,PAB_CTB_Database!$B:$M,12,FALSE))</f>
        <v>0</v>
      </c>
      <c r="S37" s="30">
        <f>IF(VLOOKUP(N37,PAB_CTB_Database!$B:$N,13,FALSE)="***",NA(),VLOOKUP(N37,PAB_CTB_Database!$B:$N,13,FALSE))</f>
        <v>0</v>
      </c>
      <c r="U37" s="25">
        <f t="shared" si="2"/>
        <v>45808</v>
      </c>
      <c r="V37" s="25" t="str">
        <f t="shared" si="3"/>
        <v>iBoxx USD Asia-Pacific ex-Greater China Non-Sovereigns Investment Grade Climate Transition33</v>
      </c>
      <c r="W37" s="30" t="e">
        <f t="shared" si="4"/>
        <v>#N/A</v>
      </c>
      <c r="X37" s="30" t="e">
        <f t="shared" si="0"/>
        <v>#N/A</v>
      </c>
      <c r="Y37" s="30" t="e">
        <f t="shared" si="5"/>
        <v>#N/A</v>
      </c>
      <c r="Z37" s="30">
        <f t="shared" si="6"/>
        <v>1924078489.6257758</v>
      </c>
      <c r="AA37" s="30" t="e">
        <f t="shared" si="7"/>
        <v>#N/A</v>
      </c>
      <c r="AL37" s="40"/>
      <c r="AM37" s="41"/>
      <c r="AO37" t="s">
        <v>224</v>
      </c>
    </row>
    <row r="38" spans="1:41" x14ac:dyDescent="0.3">
      <c r="A38">
        <v>34</v>
      </c>
      <c r="C38" s="25">
        <f ca="1"/>
        <v>45838</v>
      </c>
      <c r="D38" s="25"/>
      <c r="E38" t="str">
        <f ca="1"/>
        <v/>
      </c>
      <c r="F38" t="str">
        <f ca="1"/>
        <v/>
      </c>
      <c r="G38" t="str">
        <f ca="1"/>
        <v/>
      </c>
      <c r="M38" s="25">
        <f>'II. EU CTB &amp; PAB Report'!C61</f>
        <v>45838</v>
      </c>
      <c r="N38" s="25" t="str">
        <f>'II. EU CTB &amp; PAB Report'!$F$10&amp;REF!A38</f>
        <v>iBoxx USD Asia-Pacific ex-Greater China Non-Sovereigns Investment Grade Climate Transition34</v>
      </c>
      <c r="O38" s="30">
        <f>IF(VLOOKUP(N38,PAB_CTB_Database!$B:$I,8,FALSE)="***",NA(),VLOOKUP(N38,PAB_CTB_Database!$B:$I,8,FALSE))</f>
        <v>0</v>
      </c>
      <c r="P38" s="30">
        <f>IF(VLOOKUP(N38,PAB_CTB_Database!$B:$J,9,FALSE)="***",NA(),VLOOKUP(N38,PAB_CTB_Database!$B:$J,9,FALSE))</f>
        <v>0</v>
      </c>
      <c r="Q38" s="30">
        <f>IF(VLOOKUP(N38,PAB_CTB_Database!$B:$K,10,FALSE)="***",NA(),VLOOKUP(N38,PAB_CTB_Database!$B:$K,10,FALSE))</f>
        <v>1912854698.4362919</v>
      </c>
      <c r="R38" s="30">
        <f>IF(VLOOKUP(N38,PAB_CTB_Database!$B:$M,12,FALSE)="***",NA(),VLOOKUP(N38,PAB_CTB_Database!$B:$M,12,FALSE))</f>
        <v>0</v>
      </c>
      <c r="S38" s="30">
        <f>IF(VLOOKUP(N38,PAB_CTB_Database!$B:$N,13,FALSE)="***",NA(),VLOOKUP(N38,PAB_CTB_Database!$B:$N,13,FALSE))</f>
        <v>0</v>
      </c>
      <c r="U38" s="25">
        <f t="shared" si="2"/>
        <v>45838</v>
      </c>
      <c r="V38" s="25" t="str">
        <f t="shared" si="3"/>
        <v>iBoxx USD Asia-Pacific ex-Greater China Non-Sovereigns Investment Grade Climate Transition34</v>
      </c>
      <c r="W38" s="30" t="e">
        <f t="shared" si="4"/>
        <v>#N/A</v>
      </c>
      <c r="X38" s="30" t="e">
        <f t="shared" si="0"/>
        <v>#N/A</v>
      </c>
      <c r="Y38" s="30" t="e">
        <f t="shared" si="5"/>
        <v>#N/A</v>
      </c>
      <c r="Z38" s="30">
        <f t="shared" si="6"/>
        <v>1912854698.4362919</v>
      </c>
      <c r="AA38" s="30" t="e">
        <f t="shared" si="7"/>
        <v>#N/A</v>
      </c>
      <c r="AL38" s="40"/>
      <c r="AM38" s="41"/>
      <c r="AO38" t="s">
        <v>226</v>
      </c>
    </row>
    <row r="39" spans="1:41" x14ac:dyDescent="0.3">
      <c r="A39">
        <v>35</v>
      </c>
      <c r="C39" s="25">
        <f ca="1"/>
        <v>45869</v>
      </c>
      <c r="D39" s="25"/>
      <c r="E39" t="str">
        <f ca="1"/>
        <v/>
      </c>
      <c r="F39" t="str">
        <f ca="1"/>
        <v/>
      </c>
      <c r="G39" t="str">
        <f ca="1"/>
        <v/>
      </c>
      <c r="M39" s="25">
        <f>'II. EU CTB &amp; PAB Report'!C62</f>
        <v>45869</v>
      </c>
      <c r="N39" s="25" t="str">
        <f>'II. EU CTB &amp; PAB Report'!$F$10&amp;REF!A39</f>
        <v>iBoxx USD Asia-Pacific ex-Greater China Non-Sovereigns Investment Grade Climate Transition35</v>
      </c>
      <c r="O39" s="30">
        <f>IF(VLOOKUP(N39,PAB_CTB_Database!$B:$I,8,FALSE)="***",NA(),VLOOKUP(N39,PAB_CTB_Database!$B:$I,8,FALSE))</f>
        <v>0</v>
      </c>
      <c r="P39" s="30">
        <f>IF(VLOOKUP(N39,PAB_CTB_Database!$B:$J,9,FALSE)="***",NA(),VLOOKUP(N39,PAB_CTB_Database!$B:$J,9,FALSE))</f>
        <v>0</v>
      </c>
      <c r="Q39" s="30">
        <f>IF(VLOOKUP(N39,PAB_CTB_Database!$B:$K,10,FALSE)="***",NA(),VLOOKUP(N39,PAB_CTB_Database!$B:$K,10,FALSE))</f>
        <v>1901696379.3620801</v>
      </c>
      <c r="R39" s="30">
        <f>IF(VLOOKUP(N39,PAB_CTB_Database!$B:$M,12,FALSE)="***",NA(),VLOOKUP(N39,PAB_CTB_Database!$B:$M,12,FALSE))</f>
        <v>0</v>
      </c>
      <c r="S39" s="30">
        <f>IF(VLOOKUP(N39,PAB_CTB_Database!$B:$N,13,FALSE)="***",NA(),VLOOKUP(N39,PAB_CTB_Database!$B:$N,13,FALSE))</f>
        <v>0</v>
      </c>
      <c r="U39" s="25">
        <f t="shared" si="2"/>
        <v>45869</v>
      </c>
      <c r="V39" s="25" t="str">
        <f t="shared" si="3"/>
        <v>iBoxx USD Asia-Pacific ex-Greater China Non-Sovereigns Investment Grade Climate Transition35</v>
      </c>
      <c r="W39" s="30" t="e">
        <f t="shared" si="4"/>
        <v>#N/A</v>
      </c>
      <c r="X39" s="30" t="e">
        <f t="shared" si="0"/>
        <v>#N/A</v>
      </c>
      <c r="Y39" s="30" t="e">
        <f t="shared" si="5"/>
        <v>#N/A</v>
      </c>
      <c r="Z39" s="30">
        <f t="shared" si="6"/>
        <v>1901696379.3620801</v>
      </c>
      <c r="AA39" s="30" t="e">
        <f t="shared" si="7"/>
        <v>#N/A</v>
      </c>
      <c r="AL39" s="40"/>
      <c r="AM39" s="41"/>
      <c r="AO39" t="s">
        <v>228</v>
      </c>
    </row>
    <row r="40" spans="1:41" x14ac:dyDescent="0.3">
      <c r="A40">
        <v>36</v>
      </c>
      <c r="C40" s="25">
        <f ca="1"/>
        <v>45900</v>
      </c>
      <c r="D40" s="25"/>
      <c r="E40" t="str">
        <f ca="1"/>
        <v/>
      </c>
      <c r="F40" t="str">
        <f ca="1"/>
        <v/>
      </c>
      <c r="G40" t="str">
        <f ca="1"/>
        <v/>
      </c>
      <c r="M40" s="25">
        <f>'II. EU CTB &amp; PAB Report'!C63</f>
        <v>45900</v>
      </c>
      <c r="N40" s="25" t="str">
        <f>'II. EU CTB &amp; PAB Report'!$F$10&amp;REF!A40</f>
        <v>iBoxx USD Asia-Pacific ex-Greater China Non-Sovereigns Investment Grade Climate Transition36</v>
      </c>
      <c r="O40" s="30">
        <f>IF(VLOOKUP(N40,PAB_CTB_Database!$B:$I,8,FALSE)="***",NA(),VLOOKUP(N40,PAB_CTB_Database!$B:$I,8,FALSE))</f>
        <v>0</v>
      </c>
      <c r="P40" s="30">
        <f>IF(VLOOKUP(N40,PAB_CTB_Database!$B:$J,9,FALSE)="***",NA(),VLOOKUP(N40,PAB_CTB_Database!$B:$J,9,FALSE))</f>
        <v>0</v>
      </c>
      <c r="Q40" s="30">
        <f>IF(VLOOKUP(N40,PAB_CTB_Database!$B:$K,10,FALSE)="***",NA(),VLOOKUP(N40,PAB_CTB_Database!$B:$K,10,FALSE))</f>
        <v>1890603150.4824679</v>
      </c>
      <c r="R40" s="30">
        <f>IF(VLOOKUP(N40,PAB_CTB_Database!$B:$M,12,FALSE)="***",NA(),VLOOKUP(N40,PAB_CTB_Database!$B:$M,12,FALSE))</f>
        <v>0</v>
      </c>
      <c r="S40" s="30">
        <f>IF(VLOOKUP(N40,PAB_CTB_Database!$B:$N,13,FALSE)="***",NA(),VLOOKUP(N40,PAB_CTB_Database!$B:$N,13,FALSE))</f>
        <v>0</v>
      </c>
      <c r="U40" s="25">
        <f t="shared" si="2"/>
        <v>45900</v>
      </c>
      <c r="V40" s="25" t="str">
        <f t="shared" si="3"/>
        <v>iBoxx USD Asia-Pacific ex-Greater China Non-Sovereigns Investment Grade Climate Transition36</v>
      </c>
      <c r="W40" s="30" t="e">
        <f t="shared" si="4"/>
        <v>#N/A</v>
      </c>
      <c r="X40" s="30" t="e">
        <f t="shared" si="0"/>
        <v>#N/A</v>
      </c>
      <c r="Y40" s="30" t="e">
        <f t="shared" si="5"/>
        <v>#N/A</v>
      </c>
      <c r="Z40" s="30">
        <f t="shared" si="6"/>
        <v>1890603150.4824679</v>
      </c>
      <c r="AA40" s="30" t="e">
        <f t="shared" si="7"/>
        <v>#N/A</v>
      </c>
      <c r="AL40" s="40"/>
      <c r="AM40" s="41"/>
      <c r="AO40" t="s">
        <v>230</v>
      </c>
    </row>
    <row r="41" spans="1:41" x14ac:dyDescent="0.3">
      <c r="A41">
        <v>37</v>
      </c>
      <c r="C41" s="25">
        <f ca="1"/>
        <v>45930</v>
      </c>
      <c r="D41" s="25"/>
      <c r="E41" t="str">
        <f ca="1"/>
        <v/>
      </c>
      <c r="F41" t="str">
        <f ca="1"/>
        <v/>
      </c>
      <c r="G41" t="str">
        <f ca="1"/>
        <v/>
      </c>
      <c r="M41" s="25">
        <f>'II. EU CTB &amp; PAB Report'!C64</f>
        <v>45930</v>
      </c>
      <c r="N41" s="25" t="str">
        <f>'II. EU CTB &amp; PAB Report'!$F$10&amp;REF!A41</f>
        <v>iBoxx USD Asia-Pacific ex-Greater China Non-Sovereigns Investment Grade Climate Transition37</v>
      </c>
      <c r="O41" s="30">
        <f>IF(VLOOKUP(N41,PAB_CTB_Database!$B:$I,8,FALSE)="***",NA(),VLOOKUP(N41,PAB_CTB_Database!$B:$I,8,FALSE))</f>
        <v>0</v>
      </c>
      <c r="P41" s="30">
        <f>IF(VLOOKUP(N41,PAB_CTB_Database!$B:$J,9,FALSE)="***",NA(),VLOOKUP(N41,PAB_CTB_Database!$B:$J,9,FALSE))</f>
        <v>0</v>
      </c>
      <c r="Q41" s="30">
        <f>IF(VLOOKUP(N41,PAB_CTB_Database!$B:$K,10,FALSE)="***",NA(),VLOOKUP(N41,PAB_CTB_Database!$B:$K,10,FALSE))</f>
        <v>1879574632.1046536</v>
      </c>
      <c r="R41" s="30">
        <f>IF(VLOOKUP(N41,PAB_CTB_Database!$B:$M,12,FALSE)="***",NA(),VLOOKUP(N41,PAB_CTB_Database!$B:$M,12,FALSE))</f>
        <v>0</v>
      </c>
      <c r="S41" s="30">
        <f>IF(VLOOKUP(N41,PAB_CTB_Database!$B:$N,13,FALSE)="***",NA(),VLOOKUP(N41,PAB_CTB_Database!$B:$N,13,FALSE))</f>
        <v>0</v>
      </c>
      <c r="U41" s="25">
        <f t="shared" si="2"/>
        <v>45930</v>
      </c>
      <c r="V41" s="25" t="str">
        <f t="shared" si="3"/>
        <v>iBoxx USD Asia-Pacific ex-Greater China Non-Sovereigns Investment Grade Climate Transition37</v>
      </c>
      <c r="W41" s="30" t="e">
        <f t="shared" si="4"/>
        <v>#N/A</v>
      </c>
      <c r="X41" s="30" t="e">
        <f t="shared" si="0"/>
        <v>#N/A</v>
      </c>
      <c r="Y41" s="30" t="e">
        <f t="shared" si="5"/>
        <v>#N/A</v>
      </c>
      <c r="Z41" s="30">
        <f t="shared" si="6"/>
        <v>1879574632.1046536</v>
      </c>
      <c r="AA41" s="30" t="e">
        <f t="shared" si="7"/>
        <v>#N/A</v>
      </c>
      <c r="AL41" s="40"/>
      <c r="AM41" s="41"/>
      <c r="AO41" t="s">
        <v>231</v>
      </c>
    </row>
    <row r="42" spans="1:41" x14ac:dyDescent="0.3">
      <c r="A42">
        <v>38</v>
      </c>
      <c r="C42" s="25">
        <f ca="1"/>
        <v>45961</v>
      </c>
      <c r="D42" s="25"/>
      <c r="E42" t="str">
        <f ca="1"/>
        <v/>
      </c>
      <c r="F42" t="str">
        <f ca="1"/>
        <v/>
      </c>
      <c r="G42" t="str">
        <f ca="1"/>
        <v/>
      </c>
      <c r="M42" s="25">
        <f>'II. EU CTB &amp; PAB Report'!C65</f>
        <v>45961</v>
      </c>
      <c r="N42" s="25" t="str">
        <f>'II. EU CTB &amp; PAB Report'!$F$10&amp;REF!A42</f>
        <v>iBoxx USD Asia-Pacific ex-Greater China Non-Sovereigns Investment Grade Climate Transition38</v>
      </c>
      <c r="O42" s="30">
        <f>IF(VLOOKUP(N42,PAB_CTB_Database!$B:$I,8,FALSE)="***",NA(),VLOOKUP(N42,PAB_CTB_Database!$B:$I,8,FALSE))</f>
        <v>0</v>
      </c>
      <c r="P42" s="30">
        <f>IF(VLOOKUP(N42,PAB_CTB_Database!$B:$J,9,FALSE)="***",NA(),VLOOKUP(N42,PAB_CTB_Database!$B:$J,9,FALSE))</f>
        <v>0</v>
      </c>
      <c r="Q42" s="30">
        <f>IF(VLOOKUP(N42,PAB_CTB_Database!$B:$K,10,FALSE)="***",NA(),VLOOKUP(N42,PAB_CTB_Database!$B:$K,10,FALSE))</f>
        <v>1868610446.7507095</v>
      </c>
      <c r="R42" s="30">
        <f>IF(VLOOKUP(N42,PAB_CTB_Database!$B:$M,12,FALSE)="***",NA(),VLOOKUP(N42,PAB_CTB_Database!$B:$M,12,FALSE))</f>
        <v>0</v>
      </c>
      <c r="S42" s="30">
        <f>IF(VLOOKUP(N42,PAB_CTB_Database!$B:$N,13,FALSE)="***",NA(),VLOOKUP(N42,PAB_CTB_Database!$B:$N,13,FALSE))</f>
        <v>0</v>
      </c>
      <c r="U42" s="25">
        <f t="shared" si="2"/>
        <v>45961</v>
      </c>
      <c r="V42" s="25" t="str">
        <f t="shared" si="3"/>
        <v>iBoxx USD Asia-Pacific ex-Greater China Non-Sovereigns Investment Grade Climate Transition38</v>
      </c>
      <c r="W42" s="30" t="e">
        <f t="shared" si="4"/>
        <v>#N/A</v>
      </c>
      <c r="X42" s="30" t="e">
        <f t="shared" si="0"/>
        <v>#N/A</v>
      </c>
      <c r="Y42" s="30" t="e">
        <f t="shared" si="5"/>
        <v>#N/A</v>
      </c>
      <c r="Z42" s="30">
        <f t="shared" si="6"/>
        <v>1868610446.7507095</v>
      </c>
      <c r="AA42" s="30" t="e">
        <f t="shared" si="7"/>
        <v>#N/A</v>
      </c>
      <c r="AL42" s="40"/>
      <c r="AM42" s="41"/>
      <c r="AO42" t="s">
        <v>233</v>
      </c>
    </row>
    <row r="43" spans="1:41" x14ac:dyDescent="0.3">
      <c r="A43">
        <v>39</v>
      </c>
      <c r="C43" s="25">
        <f ca="1"/>
        <v>45991</v>
      </c>
      <c r="D43" s="25"/>
      <c r="E43" t="str">
        <f ca="1"/>
        <v/>
      </c>
      <c r="F43" t="str">
        <f ca="1"/>
        <v/>
      </c>
      <c r="G43" t="str">
        <f ca="1"/>
        <v/>
      </c>
      <c r="M43" s="25">
        <f>'II. EU CTB &amp; PAB Report'!C66</f>
        <v>45991</v>
      </c>
      <c r="N43" s="25" t="str">
        <f>'II. EU CTB &amp; PAB Report'!$F$10&amp;REF!A43</f>
        <v>iBoxx USD Asia-Pacific ex-Greater China Non-Sovereigns Investment Grade Climate Transition39</v>
      </c>
      <c r="O43" s="30">
        <f>IF(VLOOKUP(N43,PAB_CTB_Database!$B:$I,8,FALSE)="***",NA(),VLOOKUP(N43,PAB_CTB_Database!$B:$I,8,FALSE))</f>
        <v>0</v>
      </c>
      <c r="P43" s="30">
        <f>IF(VLOOKUP(N43,PAB_CTB_Database!$B:$J,9,FALSE)="***",NA(),VLOOKUP(N43,PAB_CTB_Database!$B:$J,9,FALSE))</f>
        <v>0</v>
      </c>
      <c r="Q43" s="30">
        <f>IF(VLOOKUP(N43,PAB_CTB_Database!$B:$K,10,FALSE)="***",NA(),VLOOKUP(N43,PAB_CTB_Database!$B:$K,10,FALSE))</f>
        <v>1857710219.1446636</v>
      </c>
      <c r="R43" s="30">
        <f>IF(VLOOKUP(N43,PAB_CTB_Database!$B:$M,12,FALSE)="***",NA(),VLOOKUP(N43,PAB_CTB_Database!$B:$M,12,FALSE))</f>
        <v>0</v>
      </c>
      <c r="S43" s="30">
        <f>IF(VLOOKUP(N43,PAB_CTB_Database!$B:$N,13,FALSE)="***",NA(),VLOOKUP(N43,PAB_CTB_Database!$B:$N,13,FALSE))</f>
        <v>0</v>
      </c>
      <c r="U43" s="25">
        <f t="shared" si="2"/>
        <v>45991</v>
      </c>
      <c r="V43" s="25" t="str">
        <f t="shared" si="3"/>
        <v>iBoxx USD Asia-Pacific ex-Greater China Non-Sovereigns Investment Grade Climate Transition39</v>
      </c>
      <c r="W43" s="30" t="e">
        <f t="shared" si="4"/>
        <v>#N/A</v>
      </c>
      <c r="X43" s="30" t="e">
        <f t="shared" si="0"/>
        <v>#N/A</v>
      </c>
      <c r="Y43" s="30" t="e">
        <f t="shared" si="5"/>
        <v>#N/A</v>
      </c>
      <c r="Z43" s="30">
        <f t="shared" si="6"/>
        <v>1857710219.1446636</v>
      </c>
      <c r="AA43" s="30" t="e">
        <f t="shared" si="7"/>
        <v>#N/A</v>
      </c>
      <c r="AL43" s="40"/>
      <c r="AM43" s="41"/>
      <c r="AO43" t="s">
        <v>235</v>
      </c>
    </row>
    <row r="44" spans="1:41" x14ac:dyDescent="0.3">
      <c r="A44">
        <v>40</v>
      </c>
      <c r="C44" s="25">
        <f ca="1"/>
        <v>46022</v>
      </c>
      <c r="D44" s="25"/>
      <c r="E44" t="str">
        <f ca="1"/>
        <v/>
      </c>
      <c r="F44" t="str">
        <f ca="1"/>
        <v/>
      </c>
      <c r="G44" t="str">
        <f ca="1"/>
        <v/>
      </c>
      <c r="M44" s="25">
        <f>'II. EU CTB &amp; PAB Report'!C67</f>
        <v>46022</v>
      </c>
      <c r="N44" s="25" t="str">
        <f>'II. EU CTB &amp; PAB Report'!$F$10&amp;REF!A44</f>
        <v>iBoxx USD Asia-Pacific ex-Greater China Non-Sovereigns Investment Grade Climate Transition40</v>
      </c>
      <c r="O44" s="30">
        <f>IF(VLOOKUP(N44,PAB_CTB_Database!$B:$I,8,FALSE)="***",NA(),VLOOKUP(N44,PAB_CTB_Database!$B:$I,8,FALSE))</f>
        <v>0</v>
      </c>
      <c r="P44" s="30">
        <f>IF(VLOOKUP(N44,PAB_CTB_Database!$B:$J,9,FALSE)="***",NA(),VLOOKUP(N44,PAB_CTB_Database!$B:$J,9,FALSE))</f>
        <v>0</v>
      </c>
      <c r="Q44" s="30">
        <f>IF(VLOOKUP(N44,PAB_CTB_Database!$B:$K,10,FALSE)="***",NA(),VLOOKUP(N44,PAB_CTB_Database!$B:$K,10,FALSE))</f>
        <v>1846873576.1996531</v>
      </c>
      <c r="R44" s="30">
        <f>IF(VLOOKUP(N44,PAB_CTB_Database!$B:$M,12,FALSE)="***",NA(),VLOOKUP(N44,PAB_CTB_Database!$B:$M,12,FALSE))</f>
        <v>0</v>
      </c>
      <c r="S44" s="30">
        <f>IF(VLOOKUP(N44,PAB_CTB_Database!$B:$N,13,FALSE)="***",NA(),VLOOKUP(N44,PAB_CTB_Database!$B:$N,13,FALSE))</f>
        <v>0</v>
      </c>
      <c r="U44" s="25">
        <f t="shared" si="2"/>
        <v>46022</v>
      </c>
      <c r="V44" s="25" t="str">
        <f t="shared" si="3"/>
        <v>iBoxx USD Asia-Pacific ex-Greater China Non-Sovereigns Investment Grade Climate Transition40</v>
      </c>
      <c r="W44" s="30" t="e">
        <f t="shared" si="4"/>
        <v>#N/A</v>
      </c>
      <c r="X44" s="30" t="e">
        <f t="shared" si="0"/>
        <v>#N/A</v>
      </c>
      <c r="Y44" s="30" t="e">
        <f t="shared" si="5"/>
        <v>#N/A</v>
      </c>
      <c r="Z44" s="30">
        <f t="shared" si="6"/>
        <v>1846873576.1996531</v>
      </c>
      <c r="AA44" s="30" t="e">
        <f t="shared" si="7"/>
        <v>#N/A</v>
      </c>
      <c r="AL44" s="40"/>
      <c r="AM44" s="41"/>
      <c r="AO44" t="s">
        <v>237</v>
      </c>
    </row>
    <row r="45" spans="1:41" x14ac:dyDescent="0.3">
      <c r="A45">
        <v>41</v>
      </c>
      <c r="C45" s="25">
        <f ca="1"/>
        <v>46053</v>
      </c>
      <c r="D45" s="25"/>
      <c r="E45" t="str">
        <f ca="1"/>
        <v/>
      </c>
      <c r="F45" t="str">
        <f ca="1"/>
        <v/>
      </c>
      <c r="G45" t="str">
        <f ca="1"/>
        <v/>
      </c>
      <c r="M45" s="25">
        <f>'II. EU CTB &amp; PAB Report'!C68</f>
        <v>46053</v>
      </c>
      <c r="N45" s="25" t="str">
        <f>'II. EU CTB &amp; PAB Report'!$F$10&amp;REF!A45</f>
        <v>iBoxx USD Asia-Pacific ex-Greater China Non-Sovereigns Investment Grade Climate Transition41</v>
      </c>
      <c r="O45" s="30">
        <f>IF(VLOOKUP(N45,PAB_CTB_Database!$B:$I,8,FALSE)="***",NA(),VLOOKUP(N45,PAB_CTB_Database!$B:$I,8,FALSE))</f>
        <v>0</v>
      </c>
      <c r="P45" s="30">
        <f>IF(VLOOKUP(N45,PAB_CTB_Database!$B:$J,9,FALSE)="***",NA(),VLOOKUP(N45,PAB_CTB_Database!$B:$J,9,FALSE))</f>
        <v>0</v>
      </c>
      <c r="Q45" s="30">
        <f>IF(VLOOKUP(N45,PAB_CTB_Database!$B:$K,10,FALSE)="***",NA(),VLOOKUP(N45,PAB_CTB_Database!$B:$K,10,FALSE))</f>
        <v>1836100147.0051551</v>
      </c>
      <c r="R45" s="30">
        <f>IF(VLOOKUP(N45,PAB_CTB_Database!$B:$M,12,FALSE)="***",NA(),VLOOKUP(N45,PAB_CTB_Database!$B:$M,12,FALSE))</f>
        <v>0</v>
      </c>
      <c r="S45" s="30">
        <f>IF(VLOOKUP(N45,PAB_CTB_Database!$B:$N,13,FALSE)="***",NA(),VLOOKUP(N45,PAB_CTB_Database!$B:$N,13,FALSE))</f>
        <v>0</v>
      </c>
      <c r="U45" s="25">
        <f t="shared" si="2"/>
        <v>46053</v>
      </c>
      <c r="V45" s="25" t="str">
        <f t="shared" si="3"/>
        <v>iBoxx USD Asia-Pacific ex-Greater China Non-Sovereigns Investment Grade Climate Transition41</v>
      </c>
      <c r="W45" s="30" t="e">
        <f t="shared" si="4"/>
        <v>#N/A</v>
      </c>
      <c r="X45" s="30" t="e">
        <f t="shared" si="0"/>
        <v>#N/A</v>
      </c>
      <c r="Y45" s="30" t="e">
        <f t="shared" si="5"/>
        <v>#N/A</v>
      </c>
      <c r="Z45" s="30">
        <f t="shared" si="6"/>
        <v>1836100147.0051551</v>
      </c>
      <c r="AA45" s="30" t="e">
        <f t="shared" si="7"/>
        <v>#N/A</v>
      </c>
      <c r="AL45" s="40"/>
      <c r="AM45" s="41"/>
      <c r="AO45" t="s">
        <v>239</v>
      </c>
    </row>
    <row r="46" spans="1:41" x14ac:dyDescent="0.3">
      <c r="A46">
        <v>42</v>
      </c>
      <c r="C46" s="25">
        <f ca="1"/>
        <v>46081</v>
      </c>
      <c r="D46" s="25"/>
      <c r="E46" t="str">
        <f ca="1"/>
        <v/>
      </c>
      <c r="F46" t="str">
        <f ca="1"/>
        <v/>
      </c>
      <c r="G46" t="str">
        <f ca="1"/>
        <v/>
      </c>
      <c r="M46" s="25">
        <f>'II. EU CTB &amp; PAB Report'!C69</f>
        <v>46081</v>
      </c>
      <c r="N46" s="25" t="str">
        <f>'II. EU CTB &amp; PAB Report'!$F$10&amp;REF!A46</f>
        <v>iBoxx USD Asia-Pacific ex-Greater China Non-Sovereigns Investment Grade Climate Transition42</v>
      </c>
      <c r="O46" s="30">
        <f>IF(VLOOKUP(N46,PAB_CTB_Database!$B:$I,8,FALSE)="***",NA(),VLOOKUP(N46,PAB_CTB_Database!$B:$I,8,FALSE))</f>
        <v>0</v>
      </c>
      <c r="P46" s="30">
        <f>IF(VLOOKUP(N46,PAB_CTB_Database!$B:$J,9,FALSE)="***",NA(),VLOOKUP(N46,PAB_CTB_Database!$B:$J,9,FALSE))</f>
        <v>0</v>
      </c>
      <c r="Q46" s="30">
        <f>IF(VLOOKUP(N46,PAB_CTB_Database!$B:$K,10,FALSE)="***",NA(),VLOOKUP(N46,PAB_CTB_Database!$B:$K,10,FALSE))</f>
        <v>1825389562.8142917</v>
      </c>
      <c r="R46" s="30">
        <f>IF(VLOOKUP(N46,PAB_CTB_Database!$B:$M,12,FALSE)="***",NA(),VLOOKUP(N46,PAB_CTB_Database!$B:$M,12,FALSE))</f>
        <v>0</v>
      </c>
      <c r="S46" s="30">
        <f>IF(VLOOKUP(N46,PAB_CTB_Database!$B:$N,13,FALSE)="***",NA(),VLOOKUP(N46,PAB_CTB_Database!$B:$N,13,FALSE))</f>
        <v>0</v>
      </c>
      <c r="U46" s="25">
        <f t="shared" si="2"/>
        <v>46081</v>
      </c>
      <c r="V46" s="25" t="str">
        <f t="shared" si="3"/>
        <v>iBoxx USD Asia-Pacific ex-Greater China Non-Sovereigns Investment Grade Climate Transition42</v>
      </c>
      <c r="W46" s="30" t="e">
        <f t="shared" si="4"/>
        <v>#N/A</v>
      </c>
      <c r="X46" s="30" t="e">
        <f t="shared" si="0"/>
        <v>#N/A</v>
      </c>
      <c r="Y46" s="30" t="e">
        <f t="shared" si="5"/>
        <v>#N/A</v>
      </c>
      <c r="Z46" s="30">
        <f t="shared" si="6"/>
        <v>1825389562.8142917</v>
      </c>
      <c r="AA46" s="30" t="e">
        <f t="shared" si="7"/>
        <v>#N/A</v>
      </c>
      <c r="AL46" s="40"/>
      <c r="AM46" s="41"/>
      <c r="AO46" t="s">
        <v>241</v>
      </c>
    </row>
    <row r="47" spans="1:41" x14ac:dyDescent="0.3">
      <c r="A47">
        <v>43</v>
      </c>
      <c r="C47" s="25">
        <f ca="1"/>
        <v>46112</v>
      </c>
      <c r="D47" s="25"/>
      <c r="E47" t="str">
        <f ca="1"/>
        <v/>
      </c>
      <c r="F47" t="str">
        <f ca="1"/>
        <v/>
      </c>
      <c r="G47" t="str">
        <f ca="1"/>
        <v/>
      </c>
      <c r="M47" s="25">
        <f>'II. EU CTB &amp; PAB Report'!C70</f>
        <v>46112</v>
      </c>
      <c r="N47" s="25" t="str">
        <f>'II. EU CTB &amp; PAB Report'!$F$10&amp;REF!A47</f>
        <v>iBoxx USD Asia-Pacific ex-Greater China Non-Sovereigns Investment Grade Climate Transition43</v>
      </c>
      <c r="O47" s="30">
        <f>IF(VLOOKUP(N47,PAB_CTB_Database!$B:$I,8,FALSE)="***",NA(),VLOOKUP(N47,PAB_CTB_Database!$B:$I,8,FALSE))</f>
        <v>0</v>
      </c>
      <c r="P47" s="30">
        <f>IF(VLOOKUP(N47,PAB_CTB_Database!$B:$J,9,FALSE)="***",NA(),VLOOKUP(N47,PAB_CTB_Database!$B:$J,9,FALSE))</f>
        <v>0</v>
      </c>
      <c r="Q47" s="30">
        <f>IF(VLOOKUP(N47,PAB_CTB_Database!$B:$K,10,FALSE)="***",NA(),VLOOKUP(N47,PAB_CTB_Database!$B:$K,10,FALSE))</f>
        <v>1814741457.031208</v>
      </c>
      <c r="R47" s="30">
        <f>IF(VLOOKUP(N47,PAB_CTB_Database!$B:$M,12,FALSE)="***",NA(),VLOOKUP(N47,PAB_CTB_Database!$B:$M,12,FALSE))</f>
        <v>0</v>
      </c>
      <c r="S47" s="30">
        <f>IF(VLOOKUP(N47,PAB_CTB_Database!$B:$N,13,FALSE)="***",NA(),VLOOKUP(N47,PAB_CTB_Database!$B:$N,13,FALSE))</f>
        <v>0</v>
      </c>
      <c r="U47" s="25">
        <f t="shared" si="2"/>
        <v>46112</v>
      </c>
      <c r="V47" s="25" t="str">
        <f t="shared" si="3"/>
        <v>iBoxx USD Asia-Pacific ex-Greater China Non-Sovereigns Investment Grade Climate Transition43</v>
      </c>
      <c r="W47" s="30" t="e">
        <f t="shared" si="4"/>
        <v>#N/A</v>
      </c>
      <c r="X47" s="30" t="e">
        <f t="shared" si="0"/>
        <v>#N/A</v>
      </c>
      <c r="Y47" s="30" t="e">
        <f t="shared" si="5"/>
        <v>#N/A</v>
      </c>
      <c r="Z47" s="30">
        <f t="shared" si="6"/>
        <v>1814741457.031208</v>
      </c>
      <c r="AA47" s="30" t="e">
        <f t="shared" si="7"/>
        <v>#N/A</v>
      </c>
      <c r="AL47" s="40"/>
      <c r="AM47" s="41"/>
      <c r="AO47" s="24" t="s">
        <v>243</v>
      </c>
    </row>
    <row r="48" spans="1:41" x14ac:dyDescent="0.3">
      <c r="A48">
        <v>44</v>
      </c>
      <c r="C48" s="25">
        <f ca="1"/>
        <v>46142</v>
      </c>
      <c r="D48" s="25"/>
      <c r="E48" t="str">
        <f ca="1"/>
        <v/>
      </c>
      <c r="F48" t="str">
        <f ca="1"/>
        <v/>
      </c>
      <c r="G48" t="str">
        <f ca="1"/>
        <v/>
      </c>
      <c r="M48" s="25">
        <f>'II. EU CTB &amp; PAB Report'!C71</f>
        <v>46142</v>
      </c>
      <c r="N48" s="25" t="str">
        <f>'II. EU CTB &amp; PAB Report'!$F$10&amp;REF!A48</f>
        <v>iBoxx USD Asia-Pacific ex-Greater China Non-Sovereigns Investment Grade Climate Transition44</v>
      </c>
      <c r="O48" s="30">
        <f>IF(VLOOKUP(N48,PAB_CTB_Database!$B:$I,8,FALSE)="***",NA(),VLOOKUP(N48,PAB_CTB_Database!$B:$I,8,FALSE))</f>
        <v>0</v>
      </c>
      <c r="P48" s="30">
        <f>IF(VLOOKUP(N48,PAB_CTB_Database!$B:$J,9,FALSE)="***",NA(),VLOOKUP(N48,PAB_CTB_Database!$B:$J,9,FALSE))</f>
        <v>0</v>
      </c>
      <c r="Q48" s="30">
        <f>IF(VLOOKUP(N48,PAB_CTB_Database!$B:$K,10,FALSE)="***",NA(),VLOOKUP(N48,PAB_CTB_Database!$B:$K,10,FALSE))</f>
        <v>1804155465.1985261</v>
      </c>
      <c r="R48" s="30">
        <f>IF(VLOOKUP(N48,PAB_CTB_Database!$B:$M,12,FALSE)="***",NA(),VLOOKUP(N48,PAB_CTB_Database!$B:$M,12,FALSE))</f>
        <v>0</v>
      </c>
      <c r="S48" s="30">
        <f>IF(VLOOKUP(N48,PAB_CTB_Database!$B:$N,13,FALSE)="***",NA(),VLOOKUP(N48,PAB_CTB_Database!$B:$N,13,FALSE))</f>
        <v>0</v>
      </c>
      <c r="U48" s="25">
        <f t="shared" si="2"/>
        <v>46142</v>
      </c>
      <c r="V48" s="25" t="str">
        <f t="shared" si="3"/>
        <v>iBoxx USD Asia-Pacific ex-Greater China Non-Sovereigns Investment Grade Climate Transition44</v>
      </c>
      <c r="W48" s="30" t="e">
        <f t="shared" si="4"/>
        <v>#N/A</v>
      </c>
      <c r="X48" s="30" t="e">
        <f t="shared" si="0"/>
        <v>#N/A</v>
      </c>
      <c r="Y48" s="30" t="e">
        <f t="shared" si="5"/>
        <v>#N/A</v>
      </c>
      <c r="Z48" s="30">
        <f t="shared" si="6"/>
        <v>1804155465.1985261</v>
      </c>
      <c r="AA48" s="30" t="e">
        <f t="shared" si="7"/>
        <v>#N/A</v>
      </c>
      <c r="AL48" s="40"/>
      <c r="AM48" s="41"/>
      <c r="AO48" t="s">
        <v>537</v>
      </c>
    </row>
    <row r="49" spans="1:41" x14ac:dyDescent="0.3">
      <c r="A49">
        <v>45</v>
      </c>
      <c r="C49" s="25">
        <f ca="1"/>
        <v>46173</v>
      </c>
      <c r="D49" s="25"/>
      <c r="E49" t="str">
        <f ca="1"/>
        <v/>
      </c>
      <c r="F49" t="str">
        <f ca="1"/>
        <v/>
      </c>
      <c r="G49" t="str">
        <f ca="1"/>
        <v/>
      </c>
      <c r="M49" s="25">
        <f>'II. EU CTB &amp; PAB Report'!C72</f>
        <v>46173</v>
      </c>
      <c r="N49" s="25" t="str">
        <f>'II. EU CTB &amp; PAB Report'!$F$10&amp;REF!A49</f>
        <v>iBoxx USD Asia-Pacific ex-Greater China Non-Sovereigns Investment Grade Climate Transition45</v>
      </c>
      <c r="O49" s="30">
        <f>IF(VLOOKUP(N49,PAB_CTB_Database!$B:$I,8,FALSE)="***",NA(),VLOOKUP(N49,PAB_CTB_Database!$B:$I,8,FALSE))</f>
        <v>0</v>
      </c>
      <c r="P49" s="30">
        <f>IF(VLOOKUP(N49,PAB_CTB_Database!$B:$J,9,FALSE)="***",NA(),VLOOKUP(N49,PAB_CTB_Database!$B:$J,9,FALSE))</f>
        <v>0</v>
      </c>
      <c r="Q49" s="30">
        <f>IF(VLOOKUP(N49,PAB_CTB_Database!$B:$K,10,FALSE)="***",NA(),VLOOKUP(N49,PAB_CTB_Database!$B:$K,10,FALSE))</f>
        <v>1793631224.9848678</v>
      </c>
      <c r="R49" s="30">
        <f>IF(VLOOKUP(N49,PAB_CTB_Database!$B:$M,12,FALSE)="***",NA(),VLOOKUP(N49,PAB_CTB_Database!$B:$M,12,FALSE))</f>
        <v>0</v>
      </c>
      <c r="S49" s="30">
        <f>IF(VLOOKUP(N49,PAB_CTB_Database!$B:$N,13,FALSE)="***",NA(),VLOOKUP(N49,PAB_CTB_Database!$B:$N,13,FALSE))</f>
        <v>0</v>
      </c>
      <c r="U49" s="25">
        <f t="shared" si="2"/>
        <v>46173</v>
      </c>
      <c r="V49" s="25" t="str">
        <f t="shared" si="3"/>
        <v>iBoxx USD Asia-Pacific ex-Greater China Non-Sovereigns Investment Grade Climate Transition45</v>
      </c>
      <c r="W49" s="30" t="e">
        <f t="shared" si="4"/>
        <v>#N/A</v>
      </c>
      <c r="X49" s="30" t="e">
        <f t="shared" si="0"/>
        <v>#N/A</v>
      </c>
      <c r="Y49" s="30" t="e">
        <f t="shared" si="5"/>
        <v>#N/A</v>
      </c>
      <c r="Z49" s="30">
        <f t="shared" si="6"/>
        <v>1793631224.9848678</v>
      </c>
      <c r="AA49" s="30" t="e">
        <f t="shared" si="7"/>
        <v>#N/A</v>
      </c>
      <c r="AE49" s="29"/>
      <c r="AL49" s="40"/>
      <c r="AM49" s="41"/>
      <c r="AO49" s="24" t="s">
        <v>247</v>
      </c>
    </row>
    <row r="50" spans="1:41" x14ac:dyDescent="0.3">
      <c r="A50">
        <v>46</v>
      </c>
      <c r="C50" s="25">
        <f ca="1"/>
        <v>46203</v>
      </c>
      <c r="D50" s="25"/>
      <c r="E50" t="str">
        <f ca="1"/>
        <v/>
      </c>
      <c r="F50" t="str">
        <f ca="1"/>
        <v/>
      </c>
      <c r="G50" t="str">
        <f ca="1"/>
        <v/>
      </c>
      <c r="M50" s="25">
        <f>'II. EU CTB &amp; PAB Report'!C73</f>
        <v>46203</v>
      </c>
      <c r="N50" s="25" t="str">
        <f>'II. EU CTB &amp; PAB Report'!$F$10&amp;REF!A50</f>
        <v>iBoxx USD Asia-Pacific ex-Greater China Non-Sovereigns Investment Grade Climate Transition46</v>
      </c>
      <c r="O50" s="30">
        <f>IF(VLOOKUP(N50,PAB_CTB_Database!$B:$I,8,FALSE)="***",NA(),VLOOKUP(N50,PAB_CTB_Database!$B:$I,8,FALSE))</f>
        <v>0</v>
      </c>
      <c r="P50" s="30">
        <f>IF(VLOOKUP(N50,PAB_CTB_Database!$B:$J,9,FALSE)="***",NA(),VLOOKUP(N50,PAB_CTB_Database!$B:$J,9,FALSE))</f>
        <v>0</v>
      </c>
      <c r="Q50" s="30">
        <f>IF(VLOOKUP(N50,PAB_CTB_Database!$B:$K,10,FALSE)="***",NA(),VLOOKUP(N50,PAB_CTB_Database!$B:$K,10,FALSE))</f>
        <v>1783168376.1724565</v>
      </c>
      <c r="R50" s="30">
        <f>IF(VLOOKUP(N50,PAB_CTB_Database!$B:$M,12,FALSE)="***",NA(),VLOOKUP(N50,PAB_CTB_Database!$B:$M,12,FALSE))</f>
        <v>0</v>
      </c>
      <c r="S50" s="30">
        <f>IF(VLOOKUP(N50,PAB_CTB_Database!$B:$N,13,FALSE)="***",NA(),VLOOKUP(N50,PAB_CTB_Database!$B:$N,13,FALSE))</f>
        <v>0</v>
      </c>
      <c r="U50" s="25">
        <f t="shared" si="2"/>
        <v>46203</v>
      </c>
      <c r="V50" s="25" t="str">
        <f t="shared" si="3"/>
        <v>iBoxx USD Asia-Pacific ex-Greater China Non-Sovereigns Investment Grade Climate Transition46</v>
      </c>
      <c r="W50" s="30" t="e">
        <f t="shared" si="4"/>
        <v>#N/A</v>
      </c>
      <c r="X50" s="30" t="e">
        <f t="shared" si="0"/>
        <v>#N/A</v>
      </c>
      <c r="Y50" s="30" t="e">
        <f t="shared" si="5"/>
        <v>#N/A</v>
      </c>
      <c r="Z50" s="30">
        <f t="shared" si="6"/>
        <v>1783168376.1724565</v>
      </c>
      <c r="AA50" s="30" t="e">
        <f t="shared" si="7"/>
        <v>#N/A</v>
      </c>
      <c r="AL50" s="40"/>
      <c r="AM50" s="41"/>
      <c r="AO50" t="s">
        <v>249</v>
      </c>
    </row>
    <row r="51" spans="1:41" x14ac:dyDescent="0.3">
      <c r="A51">
        <v>47</v>
      </c>
      <c r="C51" s="25">
        <f ca="1"/>
        <v>46234</v>
      </c>
      <c r="D51" s="25"/>
      <c r="E51" t="str">
        <f ca="1"/>
        <v/>
      </c>
      <c r="F51" t="str">
        <f ca="1"/>
        <v/>
      </c>
      <c r="G51" t="str">
        <f ca="1"/>
        <v/>
      </c>
      <c r="M51" s="25">
        <f>'II. EU CTB &amp; PAB Report'!C74</f>
        <v>46234</v>
      </c>
      <c r="N51" s="25" t="str">
        <f>'II. EU CTB &amp; PAB Report'!$F$10&amp;REF!A51</f>
        <v>iBoxx USD Asia-Pacific ex-Greater China Non-Sovereigns Investment Grade Climate Transition47</v>
      </c>
      <c r="O51" s="30">
        <f>IF(VLOOKUP(N51,PAB_CTB_Database!$B:$I,8,FALSE)="***",NA(),VLOOKUP(N51,PAB_CTB_Database!$B:$I,8,FALSE))</f>
        <v>0</v>
      </c>
      <c r="P51" s="30">
        <f>IF(VLOOKUP(N51,PAB_CTB_Database!$B:$J,9,FALSE)="***",NA(),VLOOKUP(N51,PAB_CTB_Database!$B:$J,9,FALSE))</f>
        <v>0</v>
      </c>
      <c r="Q51" s="30">
        <f>IF(VLOOKUP(N51,PAB_CTB_Database!$B:$K,10,FALSE)="***",NA(),VLOOKUP(N51,PAB_CTB_Database!$B:$K,10,FALSE))</f>
        <v>1772766560.6447835</v>
      </c>
      <c r="R51" s="30">
        <f>IF(VLOOKUP(N51,PAB_CTB_Database!$B:$M,12,FALSE)="***",NA(),VLOOKUP(N51,PAB_CTB_Database!$B:$M,12,FALSE))</f>
        <v>0</v>
      </c>
      <c r="S51" s="30">
        <f>IF(VLOOKUP(N51,PAB_CTB_Database!$B:$N,13,FALSE)="***",NA(),VLOOKUP(N51,PAB_CTB_Database!$B:$N,13,FALSE))</f>
        <v>0</v>
      </c>
      <c r="U51" s="25">
        <f t="shared" si="2"/>
        <v>46234</v>
      </c>
      <c r="V51" s="25" t="str">
        <f t="shared" si="3"/>
        <v>iBoxx USD Asia-Pacific ex-Greater China Non-Sovereigns Investment Grade Climate Transition47</v>
      </c>
      <c r="W51" s="30" t="e">
        <f t="shared" si="4"/>
        <v>#N/A</v>
      </c>
      <c r="X51" s="30" t="e">
        <f t="shared" si="0"/>
        <v>#N/A</v>
      </c>
      <c r="Y51" s="30" t="e">
        <f t="shared" si="5"/>
        <v>#N/A</v>
      </c>
      <c r="Z51" s="30">
        <f t="shared" si="6"/>
        <v>1772766560.6447835</v>
      </c>
      <c r="AA51" s="30" t="e">
        <f t="shared" si="7"/>
        <v>#N/A</v>
      </c>
      <c r="AL51" s="40"/>
      <c r="AM51" s="41"/>
      <c r="AO51" t="s">
        <v>251</v>
      </c>
    </row>
    <row r="52" spans="1:41" x14ac:dyDescent="0.3">
      <c r="A52">
        <v>48</v>
      </c>
      <c r="C52">
        <f ca="1"/>
        <v>46265</v>
      </c>
      <c r="E52" t="str">
        <f ca="1"/>
        <v/>
      </c>
      <c r="F52" t="str">
        <f ca="1"/>
        <v/>
      </c>
      <c r="G52" t="str">
        <f ca="1"/>
        <v/>
      </c>
      <c r="M52" s="25">
        <f>'II. EU CTB &amp; PAB Report'!C75</f>
        <v>46265</v>
      </c>
      <c r="N52" s="25" t="str">
        <f>'II. EU CTB &amp; PAB Report'!$F$10&amp;REF!A52</f>
        <v>iBoxx USD Asia-Pacific ex-Greater China Non-Sovereigns Investment Grade Climate Transition48</v>
      </c>
      <c r="O52" s="30">
        <f>IF(VLOOKUP(N52,PAB_CTB_Database!$B:$I,8,FALSE)="***",NA(),VLOOKUP(N52,PAB_CTB_Database!$B:$I,8,FALSE))</f>
        <v>0</v>
      </c>
      <c r="P52" s="30">
        <f>IF(VLOOKUP(N52,PAB_CTB_Database!$B:$J,9,FALSE)="***",NA(),VLOOKUP(N52,PAB_CTB_Database!$B:$J,9,FALSE))</f>
        <v>0</v>
      </c>
      <c r="Q52" s="30">
        <f>IF(VLOOKUP(N52,PAB_CTB_Database!$B:$K,10,FALSE)="***",NA(),VLOOKUP(N52,PAB_CTB_Database!$B:$K,10,FALSE))</f>
        <v>1762425422.3743556</v>
      </c>
      <c r="R52" s="30">
        <f>IF(VLOOKUP(N52,PAB_CTB_Database!$B:$M,12,FALSE)="***",NA(),VLOOKUP(N52,PAB_CTB_Database!$B:$M,12,FALSE))</f>
        <v>0</v>
      </c>
      <c r="S52" s="30">
        <f>IF(VLOOKUP(N52,PAB_CTB_Database!$B:$N,13,FALSE)="***",NA(),VLOOKUP(N52,PAB_CTB_Database!$B:$N,13,FALSE))</f>
        <v>0</v>
      </c>
      <c r="U52" s="25">
        <f t="shared" ref="U52:U115" si="8">M52</f>
        <v>46265</v>
      </c>
      <c r="V52" s="25" t="str">
        <f t="shared" ref="V52:V115" si="9">N52</f>
        <v>iBoxx USD Asia-Pacific ex-Greater China Non-Sovereigns Investment Grade Climate Transition48</v>
      </c>
      <c r="W52" s="30" t="e">
        <f t="shared" ref="W52:W115" si="10">IF(O52=0,NA(),O52)</f>
        <v>#N/A</v>
      </c>
      <c r="X52" s="30" t="e">
        <f t="shared" ref="X52:X115" si="11">IF(S52=0,NA(),S52)</f>
        <v>#N/A</v>
      </c>
      <c r="Y52" s="30" t="e">
        <f t="shared" ref="Y52:Y115" si="12">IF(P52=0,NA(),P52)</f>
        <v>#N/A</v>
      </c>
      <c r="Z52" s="30">
        <f t="shared" ref="Z52:Z115" si="13">IF(Q52=0,NA(),Q52)</f>
        <v>1762425422.3743556</v>
      </c>
      <c r="AA52" s="30" t="e">
        <f t="shared" ref="AA52:AA115" si="14">IF(R52=0,NA(),R52)</f>
        <v>#N/A</v>
      </c>
      <c r="AL52" s="40"/>
      <c r="AM52" s="41"/>
      <c r="AO52" t="s">
        <v>253</v>
      </c>
    </row>
    <row r="53" spans="1:41" x14ac:dyDescent="0.3">
      <c r="A53">
        <v>49</v>
      </c>
      <c r="C53">
        <f ca="1"/>
        <v>46295</v>
      </c>
      <c r="E53" t="str">
        <f ca="1"/>
        <v/>
      </c>
      <c r="F53" t="str">
        <f ca="1"/>
        <v/>
      </c>
      <c r="G53" t="str">
        <f ca="1"/>
        <v/>
      </c>
      <c r="M53" s="25">
        <f>'II. EU CTB &amp; PAB Report'!C76</f>
        <v>46295</v>
      </c>
      <c r="N53" s="25" t="str">
        <f>'II. EU CTB &amp; PAB Report'!$F$10&amp;REF!A53</f>
        <v>iBoxx USD Asia-Pacific ex-Greater China Non-Sovereigns Investment Grade Climate Transition49</v>
      </c>
      <c r="O53" s="30">
        <f>IF(VLOOKUP(N53,PAB_CTB_Database!$B:$I,8,FALSE)="***",NA(),VLOOKUP(N53,PAB_CTB_Database!$B:$I,8,FALSE))</f>
        <v>0</v>
      </c>
      <c r="P53" s="30">
        <f>IF(VLOOKUP(N53,PAB_CTB_Database!$B:$J,9,FALSE)="***",NA(),VLOOKUP(N53,PAB_CTB_Database!$B:$J,9,FALSE))</f>
        <v>0</v>
      </c>
      <c r="Q53" s="30">
        <f>IF(VLOOKUP(N53,PAB_CTB_Database!$B:$K,10,FALSE)="***",NA(),VLOOKUP(N53,PAB_CTB_Database!$B:$K,10,FALSE))</f>
        <v>1752144607.4105051</v>
      </c>
      <c r="R53" s="30">
        <f>IF(VLOOKUP(N53,PAB_CTB_Database!$B:$M,12,FALSE)="***",NA(),VLOOKUP(N53,PAB_CTB_Database!$B:$M,12,FALSE))</f>
        <v>0</v>
      </c>
      <c r="S53" s="30">
        <f>IF(VLOOKUP(N53,PAB_CTB_Database!$B:$N,13,FALSE)="***",NA(),VLOOKUP(N53,PAB_CTB_Database!$B:$N,13,FALSE))</f>
        <v>0</v>
      </c>
      <c r="U53" s="25">
        <f t="shared" si="8"/>
        <v>46295</v>
      </c>
      <c r="V53" s="25" t="str">
        <f t="shared" si="9"/>
        <v>iBoxx USD Asia-Pacific ex-Greater China Non-Sovereigns Investment Grade Climate Transition49</v>
      </c>
      <c r="W53" s="30" t="e">
        <f t="shared" si="10"/>
        <v>#N/A</v>
      </c>
      <c r="X53" s="30" t="e">
        <f t="shared" si="11"/>
        <v>#N/A</v>
      </c>
      <c r="Y53" s="30" t="e">
        <f t="shared" si="12"/>
        <v>#N/A</v>
      </c>
      <c r="Z53" s="30">
        <f t="shared" si="13"/>
        <v>1752144607.4105051</v>
      </c>
      <c r="AA53" s="30" t="e">
        <f t="shared" si="14"/>
        <v>#N/A</v>
      </c>
      <c r="AL53" s="40"/>
      <c r="AM53" s="41"/>
      <c r="AO53" t="s">
        <v>255</v>
      </c>
    </row>
    <row r="54" spans="1:41" x14ac:dyDescent="0.3">
      <c r="A54">
        <v>50</v>
      </c>
      <c r="C54">
        <f ca="1"/>
        <v>46326</v>
      </c>
      <c r="E54" t="str">
        <f ca="1"/>
        <v/>
      </c>
      <c r="F54" t="str">
        <f ca="1"/>
        <v/>
      </c>
      <c r="G54" t="str">
        <f ca="1"/>
        <v/>
      </c>
      <c r="M54" s="25">
        <f>'II. EU CTB &amp; PAB Report'!C77</f>
        <v>46326</v>
      </c>
      <c r="N54" s="25" t="str">
        <f>'II. EU CTB &amp; PAB Report'!$F$10&amp;REF!A54</f>
        <v>iBoxx USD Asia-Pacific ex-Greater China Non-Sovereigns Investment Grade Climate Transition50</v>
      </c>
      <c r="O54" s="30">
        <f>IF(VLOOKUP(N54,PAB_CTB_Database!$B:$I,8,FALSE)="***",NA(),VLOOKUP(N54,PAB_CTB_Database!$B:$I,8,FALSE))</f>
        <v>0</v>
      </c>
      <c r="P54" s="30">
        <f>IF(VLOOKUP(N54,PAB_CTB_Database!$B:$J,9,FALSE)="***",NA(),VLOOKUP(N54,PAB_CTB_Database!$B:$J,9,FALSE))</f>
        <v>0</v>
      </c>
      <c r="Q54" s="30">
        <f>IF(VLOOKUP(N54,PAB_CTB_Database!$B:$K,10,FALSE)="***",NA(),VLOOKUP(N54,PAB_CTB_Database!$B:$K,10,FALSE))</f>
        <v>1741923763.8672774</v>
      </c>
      <c r="R54" s="30">
        <f>IF(VLOOKUP(N54,PAB_CTB_Database!$B:$M,12,FALSE)="***",NA(),VLOOKUP(N54,PAB_CTB_Database!$B:$M,12,FALSE))</f>
        <v>0</v>
      </c>
      <c r="S54" s="30">
        <f>IF(VLOOKUP(N54,PAB_CTB_Database!$B:$N,13,FALSE)="***",NA(),VLOOKUP(N54,PAB_CTB_Database!$B:$N,13,FALSE))</f>
        <v>0</v>
      </c>
      <c r="U54" s="25">
        <f t="shared" si="8"/>
        <v>46326</v>
      </c>
      <c r="V54" s="25" t="str">
        <f t="shared" si="9"/>
        <v>iBoxx USD Asia-Pacific ex-Greater China Non-Sovereigns Investment Grade Climate Transition50</v>
      </c>
      <c r="W54" s="30" t="e">
        <f t="shared" si="10"/>
        <v>#N/A</v>
      </c>
      <c r="X54" s="30" t="e">
        <f t="shared" si="11"/>
        <v>#N/A</v>
      </c>
      <c r="Y54" s="30" t="e">
        <f t="shared" si="12"/>
        <v>#N/A</v>
      </c>
      <c r="Z54" s="30">
        <f t="shared" si="13"/>
        <v>1741923763.8672774</v>
      </c>
      <c r="AA54" s="30" t="e">
        <f t="shared" si="14"/>
        <v>#N/A</v>
      </c>
      <c r="AL54" s="40"/>
      <c r="AM54" s="41"/>
      <c r="AO54" t="s">
        <v>257</v>
      </c>
    </row>
    <row r="55" spans="1:41" x14ac:dyDescent="0.3">
      <c r="A55">
        <v>51</v>
      </c>
      <c r="C55">
        <f ca="1"/>
        <v>46356</v>
      </c>
      <c r="E55" t="str">
        <f ca="1"/>
        <v/>
      </c>
      <c r="F55" t="str">
        <f ca="1"/>
        <v/>
      </c>
      <c r="G55" t="str">
        <f ca="1"/>
        <v/>
      </c>
      <c r="M55" s="25">
        <f>'II. EU CTB &amp; PAB Report'!C78</f>
        <v>46356</v>
      </c>
      <c r="N55" s="25" t="str">
        <f>'II. EU CTB &amp; PAB Report'!$F$10&amp;REF!A55</f>
        <v>iBoxx USD Asia-Pacific ex-Greater China Non-Sovereigns Investment Grade Climate Transition51</v>
      </c>
      <c r="O55" s="30">
        <f>IF(VLOOKUP(N55,PAB_CTB_Database!$B:$I,8,FALSE)="***",NA(),VLOOKUP(N55,PAB_CTB_Database!$B:$I,8,FALSE))</f>
        <v>0</v>
      </c>
      <c r="P55" s="30">
        <f>IF(VLOOKUP(N55,PAB_CTB_Database!$B:$J,9,FALSE)="***",NA(),VLOOKUP(N55,PAB_CTB_Database!$B:$J,9,FALSE))</f>
        <v>0</v>
      </c>
      <c r="Q55" s="30">
        <f>IF(VLOOKUP(N55,PAB_CTB_Database!$B:$K,10,FALSE)="***",NA(),VLOOKUP(N55,PAB_CTB_Database!$B:$K,10,FALSE))</f>
        <v>1731762541.9113843</v>
      </c>
      <c r="R55" s="30">
        <f>IF(VLOOKUP(N55,PAB_CTB_Database!$B:$M,12,FALSE)="***",NA(),VLOOKUP(N55,PAB_CTB_Database!$B:$M,12,FALSE))</f>
        <v>0</v>
      </c>
      <c r="S55" s="30">
        <f>IF(VLOOKUP(N55,PAB_CTB_Database!$B:$N,13,FALSE)="***",NA(),VLOOKUP(N55,PAB_CTB_Database!$B:$N,13,FALSE))</f>
        <v>0</v>
      </c>
      <c r="U55" s="25">
        <f t="shared" si="8"/>
        <v>46356</v>
      </c>
      <c r="V55" s="25" t="str">
        <f t="shared" si="9"/>
        <v>iBoxx USD Asia-Pacific ex-Greater China Non-Sovereigns Investment Grade Climate Transition51</v>
      </c>
      <c r="W55" s="30" t="e">
        <f t="shared" si="10"/>
        <v>#N/A</v>
      </c>
      <c r="X55" s="30" t="e">
        <f t="shared" si="11"/>
        <v>#N/A</v>
      </c>
      <c r="Y55" s="30" t="e">
        <f t="shared" si="12"/>
        <v>#N/A</v>
      </c>
      <c r="Z55" s="30">
        <f t="shared" si="13"/>
        <v>1731762541.9113843</v>
      </c>
      <c r="AA55" s="30" t="e">
        <f t="shared" si="14"/>
        <v>#N/A</v>
      </c>
      <c r="AL55" s="40"/>
      <c r="AM55" s="41"/>
      <c r="AO55" t="s">
        <v>259</v>
      </c>
    </row>
    <row r="56" spans="1:41" x14ac:dyDescent="0.3">
      <c r="A56">
        <v>52</v>
      </c>
      <c r="C56">
        <f ca="1"/>
        <v>46387</v>
      </c>
      <c r="E56" t="str">
        <f ca="1"/>
        <v/>
      </c>
      <c r="F56" t="str">
        <f ca="1"/>
        <v/>
      </c>
      <c r="G56" t="str">
        <f ca="1"/>
        <v/>
      </c>
      <c r="M56" s="25">
        <f>'II. EU CTB &amp; PAB Report'!C79</f>
        <v>46387</v>
      </c>
      <c r="N56" s="25" t="str">
        <f>'II. EU CTB &amp; PAB Report'!$F$10&amp;REF!A56</f>
        <v>iBoxx USD Asia-Pacific ex-Greater China Non-Sovereigns Investment Grade Climate Transition52</v>
      </c>
      <c r="O56" s="30">
        <f>IF(VLOOKUP(N56,PAB_CTB_Database!$B:$I,8,FALSE)="***",NA(),VLOOKUP(N56,PAB_CTB_Database!$B:$I,8,FALSE))</f>
        <v>0</v>
      </c>
      <c r="P56" s="30">
        <f>IF(VLOOKUP(N56,PAB_CTB_Database!$B:$J,9,FALSE)="***",NA(),VLOOKUP(N56,PAB_CTB_Database!$B:$J,9,FALSE))</f>
        <v>0</v>
      </c>
      <c r="Q56" s="30">
        <f>IF(VLOOKUP(N56,PAB_CTB_Database!$B:$K,10,FALSE)="***",NA(),VLOOKUP(N56,PAB_CTB_Database!$B:$K,10,FALSE))</f>
        <v>1721660593.7502348</v>
      </c>
      <c r="R56" s="30">
        <f>IF(VLOOKUP(N56,PAB_CTB_Database!$B:$M,12,FALSE)="***",NA(),VLOOKUP(N56,PAB_CTB_Database!$B:$M,12,FALSE))</f>
        <v>0</v>
      </c>
      <c r="S56" s="30">
        <f>IF(VLOOKUP(N56,PAB_CTB_Database!$B:$N,13,FALSE)="***",NA(),VLOOKUP(N56,PAB_CTB_Database!$B:$N,13,FALSE))</f>
        <v>0</v>
      </c>
      <c r="U56" s="25">
        <f t="shared" si="8"/>
        <v>46387</v>
      </c>
      <c r="V56" s="25" t="str">
        <f t="shared" si="9"/>
        <v>iBoxx USD Asia-Pacific ex-Greater China Non-Sovereigns Investment Grade Climate Transition52</v>
      </c>
      <c r="W56" s="30" t="e">
        <f t="shared" si="10"/>
        <v>#N/A</v>
      </c>
      <c r="X56" s="30" t="e">
        <f t="shared" si="11"/>
        <v>#N/A</v>
      </c>
      <c r="Y56" s="30" t="e">
        <f t="shared" si="12"/>
        <v>#N/A</v>
      </c>
      <c r="Z56" s="30">
        <f t="shared" si="13"/>
        <v>1721660593.7502348</v>
      </c>
      <c r="AA56" s="30" t="e">
        <f t="shared" si="14"/>
        <v>#N/A</v>
      </c>
      <c r="AL56" s="40"/>
      <c r="AM56" s="41"/>
      <c r="AO56" t="s">
        <v>261</v>
      </c>
    </row>
    <row r="57" spans="1:41" x14ac:dyDescent="0.3">
      <c r="A57">
        <v>53</v>
      </c>
      <c r="C57">
        <f ca="1"/>
        <v>46418</v>
      </c>
      <c r="E57" t="str">
        <f ca="1"/>
        <v/>
      </c>
      <c r="F57" t="str">
        <f ca="1"/>
        <v/>
      </c>
      <c r="G57" t="str">
        <f ca="1"/>
        <v/>
      </c>
      <c r="M57" s="25">
        <f>'II. EU CTB &amp; PAB Report'!C80</f>
        <v>46418</v>
      </c>
      <c r="N57" s="25" t="str">
        <f>'II. EU CTB &amp; PAB Report'!$F$10&amp;REF!A57</f>
        <v>iBoxx USD Asia-Pacific ex-Greater China Non-Sovereigns Investment Grade Climate Transition53</v>
      </c>
      <c r="O57" s="30">
        <f>IF(VLOOKUP(N57,PAB_CTB_Database!$B:$I,8,FALSE)="***",NA(),VLOOKUP(N57,PAB_CTB_Database!$B:$I,8,FALSE))</f>
        <v>0</v>
      </c>
      <c r="P57" s="30">
        <f>IF(VLOOKUP(N57,PAB_CTB_Database!$B:$J,9,FALSE)="***",NA(),VLOOKUP(N57,PAB_CTB_Database!$B:$J,9,FALSE))</f>
        <v>0</v>
      </c>
      <c r="Q57" s="30">
        <f>IF(VLOOKUP(N57,PAB_CTB_Database!$B:$K,10,FALSE)="***",NA(),VLOOKUP(N57,PAB_CTB_Database!$B:$K,10,FALSE))</f>
        <v>1711617573.6200252</v>
      </c>
      <c r="R57" s="30">
        <f>IF(VLOOKUP(N57,PAB_CTB_Database!$B:$M,12,FALSE)="***",NA(),VLOOKUP(N57,PAB_CTB_Database!$B:$M,12,FALSE))</f>
        <v>0</v>
      </c>
      <c r="S57" s="30">
        <f>IF(VLOOKUP(N57,PAB_CTB_Database!$B:$N,13,FALSE)="***",NA(),VLOOKUP(N57,PAB_CTB_Database!$B:$N,13,FALSE))</f>
        <v>0</v>
      </c>
      <c r="U57" s="25">
        <f t="shared" si="8"/>
        <v>46418</v>
      </c>
      <c r="V57" s="25" t="str">
        <f t="shared" si="9"/>
        <v>iBoxx USD Asia-Pacific ex-Greater China Non-Sovereigns Investment Grade Climate Transition53</v>
      </c>
      <c r="W57" s="30" t="e">
        <f t="shared" si="10"/>
        <v>#N/A</v>
      </c>
      <c r="X57" s="30" t="e">
        <f t="shared" si="11"/>
        <v>#N/A</v>
      </c>
      <c r="Y57" s="30" t="e">
        <f t="shared" si="12"/>
        <v>#N/A</v>
      </c>
      <c r="Z57" s="30">
        <f t="shared" si="13"/>
        <v>1711617573.6200252</v>
      </c>
      <c r="AA57" s="30" t="e">
        <f t="shared" si="14"/>
        <v>#N/A</v>
      </c>
      <c r="AL57" s="40"/>
      <c r="AM57" s="41"/>
      <c r="AO57" t="s">
        <v>263</v>
      </c>
    </row>
    <row r="58" spans="1:41" x14ac:dyDescent="0.3">
      <c r="A58">
        <v>54</v>
      </c>
      <c r="C58">
        <f ca="1"/>
        <v>46446</v>
      </c>
      <c r="E58" t="str">
        <f ca="1"/>
        <v/>
      </c>
      <c r="F58" t="str">
        <f ca="1"/>
        <v/>
      </c>
      <c r="G58" t="str">
        <f ca="1"/>
        <v/>
      </c>
      <c r="M58" s="25">
        <f>'II. EU CTB &amp; PAB Report'!C81</f>
        <v>46446</v>
      </c>
      <c r="N58" s="25" t="str">
        <f>'II. EU CTB &amp; PAB Report'!$F$10&amp;REF!A58</f>
        <v>iBoxx USD Asia-Pacific ex-Greater China Non-Sovereigns Investment Grade Climate Transition54</v>
      </c>
      <c r="O58" s="30">
        <f>IF(VLOOKUP(N58,PAB_CTB_Database!$B:$I,8,FALSE)="***",NA(),VLOOKUP(N58,PAB_CTB_Database!$B:$I,8,FALSE))</f>
        <v>0</v>
      </c>
      <c r="P58" s="30">
        <f>IF(VLOOKUP(N58,PAB_CTB_Database!$B:$J,9,FALSE)="***",NA(),VLOOKUP(N58,PAB_CTB_Database!$B:$J,9,FALSE))</f>
        <v>0</v>
      </c>
      <c r="Q58" s="30">
        <f>IF(VLOOKUP(N58,PAB_CTB_Database!$B:$K,10,FALSE)="***",NA(),VLOOKUP(N58,PAB_CTB_Database!$B:$K,10,FALSE))</f>
        <v>1701633137.7739081</v>
      </c>
      <c r="R58" s="30">
        <f>IF(VLOOKUP(N58,PAB_CTB_Database!$B:$M,12,FALSE)="***",NA(),VLOOKUP(N58,PAB_CTB_Database!$B:$M,12,FALSE))</f>
        <v>0</v>
      </c>
      <c r="S58" s="30">
        <f>IF(VLOOKUP(N58,PAB_CTB_Database!$B:$N,13,FALSE)="***",NA(),VLOOKUP(N58,PAB_CTB_Database!$B:$N,13,FALSE))</f>
        <v>0</v>
      </c>
      <c r="U58" s="25">
        <f t="shared" si="8"/>
        <v>46446</v>
      </c>
      <c r="V58" s="25" t="str">
        <f t="shared" si="9"/>
        <v>iBoxx USD Asia-Pacific ex-Greater China Non-Sovereigns Investment Grade Climate Transition54</v>
      </c>
      <c r="W58" s="30" t="e">
        <f t="shared" si="10"/>
        <v>#N/A</v>
      </c>
      <c r="X58" s="30" t="e">
        <f t="shared" si="11"/>
        <v>#N/A</v>
      </c>
      <c r="Y58" s="30" t="e">
        <f t="shared" si="12"/>
        <v>#N/A</v>
      </c>
      <c r="Z58" s="30">
        <f t="shared" si="13"/>
        <v>1701633137.7739081</v>
      </c>
      <c r="AA58" s="30" t="e">
        <f t="shared" si="14"/>
        <v>#N/A</v>
      </c>
      <c r="AL58" s="40"/>
      <c r="AM58" s="41"/>
      <c r="AO58" t="s">
        <v>264</v>
      </c>
    </row>
    <row r="59" spans="1:41" x14ac:dyDescent="0.3">
      <c r="A59">
        <v>55</v>
      </c>
      <c r="C59">
        <f ca="1"/>
        <v>46477</v>
      </c>
      <c r="E59" t="str">
        <f ca="1"/>
        <v/>
      </c>
      <c r="F59" t="str">
        <f ca="1"/>
        <v/>
      </c>
      <c r="G59" t="str">
        <f ca="1"/>
        <v/>
      </c>
      <c r="M59" s="25">
        <f>'II. EU CTB &amp; PAB Report'!C82</f>
        <v>46477</v>
      </c>
      <c r="N59" s="25" t="str">
        <f>'II. EU CTB &amp; PAB Report'!$F$10&amp;REF!A59</f>
        <v>iBoxx USD Asia-Pacific ex-Greater China Non-Sovereigns Investment Grade Climate Transition55</v>
      </c>
      <c r="O59" s="30">
        <f>IF(VLOOKUP(N59,PAB_CTB_Database!$B:$I,8,FALSE)="***",NA(),VLOOKUP(N59,PAB_CTB_Database!$B:$I,8,FALSE))</f>
        <v>0</v>
      </c>
      <c r="P59" s="30">
        <f>IF(VLOOKUP(N59,PAB_CTB_Database!$B:$J,9,FALSE)="***",NA(),VLOOKUP(N59,PAB_CTB_Database!$B:$J,9,FALSE))</f>
        <v>0</v>
      </c>
      <c r="Q59" s="30">
        <f>IF(VLOOKUP(N59,PAB_CTB_Database!$B:$K,10,FALSE)="***",NA(),VLOOKUP(N59,PAB_CTB_Database!$B:$K,10,FALSE))</f>
        <v>1691706944.470227</v>
      </c>
      <c r="R59" s="30">
        <f>IF(VLOOKUP(N59,PAB_CTB_Database!$B:$M,12,FALSE)="***",NA(),VLOOKUP(N59,PAB_CTB_Database!$B:$M,12,FALSE))</f>
        <v>0</v>
      </c>
      <c r="S59" s="30">
        <f>IF(VLOOKUP(N59,PAB_CTB_Database!$B:$N,13,FALSE)="***",NA(),VLOOKUP(N59,PAB_CTB_Database!$B:$N,13,FALSE))</f>
        <v>0</v>
      </c>
      <c r="U59" s="25">
        <f t="shared" si="8"/>
        <v>46477</v>
      </c>
      <c r="V59" s="25" t="str">
        <f t="shared" si="9"/>
        <v>iBoxx USD Asia-Pacific ex-Greater China Non-Sovereigns Investment Grade Climate Transition55</v>
      </c>
      <c r="W59" s="30" t="e">
        <f t="shared" si="10"/>
        <v>#N/A</v>
      </c>
      <c r="X59" s="30" t="e">
        <f t="shared" si="11"/>
        <v>#N/A</v>
      </c>
      <c r="Y59" s="30" t="e">
        <f t="shared" si="12"/>
        <v>#N/A</v>
      </c>
      <c r="Z59" s="30">
        <f t="shared" si="13"/>
        <v>1691706944.470227</v>
      </c>
      <c r="AA59" s="30" t="e">
        <f t="shared" si="14"/>
        <v>#N/A</v>
      </c>
      <c r="AL59" s="40"/>
      <c r="AM59" s="41"/>
      <c r="AO59" t="s">
        <v>266</v>
      </c>
    </row>
    <row r="60" spans="1:41" x14ac:dyDescent="0.3">
      <c r="A60">
        <v>56</v>
      </c>
      <c r="C60">
        <f ca="1"/>
        <v>46507</v>
      </c>
      <c r="E60" t="str">
        <f ca="1"/>
        <v/>
      </c>
      <c r="F60" t="str">
        <f ca="1"/>
        <v/>
      </c>
      <c r="G60" t="str">
        <f ca="1"/>
        <v/>
      </c>
      <c r="M60" s="25">
        <f>'II. EU CTB &amp; PAB Report'!C83</f>
        <v>46507</v>
      </c>
      <c r="N60" s="25" t="str">
        <f>'II. EU CTB &amp; PAB Report'!$F$10&amp;REF!A60</f>
        <v>iBoxx USD Asia-Pacific ex-Greater China Non-Sovereigns Investment Grade Climate Transition56</v>
      </c>
      <c r="O60" s="30">
        <f>IF(VLOOKUP(N60,PAB_CTB_Database!$B:$I,8,FALSE)="***",NA(),VLOOKUP(N60,PAB_CTB_Database!$B:$I,8,FALSE))</f>
        <v>0</v>
      </c>
      <c r="P60" s="30">
        <f>IF(VLOOKUP(N60,PAB_CTB_Database!$B:$J,9,FALSE)="***",NA(),VLOOKUP(N60,PAB_CTB_Database!$B:$J,9,FALSE))</f>
        <v>0</v>
      </c>
      <c r="Q60" s="30">
        <f>IF(VLOOKUP(N60,PAB_CTB_Database!$B:$K,10,FALSE)="***",NA(),VLOOKUP(N60,PAB_CTB_Database!$B:$K,10,FALSE))</f>
        <v>1681838653.9608173</v>
      </c>
      <c r="R60" s="30">
        <f>IF(VLOOKUP(N60,PAB_CTB_Database!$B:$M,12,FALSE)="***",NA(),VLOOKUP(N60,PAB_CTB_Database!$B:$M,12,FALSE))</f>
        <v>0</v>
      </c>
      <c r="S60" s="30">
        <f>IF(VLOOKUP(N60,PAB_CTB_Database!$B:$N,13,FALSE)="***",NA(),VLOOKUP(N60,PAB_CTB_Database!$B:$N,13,FALSE))</f>
        <v>0</v>
      </c>
      <c r="U60" s="25">
        <f t="shared" si="8"/>
        <v>46507</v>
      </c>
      <c r="V60" s="25" t="str">
        <f t="shared" si="9"/>
        <v>iBoxx USD Asia-Pacific ex-Greater China Non-Sovereigns Investment Grade Climate Transition56</v>
      </c>
      <c r="W60" s="30" t="e">
        <f t="shared" si="10"/>
        <v>#N/A</v>
      </c>
      <c r="X60" s="30" t="e">
        <f t="shared" si="11"/>
        <v>#N/A</v>
      </c>
      <c r="Y60" s="30" t="e">
        <f t="shared" si="12"/>
        <v>#N/A</v>
      </c>
      <c r="Z60" s="30">
        <f t="shared" si="13"/>
        <v>1681838653.9608173</v>
      </c>
      <c r="AA60" s="30" t="e">
        <f t="shared" si="14"/>
        <v>#N/A</v>
      </c>
      <c r="AL60" s="40"/>
      <c r="AM60" s="41"/>
      <c r="AO60" t="s">
        <v>268</v>
      </c>
    </row>
    <row r="61" spans="1:41" x14ac:dyDescent="0.3">
      <c r="A61">
        <v>57</v>
      </c>
      <c r="C61">
        <f ca="1"/>
        <v>46538</v>
      </c>
      <c r="E61" t="str">
        <f ca="1"/>
        <v/>
      </c>
      <c r="F61" t="str">
        <f ca="1"/>
        <v/>
      </c>
      <c r="G61" t="str">
        <f ca="1"/>
        <v/>
      </c>
      <c r="M61" s="25">
        <f>'II. EU CTB &amp; PAB Report'!C84</f>
        <v>46538</v>
      </c>
      <c r="N61" s="25" t="str">
        <f>'II. EU CTB &amp; PAB Report'!$F$10&amp;REF!A61</f>
        <v>iBoxx USD Asia-Pacific ex-Greater China Non-Sovereigns Investment Grade Climate Transition57</v>
      </c>
      <c r="O61" s="30">
        <f>IF(VLOOKUP(N61,PAB_CTB_Database!$B:$I,8,FALSE)="***",NA(),VLOOKUP(N61,PAB_CTB_Database!$B:$I,8,FALSE))</f>
        <v>0</v>
      </c>
      <c r="P61" s="30">
        <f>IF(VLOOKUP(N61,PAB_CTB_Database!$B:$J,9,FALSE)="***",NA(),VLOOKUP(N61,PAB_CTB_Database!$B:$J,9,FALSE))</f>
        <v>0</v>
      </c>
      <c r="Q61" s="30">
        <f>IF(VLOOKUP(N61,PAB_CTB_Database!$B:$K,10,FALSE)="***",NA(),VLOOKUP(N61,PAB_CTB_Database!$B:$K,10,FALSE))</f>
        <v>1672027928.4793792</v>
      </c>
      <c r="R61" s="30">
        <f>IF(VLOOKUP(N61,PAB_CTB_Database!$B:$M,12,FALSE)="***",NA(),VLOOKUP(N61,PAB_CTB_Database!$B:$M,12,FALSE))</f>
        <v>0</v>
      </c>
      <c r="S61" s="30">
        <f>IF(VLOOKUP(N61,PAB_CTB_Database!$B:$N,13,FALSE)="***",NA(),VLOOKUP(N61,PAB_CTB_Database!$B:$N,13,FALSE))</f>
        <v>0</v>
      </c>
      <c r="U61" s="25">
        <f t="shared" si="8"/>
        <v>46538</v>
      </c>
      <c r="V61" s="25" t="str">
        <f t="shared" si="9"/>
        <v>iBoxx USD Asia-Pacific ex-Greater China Non-Sovereigns Investment Grade Climate Transition57</v>
      </c>
      <c r="W61" s="30" t="e">
        <f t="shared" si="10"/>
        <v>#N/A</v>
      </c>
      <c r="X61" s="30" t="e">
        <f t="shared" si="11"/>
        <v>#N/A</v>
      </c>
      <c r="Y61" s="30" t="e">
        <f t="shared" si="12"/>
        <v>#N/A</v>
      </c>
      <c r="Z61" s="30">
        <f t="shared" si="13"/>
        <v>1672027928.4793792</v>
      </c>
      <c r="AA61" s="30" t="e">
        <f t="shared" si="14"/>
        <v>#N/A</v>
      </c>
      <c r="AL61" s="40"/>
      <c r="AM61" s="41"/>
      <c r="AO61" t="s">
        <v>270</v>
      </c>
    </row>
    <row r="62" spans="1:41" x14ac:dyDescent="0.3">
      <c r="A62">
        <v>58</v>
      </c>
      <c r="C62">
        <f ca="1"/>
        <v>46568</v>
      </c>
      <c r="E62" t="str">
        <f ca="1"/>
        <v/>
      </c>
      <c r="F62" t="str">
        <f ca="1"/>
        <v/>
      </c>
      <c r="G62" t="str">
        <f ca="1"/>
        <v/>
      </c>
      <c r="M62" s="25">
        <f>'II. EU CTB &amp; PAB Report'!C85</f>
        <v>46568</v>
      </c>
      <c r="N62" s="25" t="str">
        <f>'II. EU CTB &amp; PAB Report'!$F$10&amp;REF!A62</f>
        <v>iBoxx USD Asia-Pacific ex-Greater China Non-Sovereigns Investment Grade Climate Transition58</v>
      </c>
      <c r="O62" s="30">
        <f>IF(VLOOKUP(N62,PAB_CTB_Database!$B:$I,8,FALSE)="***",NA(),VLOOKUP(N62,PAB_CTB_Database!$B:$I,8,FALSE))</f>
        <v>0</v>
      </c>
      <c r="P62" s="30">
        <f>IF(VLOOKUP(N62,PAB_CTB_Database!$B:$J,9,FALSE)="***",NA(),VLOOKUP(N62,PAB_CTB_Database!$B:$J,9,FALSE))</f>
        <v>0</v>
      </c>
      <c r="Q62" s="30">
        <f>IF(VLOOKUP(N62,PAB_CTB_Database!$B:$K,10,FALSE)="***",NA(),VLOOKUP(N62,PAB_CTB_Database!$B:$K,10,FALSE))</f>
        <v>1662274432.2299161</v>
      </c>
      <c r="R62" s="30">
        <f>IF(VLOOKUP(N62,PAB_CTB_Database!$B:$M,12,FALSE)="***",NA(),VLOOKUP(N62,PAB_CTB_Database!$B:$M,12,FALSE))</f>
        <v>0</v>
      </c>
      <c r="S62" s="30">
        <f>IF(VLOOKUP(N62,PAB_CTB_Database!$B:$N,13,FALSE)="***",NA(),VLOOKUP(N62,PAB_CTB_Database!$B:$N,13,FALSE))</f>
        <v>0</v>
      </c>
      <c r="U62" s="25">
        <f t="shared" si="8"/>
        <v>46568</v>
      </c>
      <c r="V62" s="25" t="str">
        <f t="shared" si="9"/>
        <v>iBoxx USD Asia-Pacific ex-Greater China Non-Sovereigns Investment Grade Climate Transition58</v>
      </c>
      <c r="W62" s="30" t="e">
        <f t="shared" si="10"/>
        <v>#N/A</v>
      </c>
      <c r="X62" s="30" t="e">
        <f t="shared" si="11"/>
        <v>#N/A</v>
      </c>
      <c r="Y62" s="30" t="e">
        <f t="shared" si="12"/>
        <v>#N/A</v>
      </c>
      <c r="Z62" s="30">
        <f t="shared" si="13"/>
        <v>1662274432.2299161</v>
      </c>
      <c r="AA62" s="30" t="e">
        <f t="shared" si="14"/>
        <v>#N/A</v>
      </c>
      <c r="AL62" s="40"/>
      <c r="AM62" s="41"/>
      <c r="AO62" t="s">
        <v>272</v>
      </c>
    </row>
    <row r="63" spans="1:41" x14ac:dyDescent="0.3">
      <c r="A63">
        <v>59</v>
      </c>
      <c r="C63">
        <f ca="1"/>
        <v>46599</v>
      </c>
      <c r="E63" t="str">
        <f ca="1"/>
        <v/>
      </c>
      <c r="F63" t="str">
        <f ca="1"/>
        <v/>
      </c>
      <c r="G63" t="str">
        <f ca="1"/>
        <v/>
      </c>
      <c r="M63" s="25">
        <f>'II. EU CTB &amp; PAB Report'!C86</f>
        <v>46599</v>
      </c>
      <c r="N63" s="25" t="str">
        <f>'II. EU CTB &amp; PAB Report'!$F$10&amp;REF!A63</f>
        <v>iBoxx USD Asia-Pacific ex-Greater China Non-Sovereigns Investment Grade Climate Transition59</v>
      </c>
      <c r="O63" s="30">
        <f>IF(VLOOKUP(N63,PAB_CTB_Database!$B:$I,8,FALSE)="***",NA(),VLOOKUP(N63,PAB_CTB_Database!$B:$I,8,FALSE))</f>
        <v>0</v>
      </c>
      <c r="P63" s="30">
        <f>IF(VLOOKUP(N63,PAB_CTB_Database!$B:$J,9,FALSE)="***",NA(),VLOOKUP(N63,PAB_CTB_Database!$B:$J,9,FALSE))</f>
        <v>0</v>
      </c>
      <c r="Q63" s="30">
        <f>IF(VLOOKUP(N63,PAB_CTB_Database!$B:$K,10,FALSE)="***",NA(),VLOOKUP(N63,PAB_CTB_Database!$B:$K,10,FALSE))</f>
        <v>1652577831.3752415</v>
      </c>
      <c r="R63" s="30">
        <f>IF(VLOOKUP(N63,PAB_CTB_Database!$B:$M,12,FALSE)="***",NA(),VLOOKUP(N63,PAB_CTB_Database!$B:$M,12,FALSE))</f>
        <v>0</v>
      </c>
      <c r="S63" s="30">
        <f>IF(VLOOKUP(N63,PAB_CTB_Database!$B:$N,13,FALSE)="***",NA(),VLOOKUP(N63,PAB_CTB_Database!$B:$N,13,FALSE))</f>
        <v>0</v>
      </c>
      <c r="U63" s="25">
        <f t="shared" si="8"/>
        <v>46599</v>
      </c>
      <c r="V63" s="25" t="str">
        <f t="shared" si="9"/>
        <v>iBoxx USD Asia-Pacific ex-Greater China Non-Sovereigns Investment Grade Climate Transition59</v>
      </c>
      <c r="W63" s="30" t="e">
        <f t="shared" si="10"/>
        <v>#N/A</v>
      </c>
      <c r="X63" s="30" t="e">
        <f t="shared" si="11"/>
        <v>#N/A</v>
      </c>
      <c r="Y63" s="30" t="e">
        <f t="shared" si="12"/>
        <v>#N/A</v>
      </c>
      <c r="Z63" s="30">
        <f t="shared" si="13"/>
        <v>1652577831.3752415</v>
      </c>
      <c r="AA63" s="30" t="e">
        <f t="shared" si="14"/>
        <v>#N/A</v>
      </c>
      <c r="AO63" t="s">
        <v>274</v>
      </c>
    </row>
    <row r="64" spans="1:41" x14ac:dyDescent="0.3">
      <c r="A64">
        <v>60</v>
      </c>
      <c r="C64">
        <f ca="1"/>
        <v>46630</v>
      </c>
      <c r="E64" t="str">
        <f ca="1"/>
        <v/>
      </c>
      <c r="F64" t="str">
        <f ca="1"/>
        <v/>
      </c>
      <c r="G64" t="str">
        <f ca="1"/>
        <v/>
      </c>
      <c r="M64" s="25">
        <f>'II. EU CTB &amp; PAB Report'!C87</f>
        <v>46630</v>
      </c>
      <c r="N64" s="25" t="str">
        <f>'II. EU CTB &amp; PAB Report'!$F$10&amp;REF!A64</f>
        <v>iBoxx USD Asia-Pacific ex-Greater China Non-Sovereigns Investment Grade Climate Transition60</v>
      </c>
      <c r="O64" s="30">
        <f>IF(VLOOKUP(N64,PAB_CTB_Database!$B:$I,8,FALSE)="***",NA(),VLOOKUP(N64,PAB_CTB_Database!$B:$I,8,FALSE))</f>
        <v>0</v>
      </c>
      <c r="P64" s="30">
        <f>IF(VLOOKUP(N64,PAB_CTB_Database!$B:$J,9,FALSE)="***",NA(),VLOOKUP(N64,PAB_CTB_Database!$B:$J,9,FALSE))</f>
        <v>0</v>
      </c>
      <c r="Q64" s="30">
        <f>IF(VLOOKUP(N64,PAB_CTB_Database!$B:$K,10,FALSE)="***",NA(),VLOOKUP(N64,PAB_CTB_Database!$B:$K,10,FALSE))</f>
        <v>1642937794.0255525</v>
      </c>
      <c r="R64" s="30">
        <f>IF(VLOOKUP(N64,PAB_CTB_Database!$B:$M,12,FALSE)="***",NA(),VLOOKUP(N64,PAB_CTB_Database!$B:$M,12,FALSE))</f>
        <v>0</v>
      </c>
      <c r="S64" s="30">
        <f>IF(VLOOKUP(N64,PAB_CTB_Database!$B:$N,13,FALSE)="***",NA(),VLOOKUP(N64,PAB_CTB_Database!$B:$N,13,FALSE))</f>
        <v>0</v>
      </c>
      <c r="U64" s="25">
        <f t="shared" si="8"/>
        <v>46630</v>
      </c>
      <c r="V64" s="25" t="str">
        <f t="shared" si="9"/>
        <v>iBoxx USD Asia-Pacific ex-Greater China Non-Sovereigns Investment Grade Climate Transition60</v>
      </c>
      <c r="W64" s="30" t="e">
        <f t="shared" si="10"/>
        <v>#N/A</v>
      </c>
      <c r="X64" s="30" t="e">
        <f t="shared" si="11"/>
        <v>#N/A</v>
      </c>
      <c r="Y64" s="30" t="e">
        <f t="shared" si="12"/>
        <v>#N/A</v>
      </c>
      <c r="Z64" s="30">
        <f t="shared" si="13"/>
        <v>1642937794.0255525</v>
      </c>
      <c r="AA64" s="30" t="e">
        <f t="shared" si="14"/>
        <v>#N/A</v>
      </c>
      <c r="AO64" t="s">
        <v>276</v>
      </c>
    </row>
    <row r="65" spans="1:41" x14ac:dyDescent="0.3">
      <c r="A65">
        <v>61</v>
      </c>
      <c r="C65">
        <f ca="1"/>
        <v>46660</v>
      </c>
      <c r="E65" t="str">
        <f ca="1"/>
        <v/>
      </c>
      <c r="F65" t="str">
        <f ca="1"/>
        <v/>
      </c>
      <c r="G65" t="str">
        <f ca="1"/>
        <v/>
      </c>
      <c r="M65" s="25">
        <f>'II. EU CTB &amp; PAB Report'!C88</f>
        <v>46660</v>
      </c>
      <c r="N65" s="25" t="str">
        <f>'II. EU CTB &amp; PAB Report'!$F$10&amp;REF!A65</f>
        <v>iBoxx USD Asia-Pacific ex-Greater China Non-Sovereigns Investment Grade Climate Transition61</v>
      </c>
      <c r="O65" s="30">
        <f>IF(VLOOKUP(N65,PAB_CTB_Database!$B:$I,8,FALSE)="***",NA(),VLOOKUP(N65,PAB_CTB_Database!$B:$I,8,FALSE))</f>
        <v>0</v>
      </c>
      <c r="P65" s="30">
        <f>IF(VLOOKUP(N65,PAB_CTB_Database!$B:$J,9,FALSE)="***",NA(),VLOOKUP(N65,PAB_CTB_Database!$B:$J,9,FALSE))</f>
        <v>0</v>
      </c>
      <c r="Q65" s="30">
        <f>IF(VLOOKUP(N65,PAB_CTB_Database!$B:$K,10,FALSE)="***",NA(),VLOOKUP(N65,PAB_CTB_Database!$B:$K,10,FALSE))</f>
        <v>1633353990.2270701</v>
      </c>
      <c r="R65" s="30">
        <f>IF(VLOOKUP(N65,PAB_CTB_Database!$B:$M,12,FALSE)="***",NA(),VLOOKUP(N65,PAB_CTB_Database!$B:$M,12,FALSE))</f>
        <v>0</v>
      </c>
      <c r="S65" s="30">
        <f>IF(VLOOKUP(N65,PAB_CTB_Database!$B:$N,13,FALSE)="***",NA(),VLOOKUP(N65,PAB_CTB_Database!$B:$N,13,FALSE))</f>
        <v>0</v>
      </c>
      <c r="U65" s="25">
        <f t="shared" si="8"/>
        <v>46660</v>
      </c>
      <c r="V65" s="25" t="str">
        <f t="shared" si="9"/>
        <v>iBoxx USD Asia-Pacific ex-Greater China Non-Sovereigns Investment Grade Climate Transition61</v>
      </c>
      <c r="W65" s="30" t="e">
        <f t="shared" si="10"/>
        <v>#N/A</v>
      </c>
      <c r="X65" s="30" t="e">
        <f t="shared" si="11"/>
        <v>#N/A</v>
      </c>
      <c r="Y65" s="30" t="e">
        <f t="shared" si="12"/>
        <v>#N/A</v>
      </c>
      <c r="Z65" s="30">
        <f t="shared" si="13"/>
        <v>1633353990.2270701</v>
      </c>
      <c r="AA65" s="30" t="e">
        <f t="shared" si="14"/>
        <v>#N/A</v>
      </c>
      <c r="AO65" t="s">
        <v>278</v>
      </c>
    </row>
    <row r="66" spans="1:41" x14ac:dyDescent="0.3">
      <c r="A66">
        <v>62</v>
      </c>
      <c r="C66">
        <f ca="1"/>
        <v>46691</v>
      </c>
      <c r="E66" t="str">
        <f ca="1"/>
        <v/>
      </c>
      <c r="F66" t="str">
        <f ca="1"/>
        <v/>
      </c>
      <c r="G66" t="str">
        <f ca="1"/>
        <v/>
      </c>
      <c r="M66" s="25">
        <f>'II. EU CTB &amp; PAB Report'!C89</f>
        <v>46691</v>
      </c>
      <c r="N66" s="25" t="str">
        <f>'II. EU CTB &amp; PAB Report'!$F$10&amp;REF!A66</f>
        <v>iBoxx USD Asia-Pacific ex-Greater China Non-Sovereigns Investment Grade Climate Transition62</v>
      </c>
      <c r="O66" s="30">
        <f>IF(VLOOKUP(N66,PAB_CTB_Database!$B:$I,8,FALSE)="***",NA(),VLOOKUP(N66,PAB_CTB_Database!$B:$I,8,FALSE))</f>
        <v>0</v>
      </c>
      <c r="P66" s="30">
        <f>IF(VLOOKUP(N66,PAB_CTB_Database!$B:$J,9,FALSE)="***",NA(),VLOOKUP(N66,PAB_CTB_Database!$B:$J,9,FALSE))</f>
        <v>0</v>
      </c>
      <c r="Q66" s="30">
        <f>IF(VLOOKUP(N66,PAB_CTB_Database!$B:$K,10,FALSE)="***",NA(),VLOOKUP(N66,PAB_CTB_Database!$B:$K,10,FALSE))</f>
        <v>1623826091.9507453</v>
      </c>
      <c r="R66" s="30">
        <f>IF(VLOOKUP(N66,PAB_CTB_Database!$B:$M,12,FALSE)="***",NA(),VLOOKUP(N66,PAB_CTB_Database!$B:$M,12,FALSE))</f>
        <v>0</v>
      </c>
      <c r="S66" s="30">
        <f>IF(VLOOKUP(N66,PAB_CTB_Database!$B:$N,13,FALSE)="***",NA(),VLOOKUP(N66,PAB_CTB_Database!$B:$N,13,FALSE))</f>
        <v>0</v>
      </c>
      <c r="U66" s="25">
        <f t="shared" si="8"/>
        <v>46691</v>
      </c>
      <c r="V66" s="25" t="str">
        <f t="shared" si="9"/>
        <v>iBoxx USD Asia-Pacific ex-Greater China Non-Sovereigns Investment Grade Climate Transition62</v>
      </c>
      <c r="W66" s="30" t="e">
        <f t="shared" si="10"/>
        <v>#N/A</v>
      </c>
      <c r="X66" s="30" t="e">
        <f t="shared" si="11"/>
        <v>#N/A</v>
      </c>
      <c r="Y66" s="30" t="e">
        <f t="shared" si="12"/>
        <v>#N/A</v>
      </c>
      <c r="Z66" s="30">
        <f t="shared" si="13"/>
        <v>1623826091.9507453</v>
      </c>
      <c r="AA66" s="30" t="e">
        <f t="shared" si="14"/>
        <v>#N/A</v>
      </c>
      <c r="AO66" t="s">
        <v>280</v>
      </c>
    </row>
    <row r="67" spans="1:41" x14ac:dyDescent="0.3">
      <c r="A67">
        <v>63</v>
      </c>
      <c r="C67">
        <f ca="1"/>
        <v>46721</v>
      </c>
      <c r="E67" t="str">
        <f ca="1"/>
        <v/>
      </c>
      <c r="F67" t="str">
        <f ca="1"/>
        <v/>
      </c>
      <c r="G67" t="str">
        <f ca="1"/>
        <v/>
      </c>
      <c r="M67" s="25">
        <f>'II. EU CTB &amp; PAB Report'!C90</f>
        <v>46721</v>
      </c>
      <c r="N67" s="25" t="str">
        <f>'II. EU CTB &amp; PAB Report'!$F$10&amp;REF!A67</f>
        <v>iBoxx USD Asia-Pacific ex-Greater China Non-Sovereigns Investment Grade Climate Transition63</v>
      </c>
      <c r="O67" s="30">
        <f>IF(VLOOKUP(N67,PAB_CTB_Database!$B:$I,8,FALSE)="***",NA(),VLOOKUP(N67,PAB_CTB_Database!$B:$I,8,FALSE))</f>
        <v>0</v>
      </c>
      <c r="P67" s="30">
        <f>IF(VLOOKUP(N67,PAB_CTB_Database!$B:$J,9,FALSE)="***",NA(),VLOOKUP(N67,PAB_CTB_Database!$B:$J,9,FALSE))</f>
        <v>0</v>
      </c>
      <c r="Q67" s="30">
        <f>IF(VLOOKUP(N67,PAB_CTB_Database!$B:$K,10,FALSE)="***",NA(),VLOOKUP(N67,PAB_CTB_Database!$B:$K,10,FALSE))</f>
        <v>1614353773.0810325</v>
      </c>
      <c r="R67" s="30">
        <f>IF(VLOOKUP(N67,PAB_CTB_Database!$B:$M,12,FALSE)="***",NA(),VLOOKUP(N67,PAB_CTB_Database!$B:$M,12,FALSE))</f>
        <v>0</v>
      </c>
      <c r="S67" s="30">
        <f>IF(VLOOKUP(N67,PAB_CTB_Database!$B:$N,13,FALSE)="***",NA(),VLOOKUP(N67,PAB_CTB_Database!$B:$N,13,FALSE))</f>
        <v>0</v>
      </c>
      <c r="U67" s="25">
        <f t="shared" si="8"/>
        <v>46721</v>
      </c>
      <c r="V67" s="25" t="str">
        <f t="shared" si="9"/>
        <v>iBoxx USD Asia-Pacific ex-Greater China Non-Sovereigns Investment Grade Climate Transition63</v>
      </c>
      <c r="W67" s="30" t="e">
        <f t="shared" si="10"/>
        <v>#N/A</v>
      </c>
      <c r="X67" s="30" t="e">
        <f t="shared" si="11"/>
        <v>#N/A</v>
      </c>
      <c r="Y67" s="30" t="e">
        <f t="shared" si="12"/>
        <v>#N/A</v>
      </c>
      <c r="Z67" s="30">
        <f t="shared" si="13"/>
        <v>1614353773.0810325</v>
      </c>
      <c r="AA67" s="30" t="e">
        <f t="shared" si="14"/>
        <v>#N/A</v>
      </c>
      <c r="AO67" t="s">
        <v>282</v>
      </c>
    </row>
    <row r="68" spans="1:41" x14ac:dyDescent="0.3">
      <c r="A68">
        <v>64</v>
      </c>
      <c r="C68">
        <f ca="1"/>
        <v>46752</v>
      </c>
      <c r="E68" t="str">
        <f ca="1"/>
        <v/>
      </c>
      <c r="F68" t="str">
        <f ca="1"/>
        <v/>
      </c>
      <c r="G68" t="str">
        <f ca="1"/>
        <v/>
      </c>
      <c r="M68" s="25">
        <f>'II. EU CTB &amp; PAB Report'!C91</f>
        <v>46752</v>
      </c>
      <c r="N68" s="25" t="str">
        <f>'II. EU CTB &amp; PAB Report'!$F$10&amp;REF!A68</f>
        <v>iBoxx USD Asia-Pacific ex-Greater China Non-Sovereigns Investment Grade Climate Transition64</v>
      </c>
      <c r="O68" s="30">
        <f>IF(VLOOKUP(N68,PAB_CTB_Database!$B:$I,8,FALSE)="***",NA(),VLOOKUP(N68,PAB_CTB_Database!$B:$I,8,FALSE))</f>
        <v>0</v>
      </c>
      <c r="P68" s="30">
        <f>IF(VLOOKUP(N68,PAB_CTB_Database!$B:$J,9,FALSE)="***",NA(),VLOOKUP(N68,PAB_CTB_Database!$B:$J,9,FALSE))</f>
        <v>0</v>
      </c>
      <c r="Q68" s="30">
        <f>IF(VLOOKUP(N68,PAB_CTB_Database!$B:$K,10,FALSE)="***",NA(),VLOOKUP(N68,PAB_CTB_Database!$B:$K,10,FALSE))</f>
        <v>1604936709.4047265</v>
      </c>
      <c r="R68" s="30">
        <f>IF(VLOOKUP(N68,PAB_CTB_Database!$B:$M,12,FALSE)="***",NA(),VLOOKUP(N68,PAB_CTB_Database!$B:$M,12,FALSE))</f>
        <v>0</v>
      </c>
      <c r="S68" s="30">
        <f>IF(VLOOKUP(N68,PAB_CTB_Database!$B:$N,13,FALSE)="***",NA(),VLOOKUP(N68,PAB_CTB_Database!$B:$N,13,FALSE))</f>
        <v>0</v>
      </c>
      <c r="U68" s="25">
        <f t="shared" si="8"/>
        <v>46752</v>
      </c>
      <c r="V68" s="25" t="str">
        <f t="shared" si="9"/>
        <v>iBoxx USD Asia-Pacific ex-Greater China Non-Sovereigns Investment Grade Climate Transition64</v>
      </c>
      <c r="W68" s="30" t="e">
        <f t="shared" si="10"/>
        <v>#N/A</v>
      </c>
      <c r="X68" s="30" t="e">
        <f t="shared" si="11"/>
        <v>#N/A</v>
      </c>
      <c r="Y68" s="30" t="e">
        <f t="shared" si="12"/>
        <v>#N/A</v>
      </c>
      <c r="Z68" s="30">
        <f t="shared" si="13"/>
        <v>1604936709.4047265</v>
      </c>
      <c r="AA68" s="30" t="e">
        <f t="shared" si="14"/>
        <v>#N/A</v>
      </c>
      <c r="AO68" t="s">
        <v>284</v>
      </c>
    </row>
    <row r="69" spans="1:41" x14ac:dyDescent="0.3">
      <c r="A69">
        <v>65</v>
      </c>
      <c r="C69">
        <f ca="1"/>
        <v>46783</v>
      </c>
      <c r="E69" t="str">
        <f ca="1"/>
        <v/>
      </c>
      <c r="F69" t="str">
        <f ca="1"/>
        <v/>
      </c>
      <c r="G69" t="str">
        <f ca="1"/>
        <v/>
      </c>
      <c r="M69" s="25">
        <f>'II. EU CTB &amp; PAB Report'!C92</f>
        <v>46783</v>
      </c>
      <c r="N69" s="25" t="str">
        <f>'II. EU CTB &amp; PAB Report'!$F$10&amp;REF!A69</f>
        <v>iBoxx USD Asia-Pacific ex-Greater China Non-Sovereigns Investment Grade Climate Transition65</v>
      </c>
      <c r="O69" s="30">
        <f>IF(VLOOKUP(N69,PAB_CTB_Database!$B:$I,8,FALSE)="***",NA(),VLOOKUP(N69,PAB_CTB_Database!$B:$I,8,FALSE))</f>
        <v>0</v>
      </c>
      <c r="P69" s="30">
        <f>IF(VLOOKUP(N69,PAB_CTB_Database!$B:$J,9,FALSE)="***",NA(),VLOOKUP(N69,PAB_CTB_Database!$B:$J,9,FALSE))</f>
        <v>0</v>
      </c>
      <c r="Q69" s="30">
        <f>IF(VLOOKUP(N69,PAB_CTB_Database!$B:$K,10,FALSE)="***",NA(),VLOOKUP(N69,PAB_CTB_Database!$B:$K,10,FALSE))</f>
        <v>1595574578.5998657</v>
      </c>
      <c r="R69" s="30">
        <f>IF(VLOOKUP(N69,PAB_CTB_Database!$B:$M,12,FALSE)="***",NA(),VLOOKUP(N69,PAB_CTB_Database!$B:$M,12,FALSE))</f>
        <v>0</v>
      </c>
      <c r="S69" s="30">
        <f>IF(VLOOKUP(N69,PAB_CTB_Database!$B:$N,13,FALSE)="***",NA(),VLOOKUP(N69,PAB_CTB_Database!$B:$N,13,FALSE))</f>
        <v>0</v>
      </c>
      <c r="U69" s="25">
        <f t="shared" si="8"/>
        <v>46783</v>
      </c>
      <c r="V69" s="25" t="str">
        <f t="shared" si="9"/>
        <v>iBoxx USD Asia-Pacific ex-Greater China Non-Sovereigns Investment Grade Climate Transition65</v>
      </c>
      <c r="W69" s="30" t="e">
        <f t="shared" si="10"/>
        <v>#N/A</v>
      </c>
      <c r="X69" s="30" t="e">
        <f t="shared" si="11"/>
        <v>#N/A</v>
      </c>
      <c r="Y69" s="30" t="e">
        <f t="shared" si="12"/>
        <v>#N/A</v>
      </c>
      <c r="Z69" s="30">
        <f t="shared" si="13"/>
        <v>1595574578.5998657</v>
      </c>
      <c r="AA69" s="30" t="e">
        <f t="shared" si="14"/>
        <v>#N/A</v>
      </c>
      <c r="AO69" t="s">
        <v>286</v>
      </c>
    </row>
    <row r="70" spans="1:41" x14ac:dyDescent="0.3">
      <c r="A70">
        <v>66</v>
      </c>
      <c r="C70">
        <f ca="1"/>
        <v>46811</v>
      </c>
      <c r="E70" t="str">
        <f ca="1"/>
        <v/>
      </c>
      <c r="F70" t="str">
        <f ca="1"/>
        <v/>
      </c>
      <c r="G70" t="str">
        <f ca="1"/>
        <v/>
      </c>
      <c r="M70" s="25">
        <f>'II. EU CTB &amp; PAB Report'!C93</f>
        <v>46811</v>
      </c>
      <c r="N70" s="25" t="str">
        <f>'II. EU CTB &amp; PAB Report'!$F$10&amp;REF!A70</f>
        <v>iBoxx USD Asia-Pacific ex-Greater China Non-Sovereigns Investment Grade Climate Transition66</v>
      </c>
      <c r="O70" s="30">
        <f>IF(VLOOKUP(N70,PAB_CTB_Database!$B:$I,8,FALSE)="***",NA(),VLOOKUP(N70,PAB_CTB_Database!$B:$I,8,FALSE))</f>
        <v>0</v>
      </c>
      <c r="P70" s="30">
        <f>IF(VLOOKUP(N70,PAB_CTB_Database!$B:$J,9,FALSE)="***",NA(),VLOOKUP(N70,PAB_CTB_Database!$B:$J,9,FALSE))</f>
        <v>0</v>
      </c>
      <c r="Q70" s="30">
        <f>IF(VLOOKUP(N70,PAB_CTB_Database!$B:$K,10,FALSE)="***",NA(),VLOOKUP(N70,PAB_CTB_Database!$B:$K,10,FALSE))</f>
        <v>1586267060.2246997</v>
      </c>
      <c r="R70" s="30">
        <f>IF(VLOOKUP(N70,PAB_CTB_Database!$B:$M,12,FALSE)="***",NA(),VLOOKUP(N70,PAB_CTB_Database!$B:$M,12,FALSE))</f>
        <v>0</v>
      </c>
      <c r="S70" s="30">
        <f>IF(VLOOKUP(N70,PAB_CTB_Database!$B:$N,13,FALSE)="***",NA(),VLOOKUP(N70,PAB_CTB_Database!$B:$N,13,FALSE))</f>
        <v>0</v>
      </c>
      <c r="U70" s="25">
        <f t="shared" si="8"/>
        <v>46811</v>
      </c>
      <c r="V70" s="25" t="str">
        <f t="shared" si="9"/>
        <v>iBoxx USD Asia-Pacific ex-Greater China Non-Sovereigns Investment Grade Climate Transition66</v>
      </c>
      <c r="W70" s="30" t="e">
        <f t="shared" si="10"/>
        <v>#N/A</v>
      </c>
      <c r="X70" s="30" t="e">
        <f t="shared" si="11"/>
        <v>#N/A</v>
      </c>
      <c r="Y70" s="30" t="e">
        <f t="shared" si="12"/>
        <v>#N/A</v>
      </c>
      <c r="Z70" s="30">
        <f t="shared" si="13"/>
        <v>1586267060.2246997</v>
      </c>
      <c r="AA70" s="30" t="e">
        <f t="shared" si="14"/>
        <v>#N/A</v>
      </c>
      <c r="AO70" t="s">
        <v>288</v>
      </c>
    </row>
    <row r="71" spans="1:41" x14ac:dyDescent="0.3">
      <c r="A71">
        <v>67</v>
      </c>
      <c r="C71">
        <f ca="1"/>
        <v>46843</v>
      </c>
      <c r="E71" t="str">
        <f ca="1"/>
        <v/>
      </c>
      <c r="F71" t="str">
        <f ca="1"/>
        <v/>
      </c>
      <c r="G71" t="str">
        <f ca="1"/>
        <v/>
      </c>
      <c r="M71" s="25">
        <f>'II. EU CTB &amp; PAB Report'!C94</f>
        <v>46843</v>
      </c>
      <c r="N71" s="25" t="str">
        <f>'II. EU CTB &amp; PAB Report'!$F$10&amp;REF!A71</f>
        <v>iBoxx USD Asia-Pacific ex-Greater China Non-Sovereigns Investment Grade Climate Transition67</v>
      </c>
      <c r="O71" s="30">
        <f>IF(VLOOKUP(N71,PAB_CTB_Database!$B:$I,8,FALSE)="***",NA(),VLOOKUP(N71,PAB_CTB_Database!$B:$I,8,FALSE))</f>
        <v>0</v>
      </c>
      <c r="P71" s="30">
        <f>IF(VLOOKUP(N71,PAB_CTB_Database!$B:$J,9,FALSE)="***",NA(),VLOOKUP(N71,PAB_CTB_Database!$B:$J,9,FALSE))</f>
        <v>0</v>
      </c>
      <c r="Q71" s="30">
        <f>IF(VLOOKUP(N71,PAB_CTB_Database!$B:$K,10,FALSE)="***",NA(),VLOOKUP(N71,PAB_CTB_Database!$B:$K,10,FALSE))</f>
        <v>1577013835.7067223</v>
      </c>
      <c r="R71" s="30">
        <f>IF(VLOOKUP(N71,PAB_CTB_Database!$B:$M,12,FALSE)="***",NA(),VLOOKUP(N71,PAB_CTB_Database!$B:$M,12,FALSE))</f>
        <v>0</v>
      </c>
      <c r="S71" s="30">
        <f>IF(VLOOKUP(N71,PAB_CTB_Database!$B:$N,13,FALSE)="***",NA(),VLOOKUP(N71,PAB_CTB_Database!$B:$N,13,FALSE))</f>
        <v>0</v>
      </c>
      <c r="U71" s="25">
        <f t="shared" si="8"/>
        <v>46843</v>
      </c>
      <c r="V71" s="25" t="str">
        <f t="shared" si="9"/>
        <v>iBoxx USD Asia-Pacific ex-Greater China Non-Sovereigns Investment Grade Climate Transition67</v>
      </c>
      <c r="W71" s="30" t="e">
        <f t="shared" si="10"/>
        <v>#N/A</v>
      </c>
      <c r="X71" s="30" t="e">
        <f t="shared" si="11"/>
        <v>#N/A</v>
      </c>
      <c r="Y71" s="30" t="e">
        <f t="shared" si="12"/>
        <v>#N/A</v>
      </c>
      <c r="Z71" s="30">
        <f t="shared" si="13"/>
        <v>1577013835.7067223</v>
      </c>
      <c r="AA71" s="30" t="e">
        <f t="shared" si="14"/>
        <v>#N/A</v>
      </c>
      <c r="AO71" t="s">
        <v>290</v>
      </c>
    </row>
    <row r="72" spans="1:41" x14ac:dyDescent="0.3">
      <c r="A72">
        <v>68</v>
      </c>
      <c r="C72">
        <f ca="1"/>
        <v>46873</v>
      </c>
      <c r="E72" t="str">
        <f ca="1"/>
        <v/>
      </c>
      <c r="F72" t="str">
        <f ca="1"/>
        <v/>
      </c>
      <c r="G72" t="str">
        <f ca="1"/>
        <v/>
      </c>
      <c r="M72" s="25">
        <f>'II. EU CTB &amp; PAB Report'!C95</f>
        <v>46873</v>
      </c>
      <c r="N72" s="25" t="str">
        <f>'II. EU CTB &amp; PAB Report'!$F$10&amp;REF!A72</f>
        <v>iBoxx USD Asia-Pacific ex-Greater China Non-Sovereigns Investment Grade Climate Transition68</v>
      </c>
      <c r="O72" s="30">
        <f>IF(VLOOKUP(N72,PAB_CTB_Database!$B:$I,8,FALSE)="***",NA(),VLOOKUP(N72,PAB_CTB_Database!$B:$I,8,FALSE))</f>
        <v>0</v>
      </c>
      <c r="P72" s="30">
        <f>IF(VLOOKUP(N72,PAB_CTB_Database!$B:$J,9,FALSE)="***",NA(),VLOOKUP(N72,PAB_CTB_Database!$B:$J,9,FALSE))</f>
        <v>0</v>
      </c>
      <c r="Q72" s="30">
        <f>IF(VLOOKUP(N72,PAB_CTB_Database!$B:$K,10,FALSE)="***",NA(),VLOOKUP(N72,PAB_CTB_Database!$B:$K,10,FALSE))</f>
        <v>1567814588.3317664</v>
      </c>
      <c r="R72" s="30">
        <f>IF(VLOOKUP(N72,PAB_CTB_Database!$B:$M,12,FALSE)="***",NA(),VLOOKUP(N72,PAB_CTB_Database!$B:$M,12,FALSE))</f>
        <v>0</v>
      </c>
      <c r="S72" s="30">
        <f>IF(VLOOKUP(N72,PAB_CTB_Database!$B:$N,13,FALSE)="***",NA(),VLOOKUP(N72,PAB_CTB_Database!$B:$N,13,FALSE))</f>
        <v>0</v>
      </c>
      <c r="U72" s="25">
        <f t="shared" si="8"/>
        <v>46873</v>
      </c>
      <c r="V72" s="25" t="str">
        <f t="shared" si="9"/>
        <v>iBoxx USD Asia-Pacific ex-Greater China Non-Sovereigns Investment Grade Climate Transition68</v>
      </c>
      <c r="W72" s="30" t="e">
        <f t="shared" si="10"/>
        <v>#N/A</v>
      </c>
      <c r="X72" s="30" t="e">
        <f t="shared" si="11"/>
        <v>#N/A</v>
      </c>
      <c r="Y72" s="30" t="e">
        <f t="shared" si="12"/>
        <v>#N/A</v>
      </c>
      <c r="Z72" s="30">
        <f t="shared" si="13"/>
        <v>1567814588.3317664</v>
      </c>
      <c r="AA72" s="30" t="e">
        <f t="shared" si="14"/>
        <v>#N/A</v>
      </c>
      <c r="AO72" t="s">
        <v>292</v>
      </c>
    </row>
    <row r="73" spans="1:41" x14ac:dyDescent="0.3">
      <c r="A73">
        <v>69</v>
      </c>
      <c r="C73">
        <f ca="1"/>
        <v>46904</v>
      </c>
      <c r="E73" t="str">
        <f ca="1"/>
        <v/>
      </c>
      <c r="F73" t="str">
        <f ca="1"/>
        <v/>
      </c>
      <c r="G73" t="str">
        <f ca="1"/>
        <v/>
      </c>
      <c r="M73" s="25">
        <f>'II. EU CTB &amp; PAB Report'!C96</f>
        <v>46904</v>
      </c>
      <c r="N73" s="25" t="str">
        <f>'II. EU CTB &amp; PAB Report'!$F$10&amp;REF!A73</f>
        <v>iBoxx USD Asia-Pacific ex-Greater China Non-Sovereigns Investment Grade Climate Transition69</v>
      </c>
      <c r="O73" s="30">
        <f>IF(VLOOKUP(N73,PAB_CTB_Database!$B:$I,8,FALSE)="***",NA(),VLOOKUP(N73,PAB_CTB_Database!$B:$I,8,FALSE))</f>
        <v>0</v>
      </c>
      <c r="P73" s="30">
        <f>IF(VLOOKUP(N73,PAB_CTB_Database!$B:$J,9,FALSE)="***",NA(),VLOOKUP(N73,PAB_CTB_Database!$B:$J,9,FALSE))</f>
        <v>0</v>
      </c>
      <c r="Q73" s="30">
        <f>IF(VLOOKUP(N73,PAB_CTB_Database!$B:$K,10,FALSE)="***",NA(),VLOOKUP(N73,PAB_CTB_Database!$B:$K,10,FALSE))</f>
        <v>1558669003.2331643</v>
      </c>
      <c r="R73" s="30">
        <f>IF(VLOOKUP(N73,PAB_CTB_Database!$B:$M,12,FALSE)="***",NA(),VLOOKUP(N73,PAB_CTB_Database!$B:$M,12,FALSE))</f>
        <v>0</v>
      </c>
      <c r="S73" s="30">
        <f>IF(VLOOKUP(N73,PAB_CTB_Database!$B:$N,13,FALSE)="***",NA(),VLOOKUP(N73,PAB_CTB_Database!$B:$N,13,FALSE))</f>
        <v>0</v>
      </c>
      <c r="U73" s="25">
        <f t="shared" si="8"/>
        <v>46904</v>
      </c>
      <c r="V73" s="25" t="str">
        <f t="shared" si="9"/>
        <v>iBoxx USD Asia-Pacific ex-Greater China Non-Sovereigns Investment Grade Climate Transition69</v>
      </c>
      <c r="W73" s="30" t="e">
        <f t="shared" si="10"/>
        <v>#N/A</v>
      </c>
      <c r="X73" s="30" t="e">
        <f t="shared" si="11"/>
        <v>#N/A</v>
      </c>
      <c r="Y73" s="30" t="e">
        <f t="shared" si="12"/>
        <v>#N/A</v>
      </c>
      <c r="Z73" s="30">
        <f t="shared" si="13"/>
        <v>1558669003.2331643</v>
      </c>
      <c r="AA73" s="30" t="e">
        <f t="shared" si="14"/>
        <v>#N/A</v>
      </c>
      <c r="AO73" t="s">
        <v>294</v>
      </c>
    </row>
    <row r="74" spans="1:41" x14ac:dyDescent="0.3">
      <c r="A74">
        <v>70</v>
      </c>
      <c r="C74">
        <f ca="1"/>
        <v>46934</v>
      </c>
      <c r="E74" t="str">
        <f ca="1"/>
        <v/>
      </c>
      <c r="F74" t="str">
        <f ca="1"/>
        <v/>
      </c>
      <c r="G74" t="str">
        <f ca="1"/>
        <v/>
      </c>
      <c r="M74" s="25">
        <f>'II. EU CTB &amp; PAB Report'!C97</f>
        <v>46934</v>
      </c>
      <c r="N74" s="25" t="str">
        <f>'II. EU CTB &amp; PAB Report'!$F$10&amp;REF!A74</f>
        <v>iBoxx USD Asia-Pacific ex-Greater China Non-Sovereigns Investment Grade Climate Transition70</v>
      </c>
      <c r="O74" s="30">
        <f>IF(VLOOKUP(N74,PAB_CTB_Database!$B:$I,8,FALSE)="***",NA(),VLOOKUP(N74,PAB_CTB_Database!$B:$I,8,FALSE))</f>
        <v>0</v>
      </c>
      <c r="P74" s="30">
        <f>IF(VLOOKUP(N74,PAB_CTB_Database!$B:$J,9,FALSE)="***",NA(),VLOOKUP(N74,PAB_CTB_Database!$B:$J,9,FALSE))</f>
        <v>0</v>
      </c>
      <c r="Q74" s="30">
        <f>IF(VLOOKUP(N74,PAB_CTB_Database!$B:$K,10,FALSE)="***",NA(),VLOOKUP(N74,PAB_CTB_Database!$B:$K,10,FALSE))</f>
        <v>1549576767.3809707</v>
      </c>
      <c r="R74" s="30">
        <f>IF(VLOOKUP(N74,PAB_CTB_Database!$B:$M,12,FALSE)="***",NA(),VLOOKUP(N74,PAB_CTB_Database!$B:$M,12,FALSE))</f>
        <v>0</v>
      </c>
      <c r="S74" s="30">
        <f>IF(VLOOKUP(N74,PAB_CTB_Database!$B:$N,13,FALSE)="***",NA(),VLOOKUP(N74,PAB_CTB_Database!$B:$N,13,FALSE))</f>
        <v>0</v>
      </c>
      <c r="U74" s="25">
        <f t="shared" si="8"/>
        <v>46934</v>
      </c>
      <c r="V74" s="25" t="str">
        <f t="shared" si="9"/>
        <v>iBoxx USD Asia-Pacific ex-Greater China Non-Sovereigns Investment Grade Climate Transition70</v>
      </c>
      <c r="W74" s="30" t="e">
        <f t="shared" si="10"/>
        <v>#N/A</v>
      </c>
      <c r="X74" s="30" t="e">
        <f t="shared" si="11"/>
        <v>#N/A</v>
      </c>
      <c r="Y74" s="30" t="e">
        <f t="shared" si="12"/>
        <v>#N/A</v>
      </c>
      <c r="Z74" s="30">
        <f t="shared" si="13"/>
        <v>1549576767.3809707</v>
      </c>
      <c r="AA74" s="30" t="e">
        <f t="shared" si="14"/>
        <v>#N/A</v>
      </c>
      <c r="AO74" t="s">
        <v>494</v>
      </c>
    </row>
    <row r="75" spans="1:41" x14ac:dyDescent="0.3">
      <c r="A75">
        <v>71</v>
      </c>
      <c r="C75">
        <f ca="1"/>
        <v>46965</v>
      </c>
      <c r="E75" t="str">
        <f ca="1"/>
        <v/>
      </c>
      <c r="F75" t="str">
        <f ca="1"/>
        <v/>
      </c>
      <c r="G75" t="str">
        <f ca="1"/>
        <v/>
      </c>
      <c r="M75" s="25">
        <f>'II. EU CTB &amp; PAB Report'!C98</f>
        <v>46965</v>
      </c>
      <c r="N75" s="25" t="str">
        <f>'II. EU CTB &amp; PAB Report'!$F$10&amp;REF!A75</f>
        <v>iBoxx USD Asia-Pacific ex-Greater China Non-Sovereigns Investment Grade Climate Transition71</v>
      </c>
      <c r="O75" s="30">
        <f>IF(VLOOKUP(N75,PAB_CTB_Database!$B:$I,8,FALSE)="***",NA(),VLOOKUP(N75,PAB_CTB_Database!$B:$I,8,FALSE))</f>
        <v>0</v>
      </c>
      <c r="P75" s="30">
        <f>IF(VLOOKUP(N75,PAB_CTB_Database!$B:$J,9,FALSE)="***",NA(),VLOOKUP(N75,PAB_CTB_Database!$B:$J,9,FALSE))</f>
        <v>0</v>
      </c>
      <c r="Q75" s="30">
        <f>IF(VLOOKUP(N75,PAB_CTB_Database!$B:$K,10,FALSE)="***",NA(),VLOOKUP(N75,PAB_CTB_Database!$B:$K,10,FALSE))</f>
        <v>1540537569.5712483</v>
      </c>
      <c r="R75" s="30">
        <f>IF(VLOOKUP(N75,PAB_CTB_Database!$B:$M,12,FALSE)="***",NA(),VLOOKUP(N75,PAB_CTB_Database!$B:$M,12,FALSE))</f>
        <v>0</v>
      </c>
      <c r="S75" s="30">
        <f>IF(VLOOKUP(N75,PAB_CTB_Database!$B:$N,13,FALSE)="***",NA(),VLOOKUP(N75,PAB_CTB_Database!$B:$N,13,FALSE))</f>
        <v>0</v>
      </c>
      <c r="U75" s="25">
        <f t="shared" si="8"/>
        <v>46965</v>
      </c>
      <c r="V75" s="25" t="str">
        <f t="shared" si="9"/>
        <v>iBoxx USD Asia-Pacific ex-Greater China Non-Sovereigns Investment Grade Climate Transition71</v>
      </c>
      <c r="W75" s="30" t="e">
        <f t="shared" si="10"/>
        <v>#N/A</v>
      </c>
      <c r="X75" s="30" t="e">
        <f t="shared" si="11"/>
        <v>#N/A</v>
      </c>
      <c r="Y75" s="30" t="e">
        <f t="shared" si="12"/>
        <v>#N/A</v>
      </c>
      <c r="Z75" s="30">
        <f t="shared" si="13"/>
        <v>1540537569.5712483</v>
      </c>
      <c r="AA75" s="30" t="e">
        <f t="shared" si="14"/>
        <v>#N/A</v>
      </c>
      <c r="AO75" t="s">
        <v>496</v>
      </c>
    </row>
    <row r="76" spans="1:41" x14ac:dyDescent="0.3">
      <c r="A76">
        <v>72</v>
      </c>
      <c r="C76">
        <f ca="1"/>
        <v>46996</v>
      </c>
      <c r="E76" t="str">
        <f ca="1"/>
        <v/>
      </c>
      <c r="F76" t="str">
        <f ca="1"/>
        <v/>
      </c>
      <c r="G76" t="str">
        <f ca="1"/>
        <v/>
      </c>
      <c r="M76" s="25">
        <f>'II. EU CTB &amp; PAB Report'!C99</f>
        <v>46996</v>
      </c>
      <c r="N76" s="25" t="str">
        <f>'II. EU CTB &amp; PAB Report'!$F$10&amp;REF!A76</f>
        <v>iBoxx USD Asia-Pacific ex-Greater China Non-Sovereigns Investment Grade Climate Transition72</v>
      </c>
      <c r="O76" s="30">
        <f>IF(VLOOKUP(N76,PAB_CTB_Database!$B:$I,8,FALSE)="***",NA(),VLOOKUP(N76,PAB_CTB_Database!$B:$I,8,FALSE))</f>
        <v>0</v>
      </c>
      <c r="P76" s="30">
        <f>IF(VLOOKUP(N76,PAB_CTB_Database!$B:$J,9,FALSE)="***",NA(),VLOOKUP(N76,PAB_CTB_Database!$B:$J,9,FALSE))</f>
        <v>0</v>
      </c>
      <c r="Q76" s="30">
        <f>IF(VLOOKUP(N76,PAB_CTB_Database!$B:$K,10,FALSE)="***",NA(),VLOOKUP(N76,PAB_CTB_Database!$B:$K,10,FALSE))</f>
        <v>1531551100.4154162</v>
      </c>
      <c r="R76" s="30">
        <f>IF(VLOOKUP(N76,PAB_CTB_Database!$B:$M,12,FALSE)="***",NA(),VLOOKUP(N76,PAB_CTB_Database!$B:$M,12,FALSE))</f>
        <v>0</v>
      </c>
      <c r="S76" s="30">
        <f>IF(VLOOKUP(N76,PAB_CTB_Database!$B:$N,13,FALSE)="***",NA(),VLOOKUP(N76,PAB_CTB_Database!$B:$N,13,FALSE))</f>
        <v>0</v>
      </c>
      <c r="U76" s="25">
        <f t="shared" si="8"/>
        <v>46996</v>
      </c>
      <c r="V76" s="25" t="str">
        <f t="shared" si="9"/>
        <v>iBoxx USD Asia-Pacific ex-Greater China Non-Sovereigns Investment Grade Climate Transition72</v>
      </c>
      <c r="W76" s="30" t="e">
        <f t="shared" si="10"/>
        <v>#N/A</v>
      </c>
      <c r="X76" s="30" t="e">
        <f t="shared" si="11"/>
        <v>#N/A</v>
      </c>
      <c r="Y76" s="30" t="e">
        <f t="shared" si="12"/>
        <v>#N/A</v>
      </c>
      <c r="Z76" s="30">
        <f t="shared" si="13"/>
        <v>1531551100.4154162</v>
      </c>
      <c r="AA76" s="30" t="e">
        <f t="shared" si="14"/>
        <v>#N/A</v>
      </c>
      <c r="AO76" t="s">
        <v>492</v>
      </c>
    </row>
    <row r="77" spans="1:41" x14ac:dyDescent="0.3">
      <c r="A77">
        <v>73</v>
      </c>
      <c r="C77">
        <f ca="1"/>
        <v>47026</v>
      </c>
      <c r="E77" t="str">
        <f ca="1"/>
        <v/>
      </c>
      <c r="F77" t="str">
        <f ca="1"/>
        <v/>
      </c>
      <c r="G77" t="str">
        <f ca="1"/>
        <v/>
      </c>
      <c r="M77" s="25">
        <f>'II. EU CTB &amp; PAB Report'!C100</f>
        <v>47026</v>
      </c>
      <c r="N77" s="25" t="str">
        <f>'II. EU CTB &amp; PAB Report'!$F$10&amp;REF!A77</f>
        <v>iBoxx USD Asia-Pacific ex-Greater China Non-Sovereigns Investment Grade Climate Transition73</v>
      </c>
      <c r="O77" s="30">
        <f>IF(VLOOKUP(N77,PAB_CTB_Database!$B:$I,8,FALSE)="***",NA(),VLOOKUP(N77,PAB_CTB_Database!$B:$I,8,FALSE))</f>
        <v>0</v>
      </c>
      <c r="P77" s="30">
        <f>IF(VLOOKUP(N77,PAB_CTB_Database!$B:$J,9,FALSE)="***",NA(),VLOOKUP(N77,PAB_CTB_Database!$B:$J,9,FALSE))</f>
        <v>0</v>
      </c>
      <c r="Q77" s="30">
        <f>IF(VLOOKUP(N77,PAB_CTB_Database!$B:$K,10,FALSE)="***",NA(),VLOOKUP(N77,PAB_CTB_Database!$B:$K,10,FALSE))</f>
        <v>1522617052.3296595</v>
      </c>
      <c r="R77" s="30">
        <f>IF(VLOOKUP(N77,PAB_CTB_Database!$B:$M,12,FALSE)="***",NA(),VLOOKUP(N77,PAB_CTB_Database!$B:$M,12,FALSE))</f>
        <v>0</v>
      </c>
      <c r="S77" s="30">
        <f>IF(VLOOKUP(N77,PAB_CTB_Database!$B:$N,13,FALSE)="***",NA(),VLOOKUP(N77,PAB_CTB_Database!$B:$N,13,FALSE))</f>
        <v>0</v>
      </c>
      <c r="U77" s="25">
        <f t="shared" si="8"/>
        <v>47026</v>
      </c>
      <c r="V77" s="25" t="str">
        <f t="shared" si="9"/>
        <v>iBoxx USD Asia-Pacific ex-Greater China Non-Sovereigns Investment Grade Climate Transition73</v>
      </c>
      <c r="W77" s="30" t="e">
        <f t="shared" si="10"/>
        <v>#N/A</v>
      </c>
      <c r="X77" s="30" t="e">
        <f t="shared" si="11"/>
        <v>#N/A</v>
      </c>
      <c r="Y77" s="30" t="e">
        <f t="shared" si="12"/>
        <v>#N/A</v>
      </c>
      <c r="Z77" s="30">
        <f t="shared" si="13"/>
        <v>1522617052.3296595</v>
      </c>
      <c r="AA77" s="30" t="e">
        <f t="shared" si="14"/>
        <v>#N/A</v>
      </c>
      <c r="AO77" t="s">
        <v>498</v>
      </c>
    </row>
    <row r="78" spans="1:41" x14ac:dyDescent="0.3">
      <c r="A78">
        <v>74</v>
      </c>
      <c r="C78">
        <f ca="1"/>
        <v>47057</v>
      </c>
      <c r="E78" t="str">
        <f ca="1"/>
        <v/>
      </c>
      <c r="F78" t="str">
        <f ca="1"/>
        <v/>
      </c>
      <c r="G78" t="str">
        <f ca="1"/>
        <v/>
      </c>
      <c r="M78" s="25">
        <f>'II. EU CTB &amp; PAB Report'!C101</f>
        <v>47057</v>
      </c>
      <c r="N78" s="25" t="str">
        <f>'II. EU CTB &amp; PAB Report'!$F$10&amp;REF!A78</f>
        <v>iBoxx USD Asia-Pacific ex-Greater China Non-Sovereigns Investment Grade Climate Transition74</v>
      </c>
      <c r="O78" s="30">
        <f>IF(VLOOKUP(N78,PAB_CTB_Database!$B:$I,8,FALSE)="***",NA(),VLOOKUP(N78,PAB_CTB_Database!$B:$I,8,FALSE))</f>
        <v>0</v>
      </c>
      <c r="P78" s="30">
        <f>IF(VLOOKUP(N78,PAB_CTB_Database!$B:$J,9,FALSE)="***",NA(),VLOOKUP(N78,PAB_CTB_Database!$B:$J,9,FALSE))</f>
        <v>0</v>
      </c>
      <c r="Q78" s="30">
        <f>IF(VLOOKUP(N78,PAB_CTB_Database!$B:$K,10,FALSE)="***",NA(),VLOOKUP(N78,PAB_CTB_Database!$B:$K,10,FALSE))</f>
        <v>1513735119.5244031</v>
      </c>
      <c r="R78" s="30">
        <f>IF(VLOOKUP(N78,PAB_CTB_Database!$B:$M,12,FALSE)="***",NA(),VLOOKUP(N78,PAB_CTB_Database!$B:$M,12,FALSE))</f>
        <v>0</v>
      </c>
      <c r="S78" s="30">
        <f>IF(VLOOKUP(N78,PAB_CTB_Database!$B:$N,13,FALSE)="***",NA(),VLOOKUP(N78,PAB_CTB_Database!$B:$N,13,FALSE))</f>
        <v>0</v>
      </c>
      <c r="U78" s="25">
        <f t="shared" si="8"/>
        <v>47057</v>
      </c>
      <c r="V78" s="25" t="str">
        <f t="shared" si="9"/>
        <v>iBoxx USD Asia-Pacific ex-Greater China Non-Sovereigns Investment Grade Climate Transition74</v>
      </c>
      <c r="W78" s="30" t="e">
        <f t="shared" si="10"/>
        <v>#N/A</v>
      </c>
      <c r="X78" s="30" t="e">
        <f t="shared" si="11"/>
        <v>#N/A</v>
      </c>
      <c r="Y78" s="30" t="e">
        <f t="shared" si="12"/>
        <v>#N/A</v>
      </c>
      <c r="Z78" s="30">
        <f t="shared" si="13"/>
        <v>1513735119.5244031</v>
      </c>
      <c r="AA78" s="30" t="e">
        <f t="shared" si="14"/>
        <v>#N/A</v>
      </c>
      <c r="AO78" t="s">
        <v>500</v>
      </c>
    </row>
    <row r="79" spans="1:41" x14ac:dyDescent="0.3">
      <c r="A79">
        <v>75</v>
      </c>
      <c r="C79">
        <f ca="1"/>
        <v>47087</v>
      </c>
      <c r="E79" t="str">
        <f ca="1"/>
        <v/>
      </c>
      <c r="F79" t="str">
        <f ca="1"/>
        <v/>
      </c>
      <c r="G79" t="str">
        <f ca="1"/>
        <v/>
      </c>
      <c r="M79" s="25">
        <f>'II. EU CTB &amp; PAB Report'!C102</f>
        <v>47087</v>
      </c>
      <c r="N79" s="25" t="str">
        <f>'II. EU CTB &amp; PAB Report'!$F$10&amp;REF!A79</f>
        <v>iBoxx USD Asia-Pacific ex-Greater China Non-Sovereigns Investment Grade Climate Transition75</v>
      </c>
      <c r="O79" s="30">
        <f>IF(VLOOKUP(N79,PAB_CTB_Database!$B:$I,8,FALSE)="***",NA(),VLOOKUP(N79,PAB_CTB_Database!$B:$I,8,FALSE))</f>
        <v>0</v>
      </c>
      <c r="P79" s="30">
        <f>IF(VLOOKUP(N79,PAB_CTB_Database!$B:$J,9,FALSE)="***",NA(),VLOOKUP(N79,PAB_CTB_Database!$B:$J,9,FALSE))</f>
        <v>0</v>
      </c>
      <c r="Q79" s="30">
        <f>IF(VLOOKUP(N79,PAB_CTB_Database!$B:$K,10,FALSE)="***",NA(),VLOOKUP(N79,PAB_CTB_Database!$B:$K,10,FALSE))</f>
        <v>1504904997.9938438</v>
      </c>
      <c r="R79" s="30">
        <f>IF(VLOOKUP(N79,PAB_CTB_Database!$B:$M,12,FALSE)="***",NA(),VLOOKUP(N79,PAB_CTB_Database!$B:$M,12,FALSE))</f>
        <v>0</v>
      </c>
      <c r="S79" s="30">
        <f>IF(VLOOKUP(N79,PAB_CTB_Database!$B:$N,13,FALSE)="***",NA(),VLOOKUP(N79,PAB_CTB_Database!$B:$N,13,FALSE))</f>
        <v>0</v>
      </c>
      <c r="U79" s="25">
        <f t="shared" si="8"/>
        <v>47087</v>
      </c>
      <c r="V79" s="25" t="str">
        <f t="shared" si="9"/>
        <v>iBoxx USD Asia-Pacific ex-Greater China Non-Sovereigns Investment Grade Climate Transition75</v>
      </c>
      <c r="W79" s="30" t="e">
        <f t="shared" si="10"/>
        <v>#N/A</v>
      </c>
      <c r="X79" s="30" t="e">
        <f t="shared" si="11"/>
        <v>#N/A</v>
      </c>
      <c r="Y79" s="30" t="e">
        <f t="shared" si="12"/>
        <v>#N/A</v>
      </c>
      <c r="Z79" s="30">
        <f t="shared" si="13"/>
        <v>1504904997.9938438</v>
      </c>
      <c r="AA79" s="30" t="e">
        <f t="shared" si="14"/>
        <v>#N/A</v>
      </c>
    </row>
    <row r="80" spans="1:41" x14ac:dyDescent="0.3">
      <c r="A80">
        <v>76</v>
      </c>
      <c r="C80">
        <f ca="1"/>
        <v>47118</v>
      </c>
      <c r="E80" t="str">
        <f ca="1"/>
        <v/>
      </c>
      <c r="F80" t="str">
        <f ca="1"/>
        <v/>
      </c>
      <c r="G80" t="str">
        <f ca="1"/>
        <v/>
      </c>
      <c r="M80" s="25">
        <f>'II. EU CTB &amp; PAB Report'!C103</f>
        <v>47118</v>
      </c>
      <c r="N80" s="25" t="str">
        <f>'II. EU CTB &amp; PAB Report'!$F$10&amp;REF!A80</f>
        <v>iBoxx USD Asia-Pacific ex-Greater China Non-Sovereigns Investment Grade Climate Transition76</v>
      </c>
      <c r="O80" s="30">
        <f>IF(VLOOKUP(N80,PAB_CTB_Database!$B:$I,8,FALSE)="***",NA(),VLOOKUP(N80,PAB_CTB_Database!$B:$I,8,FALSE))</f>
        <v>0</v>
      </c>
      <c r="P80" s="30">
        <f>IF(VLOOKUP(N80,PAB_CTB_Database!$B:$J,9,FALSE)="***",NA(),VLOOKUP(N80,PAB_CTB_Database!$B:$J,9,FALSE))</f>
        <v>0</v>
      </c>
      <c r="Q80" s="30">
        <f>IF(VLOOKUP(N80,PAB_CTB_Database!$B:$K,10,FALSE)="***",NA(),VLOOKUP(N80,PAB_CTB_Database!$B:$K,10,FALSE))</f>
        <v>1496126385.5055466</v>
      </c>
      <c r="R80" s="30">
        <f>IF(VLOOKUP(N80,PAB_CTB_Database!$B:$M,12,FALSE)="***",NA(),VLOOKUP(N80,PAB_CTB_Database!$B:$M,12,FALSE))</f>
        <v>0</v>
      </c>
      <c r="S80" s="30">
        <f>IF(VLOOKUP(N80,PAB_CTB_Database!$B:$N,13,FALSE)="***",NA(),VLOOKUP(N80,PAB_CTB_Database!$B:$N,13,FALSE))</f>
        <v>0</v>
      </c>
      <c r="U80" s="25">
        <f t="shared" si="8"/>
        <v>47118</v>
      </c>
      <c r="V80" s="25" t="str">
        <f t="shared" si="9"/>
        <v>iBoxx USD Asia-Pacific ex-Greater China Non-Sovereigns Investment Grade Climate Transition76</v>
      </c>
      <c r="W80" s="30" t="e">
        <f t="shared" si="10"/>
        <v>#N/A</v>
      </c>
      <c r="X80" s="30" t="e">
        <f t="shared" si="11"/>
        <v>#N/A</v>
      </c>
      <c r="Y80" s="30" t="e">
        <f t="shared" si="12"/>
        <v>#N/A</v>
      </c>
      <c r="Z80" s="30">
        <f t="shared" si="13"/>
        <v>1496126385.5055466</v>
      </c>
      <c r="AA80" s="30" t="e">
        <f t="shared" si="14"/>
        <v>#N/A</v>
      </c>
    </row>
    <row r="81" spans="1:31" x14ac:dyDescent="0.3">
      <c r="A81">
        <v>77</v>
      </c>
      <c r="C81">
        <f ca="1"/>
        <v>47149</v>
      </c>
      <c r="E81" t="str">
        <f ca="1"/>
        <v/>
      </c>
      <c r="F81" t="str">
        <f ca="1"/>
        <v/>
      </c>
      <c r="G81" t="str">
        <f ca="1"/>
        <v/>
      </c>
      <c r="M81" s="25">
        <f>'II. EU CTB &amp; PAB Report'!C104</f>
        <v>47149</v>
      </c>
      <c r="N81" s="25" t="str">
        <f>'II. EU CTB &amp; PAB Report'!$F$10&amp;REF!A81</f>
        <v>iBoxx USD Asia-Pacific ex-Greater China Non-Sovereigns Investment Grade Climate Transition77</v>
      </c>
      <c r="O81" s="30">
        <f>IF(VLOOKUP(N81,PAB_CTB_Database!$B:$I,8,FALSE)="***",NA(),VLOOKUP(N81,PAB_CTB_Database!$B:$I,8,FALSE))</f>
        <v>0</v>
      </c>
      <c r="P81" s="30">
        <f>IF(VLOOKUP(N81,PAB_CTB_Database!$B:$J,9,FALSE)="***",NA(),VLOOKUP(N81,PAB_CTB_Database!$B:$J,9,FALSE))</f>
        <v>0</v>
      </c>
      <c r="Q81" s="30">
        <f>IF(VLOOKUP(N81,PAB_CTB_Database!$B:$K,10,FALSE)="***",NA(),VLOOKUP(N81,PAB_CTB_Database!$B:$K,10,FALSE))</f>
        <v>1487398981.5900974</v>
      </c>
      <c r="R81" s="30">
        <f>IF(VLOOKUP(N81,PAB_CTB_Database!$B:$M,12,FALSE)="***",NA(),VLOOKUP(N81,PAB_CTB_Database!$B:$M,12,FALSE))</f>
        <v>0</v>
      </c>
      <c r="S81" s="30">
        <f>IF(VLOOKUP(N81,PAB_CTB_Database!$B:$N,13,FALSE)="***",NA(),VLOOKUP(N81,PAB_CTB_Database!$B:$N,13,FALSE))</f>
        <v>0</v>
      </c>
      <c r="U81" s="25">
        <f t="shared" si="8"/>
        <v>47149</v>
      </c>
      <c r="V81" s="25" t="str">
        <f t="shared" si="9"/>
        <v>iBoxx USD Asia-Pacific ex-Greater China Non-Sovereigns Investment Grade Climate Transition77</v>
      </c>
      <c r="W81" s="30" t="e">
        <f t="shared" si="10"/>
        <v>#N/A</v>
      </c>
      <c r="X81" s="30" t="e">
        <f t="shared" si="11"/>
        <v>#N/A</v>
      </c>
      <c r="Y81" s="30" t="e">
        <f t="shared" si="12"/>
        <v>#N/A</v>
      </c>
      <c r="Z81" s="30">
        <f t="shared" si="13"/>
        <v>1487398981.5900974</v>
      </c>
      <c r="AA81" s="30" t="e">
        <f t="shared" si="14"/>
        <v>#N/A</v>
      </c>
    </row>
    <row r="82" spans="1:31" x14ac:dyDescent="0.3">
      <c r="A82">
        <v>78</v>
      </c>
      <c r="C82">
        <f ca="1"/>
        <v>47177</v>
      </c>
      <c r="E82" t="str">
        <f ca="1"/>
        <v/>
      </c>
      <c r="F82" t="str">
        <f ca="1"/>
        <v/>
      </c>
      <c r="G82" t="str">
        <f ca="1"/>
        <v/>
      </c>
      <c r="M82" s="25">
        <f>'II. EU CTB &amp; PAB Report'!C105</f>
        <v>47177</v>
      </c>
      <c r="N82" s="25" t="str">
        <f>'II. EU CTB &amp; PAB Report'!$F$10&amp;REF!A82</f>
        <v>iBoxx USD Asia-Pacific ex-Greater China Non-Sovereigns Investment Grade Climate Transition78</v>
      </c>
      <c r="O82" s="30">
        <f>IF(VLOOKUP(N82,PAB_CTB_Database!$B:$I,8,FALSE)="***",NA(),VLOOKUP(N82,PAB_CTB_Database!$B:$I,8,FALSE))</f>
        <v>0</v>
      </c>
      <c r="P82" s="30">
        <f>IF(VLOOKUP(N82,PAB_CTB_Database!$B:$J,9,FALSE)="***",NA(),VLOOKUP(N82,PAB_CTB_Database!$B:$J,9,FALSE))</f>
        <v>0</v>
      </c>
      <c r="Q82" s="30">
        <f>IF(VLOOKUP(N82,PAB_CTB_Database!$B:$K,10,FALSE)="***",NA(),VLOOKUP(N82,PAB_CTB_Database!$B:$K,10,FALSE))</f>
        <v>1478722487.5308218</v>
      </c>
      <c r="R82" s="30">
        <f>IF(VLOOKUP(N82,PAB_CTB_Database!$B:$M,12,FALSE)="***",NA(),VLOOKUP(N82,PAB_CTB_Database!$B:$M,12,FALSE))</f>
        <v>0</v>
      </c>
      <c r="S82" s="30">
        <f>IF(VLOOKUP(N82,PAB_CTB_Database!$B:$N,13,FALSE)="***",NA(),VLOOKUP(N82,PAB_CTB_Database!$B:$N,13,FALSE))</f>
        <v>0</v>
      </c>
      <c r="U82" s="25">
        <f t="shared" si="8"/>
        <v>47177</v>
      </c>
      <c r="V82" s="25" t="str">
        <f t="shared" si="9"/>
        <v>iBoxx USD Asia-Pacific ex-Greater China Non-Sovereigns Investment Grade Climate Transition78</v>
      </c>
      <c r="W82" s="30" t="e">
        <f t="shared" si="10"/>
        <v>#N/A</v>
      </c>
      <c r="X82" s="30" t="e">
        <f t="shared" si="11"/>
        <v>#N/A</v>
      </c>
      <c r="Y82" s="30" t="e">
        <f t="shared" si="12"/>
        <v>#N/A</v>
      </c>
      <c r="Z82" s="30">
        <f t="shared" si="13"/>
        <v>1478722487.5308218</v>
      </c>
      <c r="AA82" s="30" t="e">
        <f t="shared" si="14"/>
        <v>#N/A</v>
      </c>
    </row>
    <row r="83" spans="1:31" x14ac:dyDescent="0.3">
      <c r="A83">
        <v>79</v>
      </c>
      <c r="C83">
        <f ca="1"/>
        <v>47208</v>
      </c>
      <c r="E83" t="str">
        <f ca="1"/>
        <v/>
      </c>
      <c r="F83" t="str">
        <f ca="1"/>
        <v/>
      </c>
      <c r="G83" t="str">
        <f ca="1"/>
        <v/>
      </c>
      <c r="M83" s="25">
        <f>'II. EU CTB &amp; PAB Report'!C106</f>
        <v>47208</v>
      </c>
      <c r="N83" s="25" t="str">
        <f>'II. EU CTB &amp; PAB Report'!$F$10&amp;REF!A83</f>
        <v>iBoxx USD Asia-Pacific ex-Greater China Non-Sovereigns Investment Grade Climate Transition79</v>
      </c>
      <c r="O83" s="30">
        <f>IF(VLOOKUP(N83,PAB_CTB_Database!$B:$I,8,FALSE)="***",NA(),VLOOKUP(N83,PAB_CTB_Database!$B:$I,8,FALSE))</f>
        <v>0</v>
      </c>
      <c r="P83" s="30">
        <f>IF(VLOOKUP(N83,PAB_CTB_Database!$B:$J,9,FALSE)="***",NA(),VLOOKUP(N83,PAB_CTB_Database!$B:$J,9,FALSE))</f>
        <v>0</v>
      </c>
      <c r="Q83" s="30">
        <f>IF(VLOOKUP(N83,PAB_CTB_Database!$B:$K,10,FALSE)="***",NA(),VLOOKUP(N83,PAB_CTB_Database!$B:$K,10,FALSE))</f>
        <v>1470096606.3535585</v>
      </c>
      <c r="R83" s="30">
        <f>IF(VLOOKUP(N83,PAB_CTB_Database!$B:$M,12,FALSE)="***",NA(),VLOOKUP(N83,PAB_CTB_Database!$B:$M,12,FALSE))</f>
        <v>0</v>
      </c>
      <c r="S83" s="30">
        <f>IF(VLOOKUP(N83,PAB_CTB_Database!$B:$N,13,FALSE)="***",NA(),VLOOKUP(N83,PAB_CTB_Database!$B:$N,13,FALSE))</f>
        <v>0</v>
      </c>
      <c r="U83" s="25">
        <f t="shared" si="8"/>
        <v>47208</v>
      </c>
      <c r="V83" s="25" t="str">
        <f t="shared" si="9"/>
        <v>iBoxx USD Asia-Pacific ex-Greater China Non-Sovereigns Investment Grade Climate Transition79</v>
      </c>
      <c r="W83" s="30" t="e">
        <f t="shared" si="10"/>
        <v>#N/A</v>
      </c>
      <c r="X83" s="30" t="e">
        <f t="shared" si="11"/>
        <v>#N/A</v>
      </c>
      <c r="Y83" s="30" t="e">
        <f t="shared" si="12"/>
        <v>#N/A</v>
      </c>
      <c r="Z83" s="30">
        <f t="shared" si="13"/>
        <v>1470096606.3535585</v>
      </c>
      <c r="AA83" s="30" t="e">
        <f t="shared" si="14"/>
        <v>#N/A</v>
      </c>
    </row>
    <row r="84" spans="1:31" x14ac:dyDescent="0.3">
      <c r="A84">
        <v>80</v>
      </c>
      <c r="C84">
        <f ca="1"/>
        <v>47238</v>
      </c>
      <c r="E84" t="str">
        <f ca="1"/>
        <v/>
      </c>
      <c r="F84" t="str">
        <f ca="1"/>
        <v/>
      </c>
      <c r="G84" t="str">
        <f ca="1"/>
        <v/>
      </c>
      <c r="M84" s="25">
        <f>'II. EU CTB &amp; PAB Report'!C107</f>
        <v>47238</v>
      </c>
      <c r="N84" s="25" t="str">
        <f>'II. EU CTB &amp; PAB Report'!$F$10&amp;REF!A84</f>
        <v>iBoxx USD Asia-Pacific ex-Greater China Non-Sovereigns Investment Grade Climate Transition80</v>
      </c>
      <c r="O84" s="30">
        <f>IF(VLOOKUP(N84,PAB_CTB_Database!$B:$I,8,FALSE)="***",NA(),VLOOKUP(N84,PAB_CTB_Database!$B:$I,8,FALSE))</f>
        <v>0</v>
      </c>
      <c r="P84" s="30">
        <f>IF(VLOOKUP(N84,PAB_CTB_Database!$B:$J,9,FALSE)="***",NA(),VLOOKUP(N84,PAB_CTB_Database!$B:$J,9,FALSE))</f>
        <v>0</v>
      </c>
      <c r="Q84" s="30">
        <f>IF(VLOOKUP(N84,PAB_CTB_Database!$B:$K,10,FALSE)="***",NA(),VLOOKUP(N84,PAB_CTB_Database!$B:$K,10,FALSE))</f>
        <v>1461521042.8164961</v>
      </c>
      <c r="R84" s="30">
        <f>IF(VLOOKUP(N84,PAB_CTB_Database!$B:$M,12,FALSE)="***",NA(),VLOOKUP(N84,PAB_CTB_Database!$B:$M,12,FALSE))</f>
        <v>0</v>
      </c>
      <c r="S84" s="30">
        <f>IF(VLOOKUP(N84,PAB_CTB_Database!$B:$N,13,FALSE)="***",NA(),VLOOKUP(N84,PAB_CTB_Database!$B:$N,13,FALSE))</f>
        <v>0</v>
      </c>
      <c r="U84" s="25">
        <f t="shared" si="8"/>
        <v>47238</v>
      </c>
      <c r="V84" s="25" t="str">
        <f t="shared" si="9"/>
        <v>iBoxx USD Asia-Pacific ex-Greater China Non-Sovereigns Investment Grade Climate Transition80</v>
      </c>
      <c r="W84" s="30" t="e">
        <f t="shared" si="10"/>
        <v>#N/A</v>
      </c>
      <c r="X84" s="30" t="e">
        <f t="shared" si="11"/>
        <v>#N/A</v>
      </c>
      <c r="Y84" s="30" t="e">
        <f t="shared" si="12"/>
        <v>#N/A</v>
      </c>
      <c r="Z84" s="30">
        <f t="shared" si="13"/>
        <v>1461521042.8164961</v>
      </c>
      <c r="AA84" s="30" t="e">
        <f t="shared" si="14"/>
        <v>#N/A</v>
      </c>
    </row>
    <row r="85" spans="1:31" x14ac:dyDescent="0.3">
      <c r="A85">
        <v>81</v>
      </c>
      <c r="C85">
        <f ca="1"/>
        <v>47269</v>
      </c>
      <c r="E85" t="str">
        <f ca="1"/>
        <v/>
      </c>
      <c r="F85" t="str">
        <f ca="1"/>
        <v/>
      </c>
      <c r="G85" t="str">
        <f ca="1"/>
        <v/>
      </c>
      <c r="M85" s="25">
        <f>'II. EU CTB &amp; PAB Report'!C108</f>
        <v>47269</v>
      </c>
      <c r="N85" s="25" t="str">
        <f>'II. EU CTB &amp; PAB Report'!$F$10&amp;REF!A85</f>
        <v>iBoxx USD Asia-Pacific ex-Greater China Non-Sovereigns Investment Grade Climate Transition81</v>
      </c>
      <c r="O85" s="30">
        <f>IF(VLOOKUP(N85,PAB_CTB_Database!$B:$I,8,FALSE)="***",NA(),VLOOKUP(N85,PAB_CTB_Database!$B:$I,8,FALSE))</f>
        <v>0</v>
      </c>
      <c r="P85" s="30">
        <f>IF(VLOOKUP(N85,PAB_CTB_Database!$B:$J,9,FALSE)="***",NA(),VLOOKUP(N85,PAB_CTB_Database!$B:$J,9,FALSE))</f>
        <v>0</v>
      </c>
      <c r="Q85" s="30">
        <f>IF(VLOOKUP(N85,PAB_CTB_Database!$B:$K,10,FALSE)="***",NA(),VLOOKUP(N85,PAB_CTB_Database!$B:$K,10,FALSE))</f>
        <v>1452995503.4000666</v>
      </c>
      <c r="R85" s="30">
        <f>IF(VLOOKUP(N85,PAB_CTB_Database!$B:$M,12,FALSE)="***",NA(),VLOOKUP(N85,PAB_CTB_Database!$B:$M,12,FALSE))</f>
        <v>0</v>
      </c>
      <c r="S85" s="30">
        <f>IF(VLOOKUP(N85,PAB_CTB_Database!$B:$N,13,FALSE)="***",NA(),VLOOKUP(N85,PAB_CTB_Database!$B:$N,13,FALSE))</f>
        <v>0</v>
      </c>
      <c r="U85" s="25">
        <f t="shared" si="8"/>
        <v>47269</v>
      </c>
      <c r="V85" s="25" t="str">
        <f t="shared" si="9"/>
        <v>iBoxx USD Asia-Pacific ex-Greater China Non-Sovereigns Investment Grade Climate Transition81</v>
      </c>
      <c r="W85" s="30" t="e">
        <f t="shared" si="10"/>
        <v>#N/A</v>
      </c>
      <c r="X85" s="30" t="e">
        <f t="shared" si="11"/>
        <v>#N/A</v>
      </c>
      <c r="Y85" s="30" t="e">
        <f t="shared" si="12"/>
        <v>#N/A</v>
      </c>
      <c r="Z85" s="30">
        <f t="shared" si="13"/>
        <v>1452995503.4000666</v>
      </c>
      <c r="AA85" s="30" t="e">
        <f t="shared" si="14"/>
        <v>#N/A</v>
      </c>
    </row>
    <row r="86" spans="1:31" x14ac:dyDescent="0.3">
      <c r="A86">
        <v>82</v>
      </c>
      <c r="C86">
        <f ca="1"/>
        <v>47299</v>
      </c>
      <c r="E86" t="str">
        <f ca="1"/>
        <v/>
      </c>
      <c r="F86" t="str">
        <f ca="1"/>
        <v/>
      </c>
      <c r="G86" t="str">
        <f ca="1"/>
        <v/>
      </c>
      <c r="M86" s="25">
        <f>'II. EU CTB &amp; PAB Report'!C109</f>
        <v>47299</v>
      </c>
      <c r="N86" s="25" t="str">
        <f>'II. EU CTB &amp; PAB Report'!$F$10&amp;REF!A86</f>
        <v>iBoxx USD Asia-Pacific ex-Greater China Non-Sovereigns Investment Grade Climate Transition82</v>
      </c>
      <c r="O86" s="30">
        <f>IF(VLOOKUP(N86,PAB_CTB_Database!$B:$I,8,FALSE)="***",NA(),VLOOKUP(N86,PAB_CTB_Database!$B:$I,8,FALSE))</f>
        <v>0</v>
      </c>
      <c r="P86" s="30">
        <f>IF(VLOOKUP(N86,PAB_CTB_Database!$B:$J,9,FALSE)="***",NA(),VLOOKUP(N86,PAB_CTB_Database!$B:$J,9,FALSE))</f>
        <v>0</v>
      </c>
      <c r="Q86" s="30">
        <f>IF(VLOOKUP(N86,PAB_CTB_Database!$B:$K,10,FALSE)="***",NA(),VLOOKUP(N86,PAB_CTB_Database!$B:$K,10,FALSE))</f>
        <v>1444519696.2968998</v>
      </c>
      <c r="R86" s="30">
        <f>IF(VLOOKUP(N86,PAB_CTB_Database!$B:$M,12,FALSE)="***",NA(),VLOOKUP(N86,PAB_CTB_Database!$B:$M,12,FALSE))</f>
        <v>0</v>
      </c>
      <c r="S86" s="30">
        <f>IF(VLOOKUP(N86,PAB_CTB_Database!$B:$N,13,FALSE)="***",NA(),VLOOKUP(N86,PAB_CTB_Database!$B:$N,13,FALSE))</f>
        <v>0</v>
      </c>
      <c r="U86" s="25">
        <f t="shared" si="8"/>
        <v>47299</v>
      </c>
      <c r="V86" s="25" t="str">
        <f t="shared" si="9"/>
        <v>iBoxx USD Asia-Pacific ex-Greater China Non-Sovereigns Investment Grade Climate Transition82</v>
      </c>
      <c r="W86" s="30" t="e">
        <f t="shared" si="10"/>
        <v>#N/A</v>
      </c>
      <c r="X86" s="30" t="e">
        <f t="shared" si="11"/>
        <v>#N/A</v>
      </c>
      <c r="Y86" s="30" t="e">
        <f t="shared" si="12"/>
        <v>#N/A</v>
      </c>
      <c r="Z86" s="30">
        <f t="shared" si="13"/>
        <v>1444519696.2968998</v>
      </c>
      <c r="AA86" s="30" t="e">
        <f t="shared" si="14"/>
        <v>#N/A</v>
      </c>
    </row>
    <row r="87" spans="1:31" x14ac:dyDescent="0.3">
      <c r="A87">
        <v>83</v>
      </c>
      <c r="C87">
        <f ca="1"/>
        <v>47330</v>
      </c>
      <c r="E87" t="str">
        <f ca="1"/>
        <v/>
      </c>
      <c r="F87" t="str">
        <f ca="1"/>
        <v/>
      </c>
      <c r="G87" t="str">
        <f ca="1"/>
        <v/>
      </c>
      <c r="M87" s="25">
        <f>'II. EU CTB &amp; PAB Report'!C110</f>
        <v>47330</v>
      </c>
      <c r="N87" s="25" t="str">
        <f>'II. EU CTB &amp; PAB Report'!$F$10&amp;REF!A87</f>
        <v>iBoxx USD Asia-Pacific ex-Greater China Non-Sovereigns Investment Grade Climate Transition83</v>
      </c>
      <c r="O87" s="30">
        <f>IF(VLOOKUP(N87,PAB_CTB_Database!$B:$I,8,FALSE)="***",NA(),VLOOKUP(N87,PAB_CTB_Database!$B:$I,8,FALSE))</f>
        <v>0</v>
      </c>
      <c r="P87" s="30">
        <f>IF(VLOOKUP(N87,PAB_CTB_Database!$B:$J,9,FALSE)="***",NA(),VLOOKUP(N87,PAB_CTB_Database!$B:$J,9,FALSE))</f>
        <v>0</v>
      </c>
      <c r="Q87" s="30">
        <f>IF(VLOOKUP(N87,PAB_CTB_Database!$B:$K,10,FALSE)="***",NA(),VLOOKUP(N87,PAB_CTB_Database!$B:$K,10,FALSE))</f>
        <v>1436093331.401834</v>
      </c>
      <c r="R87" s="30">
        <f>IF(VLOOKUP(N87,PAB_CTB_Database!$B:$M,12,FALSE)="***",NA(),VLOOKUP(N87,PAB_CTB_Database!$B:$M,12,FALSE))</f>
        <v>0</v>
      </c>
      <c r="S87" s="30">
        <f>IF(VLOOKUP(N87,PAB_CTB_Database!$B:$N,13,FALSE)="***",NA(),VLOOKUP(N87,PAB_CTB_Database!$B:$N,13,FALSE))</f>
        <v>0</v>
      </c>
      <c r="U87" s="25">
        <f t="shared" si="8"/>
        <v>47330</v>
      </c>
      <c r="V87" s="25" t="str">
        <f t="shared" si="9"/>
        <v>iBoxx USD Asia-Pacific ex-Greater China Non-Sovereigns Investment Grade Climate Transition83</v>
      </c>
      <c r="W87" s="30" t="e">
        <f t="shared" si="10"/>
        <v>#N/A</v>
      </c>
      <c r="X87" s="30" t="e">
        <f t="shared" si="11"/>
        <v>#N/A</v>
      </c>
      <c r="Y87" s="30" t="e">
        <f t="shared" si="12"/>
        <v>#N/A</v>
      </c>
      <c r="Z87" s="30">
        <f t="shared" si="13"/>
        <v>1436093331.401834</v>
      </c>
      <c r="AA87" s="30" t="e">
        <f t="shared" si="14"/>
        <v>#N/A</v>
      </c>
      <c r="AE87" s="183"/>
    </row>
    <row r="88" spans="1:31" x14ac:dyDescent="0.3">
      <c r="A88">
        <v>84</v>
      </c>
      <c r="C88">
        <f ca="1"/>
        <v>47361</v>
      </c>
      <c r="E88" t="str">
        <f ca="1"/>
        <v/>
      </c>
      <c r="F88" t="str">
        <f ca="1"/>
        <v/>
      </c>
      <c r="G88" t="str">
        <f ca="1"/>
        <v/>
      </c>
      <c r="M88" s="25">
        <f>'II. EU CTB &amp; PAB Report'!C111</f>
        <v>47361</v>
      </c>
      <c r="N88" s="25" t="str">
        <f>'II. EU CTB &amp; PAB Report'!$F$10&amp;REF!A88</f>
        <v>iBoxx USD Asia-Pacific ex-Greater China Non-Sovereigns Investment Grade Climate Transition84</v>
      </c>
      <c r="O88" s="30">
        <f>IF(VLOOKUP(N88,PAB_CTB_Database!$B:$I,8,FALSE)="***",NA(),VLOOKUP(N88,PAB_CTB_Database!$B:$I,8,FALSE))</f>
        <v>0</v>
      </c>
      <c r="P88" s="30">
        <f>IF(VLOOKUP(N88,PAB_CTB_Database!$B:$J,9,FALSE)="***",NA(),VLOOKUP(N88,PAB_CTB_Database!$B:$J,9,FALSE))</f>
        <v>0</v>
      </c>
      <c r="Q88" s="30">
        <f>IF(VLOOKUP(N88,PAB_CTB_Database!$B:$K,10,FALSE)="***",NA(),VLOOKUP(N88,PAB_CTB_Database!$B:$K,10,FALSE))</f>
        <v>1427716120.30199</v>
      </c>
      <c r="R88" s="30">
        <f>IF(VLOOKUP(N88,PAB_CTB_Database!$B:$M,12,FALSE)="***",NA(),VLOOKUP(N88,PAB_CTB_Database!$B:$M,12,FALSE))</f>
        <v>0</v>
      </c>
      <c r="S88" s="30">
        <f>IF(VLOOKUP(N88,PAB_CTB_Database!$B:$N,13,FALSE)="***",NA(),VLOOKUP(N88,PAB_CTB_Database!$B:$N,13,FALSE))</f>
        <v>0</v>
      </c>
      <c r="U88" s="25">
        <f t="shared" si="8"/>
        <v>47361</v>
      </c>
      <c r="V88" s="25" t="str">
        <f t="shared" si="9"/>
        <v>iBoxx USD Asia-Pacific ex-Greater China Non-Sovereigns Investment Grade Climate Transition84</v>
      </c>
      <c r="W88" s="30" t="e">
        <f t="shared" si="10"/>
        <v>#N/A</v>
      </c>
      <c r="X88" s="30" t="e">
        <f t="shared" si="11"/>
        <v>#N/A</v>
      </c>
      <c r="Y88" s="30" t="e">
        <f t="shared" si="12"/>
        <v>#N/A</v>
      </c>
      <c r="Z88" s="30">
        <f t="shared" si="13"/>
        <v>1427716120.30199</v>
      </c>
      <c r="AA88" s="30" t="e">
        <f t="shared" si="14"/>
        <v>#N/A</v>
      </c>
      <c r="AE88" s="183"/>
    </row>
    <row r="89" spans="1:31" x14ac:dyDescent="0.3">
      <c r="A89">
        <v>85</v>
      </c>
      <c r="C89">
        <f ca="1"/>
        <v>47391</v>
      </c>
      <c r="E89" t="str">
        <f ca="1"/>
        <v/>
      </c>
      <c r="F89" t="str">
        <f ca="1"/>
        <v/>
      </c>
      <c r="G89" t="str">
        <f ca="1"/>
        <v/>
      </c>
      <c r="M89" s="25">
        <f>'II. EU CTB &amp; PAB Report'!C112</f>
        <v>47391</v>
      </c>
      <c r="N89" s="25" t="str">
        <f>'II. EU CTB &amp; PAB Report'!$F$10&amp;REF!A89</f>
        <v>iBoxx USD Asia-Pacific ex-Greater China Non-Sovereigns Investment Grade Climate Transition85</v>
      </c>
      <c r="O89" s="30">
        <f>IF(VLOOKUP(N89,PAB_CTB_Database!$B:$I,8,FALSE)="***",NA(),VLOOKUP(N89,PAB_CTB_Database!$B:$I,8,FALSE))</f>
        <v>0</v>
      </c>
      <c r="P89" s="30">
        <f>IF(VLOOKUP(N89,PAB_CTB_Database!$B:$J,9,FALSE)="***",NA(),VLOOKUP(N89,PAB_CTB_Database!$B:$J,9,FALSE))</f>
        <v>0</v>
      </c>
      <c r="Q89" s="30">
        <f>IF(VLOOKUP(N89,PAB_CTB_Database!$B:$K,10,FALSE)="***",NA(),VLOOKUP(N89,PAB_CTB_Database!$B:$K,10,FALSE))</f>
        <v>1419387776.2668951</v>
      </c>
      <c r="R89" s="30">
        <f>IF(VLOOKUP(N89,PAB_CTB_Database!$B:$M,12,FALSE)="***",NA(),VLOOKUP(N89,PAB_CTB_Database!$B:$M,12,FALSE))</f>
        <v>0</v>
      </c>
      <c r="S89" s="30">
        <f>IF(VLOOKUP(N89,PAB_CTB_Database!$B:$N,13,FALSE)="***",NA(),VLOOKUP(N89,PAB_CTB_Database!$B:$N,13,FALSE))</f>
        <v>0</v>
      </c>
      <c r="U89" s="25">
        <f t="shared" si="8"/>
        <v>47391</v>
      </c>
      <c r="V89" s="25" t="str">
        <f t="shared" si="9"/>
        <v>iBoxx USD Asia-Pacific ex-Greater China Non-Sovereigns Investment Grade Climate Transition85</v>
      </c>
      <c r="W89" s="30" t="e">
        <f t="shared" si="10"/>
        <v>#N/A</v>
      </c>
      <c r="X89" s="30" t="e">
        <f t="shared" si="11"/>
        <v>#N/A</v>
      </c>
      <c r="Y89" s="30" t="e">
        <f t="shared" si="12"/>
        <v>#N/A</v>
      </c>
      <c r="Z89" s="30">
        <f t="shared" si="13"/>
        <v>1419387776.2668951</v>
      </c>
      <c r="AA89" s="30" t="e">
        <f t="shared" si="14"/>
        <v>#N/A</v>
      </c>
      <c r="AE89" s="183"/>
    </row>
    <row r="90" spans="1:31" x14ac:dyDescent="0.3">
      <c r="A90">
        <v>86</v>
      </c>
      <c r="C90">
        <f ca="1"/>
        <v>47422</v>
      </c>
      <c r="E90" t="str">
        <f ca="1"/>
        <v/>
      </c>
      <c r="F90" t="str">
        <f ca="1"/>
        <v/>
      </c>
      <c r="G90" t="str">
        <f ca="1"/>
        <v/>
      </c>
      <c r="M90" s="25">
        <f>'II. EU CTB &amp; PAB Report'!C113</f>
        <v>47422</v>
      </c>
      <c r="N90" s="25" t="str">
        <f>'II. EU CTB &amp; PAB Report'!$F$10&amp;REF!A90</f>
        <v>iBoxx USD Asia-Pacific ex-Greater China Non-Sovereigns Investment Grade Climate Transition86</v>
      </c>
      <c r="O90" s="30">
        <f>IF(VLOOKUP(N90,PAB_CTB_Database!$B:$I,8,FALSE)="***",NA(),VLOOKUP(N90,PAB_CTB_Database!$B:$I,8,FALSE))</f>
        <v>0</v>
      </c>
      <c r="P90" s="30">
        <f>IF(VLOOKUP(N90,PAB_CTB_Database!$B:$J,9,FALSE)="***",NA(),VLOOKUP(N90,PAB_CTB_Database!$B:$J,9,FALSE))</f>
        <v>0</v>
      </c>
      <c r="Q90" s="30">
        <f>IF(VLOOKUP(N90,PAB_CTB_Database!$B:$K,10,FALSE)="***",NA(),VLOOKUP(N90,PAB_CTB_Database!$B:$K,10,FALSE))</f>
        <v>1411108014.2386713</v>
      </c>
      <c r="R90" s="30">
        <f>IF(VLOOKUP(N90,PAB_CTB_Database!$B:$M,12,FALSE)="***",NA(),VLOOKUP(N90,PAB_CTB_Database!$B:$M,12,FALSE))</f>
        <v>0</v>
      </c>
      <c r="S90" s="30">
        <f>IF(VLOOKUP(N90,PAB_CTB_Database!$B:$N,13,FALSE)="***",NA(),VLOOKUP(N90,PAB_CTB_Database!$B:$N,13,FALSE))</f>
        <v>0</v>
      </c>
      <c r="U90" s="25">
        <f t="shared" si="8"/>
        <v>47422</v>
      </c>
      <c r="V90" s="25" t="str">
        <f t="shared" si="9"/>
        <v>iBoxx USD Asia-Pacific ex-Greater China Non-Sovereigns Investment Grade Climate Transition86</v>
      </c>
      <c r="W90" s="30" t="e">
        <f t="shared" si="10"/>
        <v>#N/A</v>
      </c>
      <c r="X90" s="30" t="e">
        <f t="shared" si="11"/>
        <v>#N/A</v>
      </c>
      <c r="Y90" s="30" t="e">
        <f t="shared" si="12"/>
        <v>#N/A</v>
      </c>
      <c r="Z90" s="30">
        <f t="shared" si="13"/>
        <v>1411108014.2386713</v>
      </c>
      <c r="AA90" s="30" t="e">
        <f t="shared" si="14"/>
        <v>#N/A</v>
      </c>
      <c r="AE90" s="183"/>
    </row>
    <row r="91" spans="1:31" x14ac:dyDescent="0.3">
      <c r="A91">
        <v>87</v>
      </c>
      <c r="C91">
        <f ca="1"/>
        <v>47452</v>
      </c>
      <c r="E91" t="str">
        <f ca="1"/>
        <v/>
      </c>
      <c r="F91" t="str">
        <f ca="1"/>
        <v/>
      </c>
      <c r="G91" t="str">
        <f ca="1"/>
        <v/>
      </c>
      <c r="M91" s="25">
        <f>'II. EU CTB &amp; PAB Report'!C114</f>
        <v>47452</v>
      </c>
      <c r="N91" s="25" t="str">
        <f>'II. EU CTB &amp; PAB Report'!$F$10&amp;REF!A91</f>
        <v>iBoxx USD Asia-Pacific ex-Greater China Non-Sovereigns Investment Grade Climate Transition87</v>
      </c>
      <c r="O91" s="30">
        <f>IF(VLOOKUP(N91,PAB_CTB_Database!$B:$I,8,FALSE)="***",NA(),VLOOKUP(N91,PAB_CTB_Database!$B:$I,8,FALSE))</f>
        <v>0</v>
      </c>
      <c r="P91" s="30">
        <f>IF(VLOOKUP(N91,PAB_CTB_Database!$B:$J,9,FALSE)="***",NA(),VLOOKUP(N91,PAB_CTB_Database!$B:$J,9,FALSE))</f>
        <v>0</v>
      </c>
      <c r="Q91" s="30">
        <f>IF(VLOOKUP(N91,PAB_CTB_Database!$B:$K,10,FALSE)="***",NA(),VLOOKUP(N91,PAB_CTB_Database!$B:$K,10,FALSE))</f>
        <v>1402876550.822279</v>
      </c>
      <c r="R91" s="30">
        <f>IF(VLOOKUP(N91,PAB_CTB_Database!$B:$M,12,FALSE)="***",NA(),VLOOKUP(N91,PAB_CTB_Database!$B:$M,12,FALSE))</f>
        <v>0</v>
      </c>
      <c r="S91" s="30">
        <f>IF(VLOOKUP(N91,PAB_CTB_Database!$B:$N,13,FALSE)="***",NA(),VLOOKUP(N91,PAB_CTB_Database!$B:$N,13,FALSE))</f>
        <v>0</v>
      </c>
      <c r="U91" s="25">
        <f t="shared" si="8"/>
        <v>47452</v>
      </c>
      <c r="V91" s="25" t="str">
        <f t="shared" si="9"/>
        <v>iBoxx USD Asia-Pacific ex-Greater China Non-Sovereigns Investment Grade Climate Transition87</v>
      </c>
      <c r="W91" s="30" t="e">
        <f t="shared" si="10"/>
        <v>#N/A</v>
      </c>
      <c r="X91" s="30" t="e">
        <f t="shared" si="11"/>
        <v>#N/A</v>
      </c>
      <c r="Y91" s="30" t="e">
        <f t="shared" si="12"/>
        <v>#N/A</v>
      </c>
      <c r="Z91" s="30">
        <f t="shared" si="13"/>
        <v>1402876550.822279</v>
      </c>
      <c r="AA91" s="30" t="e">
        <f t="shared" si="14"/>
        <v>#N/A</v>
      </c>
      <c r="AE91" s="183"/>
    </row>
    <row r="92" spans="1:31" x14ac:dyDescent="0.3">
      <c r="A92">
        <v>88</v>
      </c>
      <c r="C92">
        <f ca="1"/>
        <v>47483</v>
      </c>
      <c r="E92" t="str">
        <f ca="1"/>
        <v/>
      </c>
      <c r="F92" t="str">
        <f ca="1"/>
        <v/>
      </c>
      <c r="G92" t="str">
        <f ca="1"/>
        <v/>
      </c>
      <c r="M92" s="25">
        <f>'II. EU CTB &amp; PAB Report'!C115</f>
        <v>47483</v>
      </c>
      <c r="N92" s="25" t="str">
        <f>'II. EU CTB &amp; PAB Report'!$F$10&amp;REF!A92</f>
        <v>iBoxx USD Asia-Pacific ex-Greater China Non-Sovereigns Investment Grade Climate Transition88</v>
      </c>
      <c r="O92" s="30">
        <f>IF(VLOOKUP(N92,PAB_CTB_Database!$B:$I,8,FALSE)="***",NA(),VLOOKUP(N92,PAB_CTB_Database!$B:$I,8,FALSE))</f>
        <v>0</v>
      </c>
      <c r="P92" s="30">
        <f>IF(VLOOKUP(N92,PAB_CTB_Database!$B:$J,9,FALSE)="***",NA(),VLOOKUP(N92,PAB_CTB_Database!$B:$J,9,FALSE))</f>
        <v>0</v>
      </c>
      <c r="Q92" s="30">
        <f>IF(VLOOKUP(N92,PAB_CTB_Database!$B:$K,10,FALSE)="***",NA(),VLOOKUP(N92,PAB_CTB_Database!$B:$K,10,FALSE))</f>
        <v>1394693104.275816</v>
      </c>
      <c r="R92" s="30">
        <f>IF(VLOOKUP(N92,PAB_CTB_Database!$B:$M,12,FALSE)="***",NA(),VLOOKUP(N92,PAB_CTB_Database!$B:$M,12,FALSE))</f>
        <v>0</v>
      </c>
      <c r="S92" s="30">
        <f>IF(VLOOKUP(N92,PAB_CTB_Database!$B:$N,13,FALSE)="***",NA(),VLOOKUP(N92,PAB_CTB_Database!$B:$N,13,FALSE))</f>
        <v>0</v>
      </c>
      <c r="U92" s="25">
        <f t="shared" si="8"/>
        <v>47483</v>
      </c>
      <c r="V92" s="25" t="str">
        <f t="shared" si="9"/>
        <v>iBoxx USD Asia-Pacific ex-Greater China Non-Sovereigns Investment Grade Climate Transition88</v>
      </c>
      <c r="W92" s="30" t="e">
        <f t="shared" si="10"/>
        <v>#N/A</v>
      </c>
      <c r="X92" s="30" t="e">
        <f t="shared" si="11"/>
        <v>#N/A</v>
      </c>
      <c r="Y92" s="30" t="e">
        <f t="shared" si="12"/>
        <v>#N/A</v>
      </c>
      <c r="Z92" s="30">
        <f t="shared" si="13"/>
        <v>1394693104.275816</v>
      </c>
      <c r="AA92" s="30" t="e">
        <f t="shared" si="14"/>
        <v>#N/A</v>
      </c>
      <c r="AE92" s="183"/>
    </row>
    <row r="93" spans="1:31" x14ac:dyDescent="0.3">
      <c r="A93">
        <v>89</v>
      </c>
      <c r="C93">
        <f ca="1"/>
        <v>47514</v>
      </c>
      <c r="E93" t="str">
        <f ca="1"/>
        <v/>
      </c>
      <c r="F93" t="str">
        <f ca="1"/>
        <v/>
      </c>
      <c r="G93" t="str">
        <f ca="1"/>
        <v/>
      </c>
      <c r="M93" s="25">
        <f>'II. EU CTB &amp; PAB Report'!C116</f>
        <v>47514</v>
      </c>
      <c r="N93" s="25" t="str">
        <f>'II. EU CTB &amp; PAB Report'!$F$10&amp;REF!A93</f>
        <v>iBoxx USD Asia-Pacific ex-Greater China Non-Sovereigns Investment Grade Climate Transition89</v>
      </c>
      <c r="O93" s="30">
        <f>IF(VLOOKUP(N93,PAB_CTB_Database!$B:$I,8,FALSE)="***",NA(),VLOOKUP(N93,PAB_CTB_Database!$B:$I,8,FALSE))</f>
        <v>0</v>
      </c>
      <c r="P93" s="30">
        <f>IF(VLOOKUP(N93,PAB_CTB_Database!$B:$J,9,FALSE)="***",NA(),VLOOKUP(N93,PAB_CTB_Database!$B:$J,9,FALSE))</f>
        <v>0</v>
      </c>
      <c r="Q93" s="30">
        <f>IF(VLOOKUP(N93,PAB_CTB_Database!$B:$K,10,FALSE)="***",NA(),VLOOKUP(N93,PAB_CTB_Database!$B:$K,10,FALSE))</f>
        <v>1386557394.5008736</v>
      </c>
      <c r="R93" s="30">
        <f>IF(VLOOKUP(N93,PAB_CTB_Database!$B:$M,12,FALSE)="***",NA(),VLOOKUP(N93,PAB_CTB_Database!$B:$M,12,FALSE))</f>
        <v>0</v>
      </c>
      <c r="S93" s="30">
        <f>IF(VLOOKUP(N93,PAB_CTB_Database!$B:$N,13,FALSE)="***",NA(),VLOOKUP(N93,PAB_CTB_Database!$B:$N,13,FALSE))</f>
        <v>0</v>
      </c>
      <c r="U93" s="25">
        <f t="shared" si="8"/>
        <v>47514</v>
      </c>
      <c r="V93" s="25" t="str">
        <f t="shared" si="9"/>
        <v>iBoxx USD Asia-Pacific ex-Greater China Non-Sovereigns Investment Grade Climate Transition89</v>
      </c>
      <c r="W93" s="30" t="e">
        <f t="shared" si="10"/>
        <v>#N/A</v>
      </c>
      <c r="X93" s="30" t="e">
        <f t="shared" si="11"/>
        <v>#N/A</v>
      </c>
      <c r="Y93" s="30" t="e">
        <f t="shared" si="12"/>
        <v>#N/A</v>
      </c>
      <c r="Z93" s="30">
        <f t="shared" si="13"/>
        <v>1386557394.5008736</v>
      </c>
      <c r="AA93" s="30" t="e">
        <f t="shared" si="14"/>
        <v>#N/A</v>
      </c>
      <c r="AE93" s="183"/>
    </row>
    <row r="94" spans="1:31" x14ac:dyDescent="0.3">
      <c r="A94">
        <v>90</v>
      </c>
      <c r="C94">
        <f ca="1"/>
        <v>47542</v>
      </c>
      <c r="E94" t="str">
        <f ca="1"/>
        <v/>
      </c>
      <c r="F94" t="str">
        <f ca="1"/>
        <v/>
      </c>
      <c r="G94" t="str">
        <f ca="1"/>
        <v/>
      </c>
      <c r="M94" s="25">
        <f>'II. EU CTB &amp; PAB Report'!C117</f>
        <v>47542</v>
      </c>
      <c r="N94" s="25" t="str">
        <f>'II. EU CTB &amp; PAB Report'!$F$10&amp;REF!A94</f>
        <v>iBoxx USD Asia-Pacific ex-Greater China Non-Sovereigns Investment Grade Climate Transition90</v>
      </c>
      <c r="O94" s="30">
        <f>IF(VLOOKUP(N94,PAB_CTB_Database!$B:$I,8,FALSE)="***",NA(),VLOOKUP(N94,PAB_CTB_Database!$B:$I,8,FALSE))</f>
        <v>0</v>
      </c>
      <c r="P94" s="30">
        <f>IF(VLOOKUP(N94,PAB_CTB_Database!$B:$J,9,FALSE)="***",NA(),VLOOKUP(N94,PAB_CTB_Database!$B:$J,9,FALSE))</f>
        <v>0</v>
      </c>
      <c r="Q94" s="30">
        <f>IF(VLOOKUP(N94,PAB_CTB_Database!$B:$K,10,FALSE)="***",NA(),VLOOKUP(N94,PAB_CTB_Database!$B:$K,10,FALSE))</f>
        <v>1378469143.0329518</v>
      </c>
      <c r="R94" s="30">
        <f>IF(VLOOKUP(N94,PAB_CTB_Database!$B:$M,12,FALSE)="***",NA(),VLOOKUP(N94,PAB_CTB_Database!$B:$M,12,FALSE))</f>
        <v>0</v>
      </c>
      <c r="S94" s="30">
        <f>IF(VLOOKUP(N94,PAB_CTB_Database!$B:$N,13,FALSE)="***",NA(),VLOOKUP(N94,PAB_CTB_Database!$B:$N,13,FALSE))</f>
        <v>0</v>
      </c>
      <c r="U94" s="25">
        <f t="shared" si="8"/>
        <v>47542</v>
      </c>
      <c r="V94" s="25" t="str">
        <f t="shared" si="9"/>
        <v>iBoxx USD Asia-Pacific ex-Greater China Non-Sovereigns Investment Grade Climate Transition90</v>
      </c>
      <c r="W94" s="30" t="e">
        <f t="shared" si="10"/>
        <v>#N/A</v>
      </c>
      <c r="X94" s="30" t="e">
        <f t="shared" si="11"/>
        <v>#N/A</v>
      </c>
      <c r="Y94" s="30" t="e">
        <f t="shared" si="12"/>
        <v>#N/A</v>
      </c>
      <c r="Z94" s="30">
        <f t="shared" si="13"/>
        <v>1378469143.0329518</v>
      </c>
      <c r="AA94" s="30" t="e">
        <f t="shared" si="14"/>
        <v>#N/A</v>
      </c>
      <c r="AE94" s="183"/>
    </row>
    <row r="95" spans="1:31" x14ac:dyDescent="0.3">
      <c r="A95">
        <v>91</v>
      </c>
      <c r="C95">
        <f ca="1"/>
        <v>47573</v>
      </c>
      <c r="E95" t="str">
        <f ca="1"/>
        <v/>
      </c>
      <c r="F95" t="str">
        <f ca="1"/>
        <v/>
      </c>
      <c r="G95" t="str">
        <f ca="1"/>
        <v/>
      </c>
      <c r="M95" s="25">
        <f>'II. EU CTB &amp; PAB Report'!C118</f>
        <v>47573</v>
      </c>
      <c r="N95" s="25" t="str">
        <f>'II. EU CTB &amp; PAB Report'!$F$10&amp;REF!A95</f>
        <v>iBoxx USD Asia-Pacific ex-Greater China Non-Sovereigns Investment Grade Climate Transition91</v>
      </c>
      <c r="O95" s="30">
        <f>IF(VLOOKUP(N95,PAB_CTB_Database!$B:$I,8,FALSE)="***",NA(),VLOOKUP(N95,PAB_CTB_Database!$B:$I,8,FALSE))</f>
        <v>0</v>
      </c>
      <c r="P95" s="30">
        <f>IF(VLOOKUP(N95,PAB_CTB_Database!$B:$J,9,FALSE)="***",NA(),VLOOKUP(N95,PAB_CTB_Database!$B:$J,9,FALSE))</f>
        <v>0</v>
      </c>
      <c r="Q95" s="30">
        <f>IF(VLOOKUP(N95,PAB_CTB_Database!$B:$K,10,FALSE)="***",NA(),VLOOKUP(N95,PAB_CTB_Database!$B:$K,10,FALSE))</f>
        <v>1370428073.0319262</v>
      </c>
      <c r="R95" s="30">
        <f>IF(VLOOKUP(N95,PAB_CTB_Database!$B:$M,12,FALSE)="***",NA(),VLOOKUP(N95,PAB_CTB_Database!$B:$M,12,FALSE))</f>
        <v>0</v>
      </c>
      <c r="S95" s="30">
        <f>IF(VLOOKUP(N95,PAB_CTB_Database!$B:$N,13,FALSE)="***",NA(),VLOOKUP(N95,PAB_CTB_Database!$B:$N,13,FALSE))</f>
        <v>0</v>
      </c>
      <c r="U95" s="25">
        <f t="shared" si="8"/>
        <v>47573</v>
      </c>
      <c r="V95" s="25" t="str">
        <f t="shared" si="9"/>
        <v>iBoxx USD Asia-Pacific ex-Greater China Non-Sovereigns Investment Grade Climate Transition91</v>
      </c>
      <c r="W95" s="30" t="e">
        <f t="shared" si="10"/>
        <v>#N/A</v>
      </c>
      <c r="X95" s="30" t="e">
        <f t="shared" si="11"/>
        <v>#N/A</v>
      </c>
      <c r="Y95" s="30" t="e">
        <f t="shared" si="12"/>
        <v>#N/A</v>
      </c>
      <c r="Z95" s="30">
        <f t="shared" si="13"/>
        <v>1370428073.0319262</v>
      </c>
      <c r="AA95" s="30" t="e">
        <f t="shared" si="14"/>
        <v>#N/A</v>
      </c>
      <c r="AE95" s="183"/>
    </row>
    <row r="96" spans="1:31" x14ac:dyDescent="0.3">
      <c r="A96">
        <v>92</v>
      </c>
      <c r="C96">
        <f ca="1"/>
        <v>47603</v>
      </c>
      <c r="E96" t="str">
        <f ca="1"/>
        <v/>
      </c>
      <c r="F96" t="str">
        <f ca="1"/>
        <v/>
      </c>
      <c r="G96" t="str">
        <f ca="1"/>
        <v/>
      </c>
      <c r="M96" s="25">
        <f>'II. EU CTB &amp; PAB Report'!C119</f>
        <v>47603</v>
      </c>
      <c r="N96" s="25" t="str">
        <f>'II. EU CTB &amp; PAB Report'!$F$10&amp;REF!A96</f>
        <v>iBoxx USD Asia-Pacific ex-Greater China Non-Sovereigns Investment Grade Climate Transition92</v>
      </c>
      <c r="O96" s="30">
        <f>IF(VLOOKUP(N96,PAB_CTB_Database!$B:$I,8,FALSE)="***",NA(),VLOOKUP(N96,PAB_CTB_Database!$B:$I,8,FALSE))</f>
        <v>0</v>
      </c>
      <c r="P96" s="30">
        <f>IF(VLOOKUP(N96,PAB_CTB_Database!$B:$J,9,FALSE)="***",NA(),VLOOKUP(N96,PAB_CTB_Database!$B:$J,9,FALSE))</f>
        <v>0</v>
      </c>
      <c r="Q96" s="30">
        <f>IF(VLOOKUP(N96,PAB_CTB_Database!$B:$K,10,FALSE)="***",NA(),VLOOKUP(N96,PAB_CTB_Database!$B:$K,10,FALSE))</f>
        <v>1362433909.2725732</v>
      </c>
      <c r="R96" s="30">
        <f>IF(VLOOKUP(N96,PAB_CTB_Database!$B:$M,12,FALSE)="***",NA(),VLOOKUP(N96,PAB_CTB_Database!$B:$M,12,FALSE))</f>
        <v>0</v>
      </c>
      <c r="S96" s="30">
        <f>IF(VLOOKUP(N96,PAB_CTB_Database!$B:$N,13,FALSE)="***",NA(),VLOOKUP(N96,PAB_CTB_Database!$B:$N,13,FALSE))</f>
        <v>0</v>
      </c>
      <c r="U96" s="25">
        <f t="shared" si="8"/>
        <v>47603</v>
      </c>
      <c r="V96" s="25" t="str">
        <f t="shared" si="9"/>
        <v>iBoxx USD Asia-Pacific ex-Greater China Non-Sovereigns Investment Grade Climate Transition92</v>
      </c>
      <c r="W96" s="30" t="e">
        <f t="shared" si="10"/>
        <v>#N/A</v>
      </c>
      <c r="X96" s="30" t="e">
        <f t="shared" si="11"/>
        <v>#N/A</v>
      </c>
      <c r="Y96" s="30" t="e">
        <f t="shared" si="12"/>
        <v>#N/A</v>
      </c>
      <c r="Z96" s="30">
        <f t="shared" si="13"/>
        <v>1362433909.2725732</v>
      </c>
      <c r="AA96" s="30" t="e">
        <f t="shared" si="14"/>
        <v>#N/A</v>
      </c>
      <c r="AE96" s="183"/>
    </row>
    <row r="97" spans="1:31" x14ac:dyDescent="0.3">
      <c r="A97">
        <v>93</v>
      </c>
      <c r="C97">
        <f ca="1"/>
        <v>47634</v>
      </c>
      <c r="E97" t="str">
        <f ca="1"/>
        <v/>
      </c>
      <c r="F97" t="str">
        <f ca="1"/>
        <v/>
      </c>
      <c r="G97" t="str">
        <f ca="1"/>
        <v/>
      </c>
      <c r="M97" s="25">
        <f>'II. EU CTB &amp; PAB Report'!C120</f>
        <v>47634</v>
      </c>
      <c r="N97" s="25" t="str">
        <f>'II. EU CTB &amp; PAB Report'!$F$10&amp;REF!A97</f>
        <v>iBoxx USD Asia-Pacific ex-Greater China Non-Sovereigns Investment Grade Climate Transition93</v>
      </c>
      <c r="O97" s="30">
        <f>IF(VLOOKUP(N97,PAB_CTB_Database!$B:$I,8,FALSE)="***",NA(),VLOOKUP(N97,PAB_CTB_Database!$B:$I,8,FALSE))</f>
        <v>0</v>
      </c>
      <c r="P97" s="30">
        <f>IF(VLOOKUP(N97,PAB_CTB_Database!$B:$J,9,FALSE)="***",NA(),VLOOKUP(N97,PAB_CTB_Database!$B:$J,9,FALSE))</f>
        <v>0</v>
      </c>
      <c r="Q97" s="30">
        <f>IF(VLOOKUP(N97,PAB_CTB_Database!$B:$K,10,FALSE)="***",NA(),VLOOKUP(N97,PAB_CTB_Database!$B:$K,10,FALSE))</f>
        <v>1354486378.1351497</v>
      </c>
      <c r="R97" s="30">
        <f>IF(VLOOKUP(N97,PAB_CTB_Database!$B:$M,12,FALSE)="***",NA(),VLOOKUP(N97,PAB_CTB_Database!$B:$M,12,FALSE))</f>
        <v>0</v>
      </c>
      <c r="S97" s="30">
        <f>IF(VLOOKUP(N97,PAB_CTB_Database!$B:$N,13,FALSE)="***",NA(),VLOOKUP(N97,PAB_CTB_Database!$B:$N,13,FALSE))</f>
        <v>0</v>
      </c>
      <c r="U97" s="25">
        <f t="shared" si="8"/>
        <v>47634</v>
      </c>
      <c r="V97" s="25" t="str">
        <f t="shared" si="9"/>
        <v>iBoxx USD Asia-Pacific ex-Greater China Non-Sovereigns Investment Grade Climate Transition93</v>
      </c>
      <c r="W97" s="30" t="e">
        <f t="shared" si="10"/>
        <v>#N/A</v>
      </c>
      <c r="X97" s="30" t="e">
        <f t="shared" si="11"/>
        <v>#N/A</v>
      </c>
      <c r="Y97" s="30" t="e">
        <f t="shared" si="12"/>
        <v>#N/A</v>
      </c>
      <c r="Z97" s="30">
        <f t="shared" si="13"/>
        <v>1354486378.1351497</v>
      </c>
      <c r="AA97" s="30" t="e">
        <f t="shared" si="14"/>
        <v>#N/A</v>
      </c>
      <c r="AE97" s="183"/>
    </row>
    <row r="98" spans="1:31" x14ac:dyDescent="0.3">
      <c r="A98">
        <v>94</v>
      </c>
      <c r="C98">
        <f ca="1"/>
        <v>47664</v>
      </c>
      <c r="E98" t="str">
        <f ca="1"/>
        <v/>
      </c>
      <c r="F98" t="str">
        <f ca="1"/>
        <v/>
      </c>
      <c r="G98" t="str">
        <f ca="1"/>
        <v/>
      </c>
      <c r="M98" s="25">
        <f>'II. EU CTB &amp; PAB Report'!C121</f>
        <v>47664</v>
      </c>
      <c r="N98" s="25" t="str">
        <f>'II. EU CTB &amp; PAB Report'!$F$10&amp;REF!A98</f>
        <v>iBoxx USD Asia-Pacific ex-Greater China Non-Sovereigns Investment Grade Climate Transition94</v>
      </c>
      <c r="O98" s="30">
        <f>IF(VLOOKUP(N98,PAB_CTB_Database!$B:$I,8,FALSE)="***",NA(),VLOOKUP(N98,PAB_CTB_Database!$B:$I,8,FALSE))</f>
        <v>0</v>
      </c>
      <c r="P98" s="30">
        <f>IF(VLOOKUP(N98,PAB_CTB_Database!$B:$J,9,FALSE)="***",NA(),VLOOKUP(N98,PAB_CTB_Database!$B:$J,9,FALSE))</f>
        <v>0</v>
      </c>
      <c r="Q98" s="30">
        <f>IF(VLOOKUP(N98,PAB_CTB_Database!$B:$K,10,FALSE)="***",NA(),VLOOKUP(N98,PAB_CTB_Database!$B:$K,10,FALSE))</f>
        <v>1346585207.5960281</v>
      </c>
      <c r="R98" s="30">
        <f>IF(VLOOKUP(N98,PAB_CTB_Database!$B:$M,12,FALSE)="***",NA(),VLOOKUP(N98,PAB_CTB_Database!$B:$M,12,FALSE))</f>
        <v>0</v>
      </c>
      <c r="S98" s="30">
        <f>IF(VLOOKUP(N98,PAB_CTB_Database!$B:$N,13,FALSE)="***",NA(),VLOOKUP(N98,PAB_CTB_Database!$B:$N,13,FALSE))</f>
        <v>0</v>
      </c>
      <c r="U98" s="25">
        <f t="shared" si="8"/>
        <v>47664</v>
      </c>
      <c r="V98" s="25" t="str">
        <f t="shared" si="9"/>
        <v>iBoxx USD Asia-Pacific ex-Greater China Non-Sovereigns Investment Grade Climate Transition94</v>
      </c>
      <c r="W98" s="30" t="e">
        <f t="shared" si="10"/>
        <v>#N/A</v>
      </c>
      <c r="X98" s="30" t="e">
        <f t="shared" si="11"/>
        <v>#N/A</v>
      </c>
      <c r="Y98" s="30" t="e">
        <f t="shared" si="12"/>
        <v>#N/A</v>
      </c>
      <c r="Z98" s="30">
        <f t="shared" si="13"/>
        <v>1346585207.5960281</v>
      </c>
      <c r="AA98" s="30" t="e">
        <f t="shared" si="14"/>
        <v>#N/A</v>
      </c>
      <c r="AE98" s="184"/>
    </row>
    <row r="99" spans="1:31" x14ac:dyDescent="0.3">
      <c r="A99">
        <v>95</v>
      </c>
      <c r="C99">
        <f ca="1"/>
        <v>47695</v>
      </c>
      <c r="E99" t="str">
        <f ca="1"/>
        <v/>
      </c>
      <c r="F99" t="str">
        <f ca="1"/>
        <v/>
      </c>
      <c r="G99" t="str">
        <f ca="1"/>
        <v/>
      </c>
      <c r="M99" s="25">
        <f>'II. EU CTB &amp; PAB Report'!C122</f>
        <v>47695</v>
      </c>
      <c r="N99" s="25" t="str">
        <f>'II. EU CTB &amp; PAB Report'!$F$10&amp;REF!A99</f>
        <v>iBoxx USD Asia-Pacific ex-Greater China Non-Sovereigns Investment Grade Climate Transition95</v>
      </c>
      <c r="O99" s="30">
        <f>IF(VLOOKUP(N99,PAB_CTB_Database!$B:$I,8,FALSE)="***",NA(),VLOOKUP(N99,PAB_CTB_Database!$B:$I,8,FALSE))</f>
        <v>0</v>
      </c>
      <c r="P99" s="30">
        <f>IF(VLOOKUP(N99,PAB_CTB_Database!$B:$J,9,FALSE)="***",NA(),VLOOKUP(N99,PAB_CTB_Database!$B:$J,9,FALSE))</f>
        <v>0</v>
      </c>
      <c r="Q99" s="30">
        <f>IF(VLOOKUP(N99,PAB_CTB_Database!$B:$K,10,FALSE)="***",NA(),VLOOKUP(N99,PAB_CTB_Database!$B:$K,10,FALSE))</f>
        <v>1338730127.2183843</v>
      </c>
      <c r="R99" s="30">
        <f>IF(VLOOKUP(N99,PAB_CTB_Database!$B:$M,12,FALSE)="***",NA(),VLOOKUP(N99,PAB_CTB_Database!$B:$M,12,FALSE))</f>
        <v>0</v>
      </c>
      <c r="S99" s="30">
        <f>IF(VLOOKUP(N99,PAB_CTB_Database!$B:$N,13,FALSE)="***",NA(),VLOOKUP(N99,PAB_CTB_Database!$B:$N,13,FALSE))</f>
        <v>0</v>
      </c>
      <c r="U99" s="25">
        <f t="shared" si="8"/>
        <v>47695</v>
      </c>
      <c r="V99" s="25" t="str">
        <f t="shared" si="9"/>
        <v>iBoxx USD Asia-Pacific ex-Greater China Non-Sovereigns Investment Grade Climate Transition95</v>
      </c>
      <c r="W99" s="30" t="e">
        <f t="shared" si="10"/>
        <v>#N/A</v>
      </c>
      <c r="X99" s="30" t="e">
        <f t="shared" si="11"/>
        <v>#N/A</v>
      </c>
      <c r="Y99" s="30" t="e">
        <f t="shared" si="12"/>
        <v>#N/A</v>
      </c>
      <c r="Z99" s="30">
        <f t="shared" si="13"/>
        <v>1338730127.2183843</v>
      </c>
      <c r="AA99" s="30" t="e">
        <f t="shared" si="14"/>
        <v>#N/A</v>
      </c>
      <c r="AE99" s="184"/>
    </row>
    <row r="100" spans="1:31" x14ac:dyDescent="0.3">
      <c r="A100">
        <v>96</v>
      </c>
      <c r="C100">
        <f ca="1"/>
        <v>47726</v>
      </c>
      <c r="E100" t="str">
        <f ca="1"/>
        <v/>
      </c>
      <c r="F100" t="str">
        <f ca="1"/>
        <v/>
      </c>
      <c r="G100" t="str">
        <f ca="1"/>
        <v/>
      </c>
      <c r="M100" s="25">
        <f>'II. EU CTB &amp; PAB Report'!C123</f>
        <v>47726</v>
      </c>
      <c r="N100" s="25" t="str">
        <f>'II. EU CTB &amp; PAB Report'!$F$10&amp;REF!A100</f>
        <v>iBoxx USD Asia-Pacific ex-Greater China Non-Sovereigns Investment Grade Climate Transition96</v>
      </c>
      <c r="O100" s="30">
        <f>IF(VLOOKUP(N100,PAB_CTB_Database!$B:$I,8,FALSE)="***",NA(),VLOOKUP(N100,PAB_CTB_Database!$B:$I,8,FALSE))</f>
        <v>0</v>
      </c>
      <c r="P100" s="30">
        <f>IF(VLOOKUP(N100,PAB_CTB_Database!$B:$J,9,FALSE)="***",NA(),VLOOKUP(N100,PAB_CTB_Database!$B:$J,9,FALSE))</f>
        <v>0</v>
      </c>
      <c r="Q100" s="30">
        <f>IF(VLOOKUP(N100,PAB_CTB_Database!$B:$K,10,FALSE)="***",NA(),VLOOKUP(N100,PAB_CTB_Database!$B:$K,10,FALSE))</f>
        <v>1330920868.1429439</v>
      </c>
      <c r="R100" s="30">
        <f>IF(VLOOKUP(N100,PAB_CTB_Database!$B:$M,12,FALSE)="***",NA(),VLOOKUP(N100,PAB_CTB_Database!$B:$M,12,FALSE))</f>
        <v>0</v>
      </c>
      <c r="S100" s="30">
        <f>IF(VLOOKUP(N100,PAB_CTB_Database!$B:$N,13,FALSE)="***",NA(),VLOOKUP(N100,PAB_CTB_Database!$B:$N,13,FALSE))</f>
        <v>0</v>
      </c>
      <c r="U100" s="25">
        <f t="shared" si="8"/>
        <v>47726</v>
      </c>
      <c r="V100" s="25" t="str">
        <f t="shared" si="9"/>
        <v>iBoxx USD Asia-Pacific ex-Greater China Non-Sovereigns Investment Grade Climate Transition96</v>
      </c>
      <c r="W100" s="30" t="e">
        <f t="shared" si="10"/>
        <v>#N/A</v>
      </c>
      <c r="X100" s="30" t="e">
        <f t="shared" si="11"/>
        <v>#N/A</v>
      </c>
      <c r="Y100" s="30" t="e">
        <f t="shared" si="12"/>
        <v>#N/A</v>
      </c>
      <c r="Z100" s="30">
        <f t="shared" si="13"/>
        <v>1330920868.1429439</v>
      </c>
      <c r="AA100" s="30" t="e">
        <f t="shared" si="14"/>
        <v>#N/A</v>
      </c>
      <c r="AE100" s="183"/>
    </row>
    <row r="101" spans="1:31" x14ac:dyDescent="0.3">
      <c r="A101">
        <v>97</v>
      </c>
      <c r="C101">
        <f ca="1"/>
        <v>47756</v>
      </c>
      <c r="E101" t="str">
        <f ca="1"/>
        <v/>
      </c>
      <c r="F101" t="str">
        <f ca="1"/>
        <v/>
      </c>
      <c r="G101" t="str">
        <f ca="1"/>
        <v/>
      </c>
      <c r="M101" s="25">
        <f>'II. EU CTB &amp; PAB Report'!C124</f>
        <v>47756</v>
      </c>
      <c r="N101" s="25" t="str">
        <f>'II. EU CTB &amp; PAB Report'!$F$10&amp;REF!A101</f>
        <v>iBoxx USD Asia-Pacific ex-Greater China Non-Sovereigns Investment Grade Climate Transition97</v>
      </c>
      <c r="O101" s="30">
        <f>IF(VLOOKUP(N101,PAB_CTB_Database!$B:$I,8,FALSE)="***",NA(),VLOOKUP(N101,PAB_CTB_Database!$B:$I,8,FALSE))</f>
        <v>0</v>
      </c>
      <c r="P101" s="30">
        <f>IF(VLOOKUP(N101,PAB_CTB_Database!$B:$J,9,FALSE)="***",NA(),VLOOKUP(N101,PAB_CTB_Database!$B:$J,9,FALSE))</f>
        <v>0</v>
      </c>
      <c r="Q101" s="30">
        <f>IF(VLOOKUP(N101,PAB_CTB_Database!$B:$K,10,FALSE)="***",NA(),VLOOKUP(N101,PAB_CTB_Database!$B:$K,10,FALSE))</f>
        <v>1323157163.0787766</v>
      </c>
      <c r="R101" s="30">
        <f>IF(VLOOKUP(N101,PAB_CTB_Database!$B:$M,12,FALSE)="***",NA(),VLOOKUP(N101,PAB_CTB_Database!$B:$M,12,FALSE))</f>
        <v>0</v>
      </c>
      <c r="S101" s="30">
        <f>IF(VLOOKUP(N101,PAB_CTB_Database!$B:$N,13,FALSE)="***",NA(),VLOOKUP(N101,PAB_CTB_Database!$B:$N,13,FALSE))</f>
        <v>0</v>
      </c>
      <c r="U101" s="25">
        <f t="shared" si="8"/>
        <v>47756</v>
      </c>
      <c r="V101" s="25" t="str">
        <f t="shared" si="9"/>
        <v>iBoxx USD Asia-Pacific ex-Greater China Non-Sovereigns Investment Grade Climate Transition97</v>
      </c>
      <c r="W101" s="30" t="e">
        <f t="shared" si="10"/>
        <v>#N/A</v>
      </c>
      <c r="X101" s="30" t="e">
        <f t="shared" si="11"/>
        <v>#N/A</v>
      </c>
      <c r="Y101" s="30" t="e">
        <f t="shared" si="12"/>
        <v>#N/A</v>
      </c>
      <c r="Z101" s="30">
        <f t="shared" si="13"/>
        <v>1323157163.0787766</v>
      </c>
      <c r="AA101" s="30" t="e">
        <f t="shared" si="14"/>
        <v>#N/A</v>
      </c>
      <c r="AE101" s="183"/>
    </row>
    <row r="102" spans="1:31" x14ac:dyDescent="0.3">
      <c r="A102">
        <v>98</v>
      </c>
      <c r="C102">
        <f ca="1"/>
        <v>47787</v>
      </c>
      <c r="E102" t="str">
        <f ca="1"/>
        <v/>
      </c>
      <c r="F102" t="str">
        <f ca="1"/>
        <v/>
      </c>
      <c r="G102" t="str">
        <f ca="1"/>
        <v/>
      </c>
      <c r="M102" s="25">
        <f>'II. EU CTB &amp; PAB Report'!C125</f>
        <v>47787</v>
      </c>
      <c r="N102" s="25" t="str">
        <f>'II. EU CTB &amp; PAB Report'!$F$10&amp;REF!A102</f>
        <v>iBoxx USD Asia-Pacific ex-Greater China Non-Sovereigns Investment Grade Climate Transition98</v>
      </c>
      <c r="O102" s="30">
        <f>IF(VLOOKUP(N102,PAB_CTB_Database!$B:$I,8,FALSE)="***",NA(),VLOOKUP(N102,PAB_CTB_Database!$B:$I,8,FALSE))</f>
        <v>0</v>
      </c>
      <c r="P102" s="30">
        <f>IF(VLOOKUP(N102,PAB_CTB_Database!$B:$J,9,FALSE)="***",NA(),VLOOKUP(N102,PAB_CTB_Database!$B:$J,9,FALSE))</f>
        <v>0</v>
      </c>
      <c r="Q102" s="30">
        <f>IF(VLOOKUP(N102,PAB_CTB_Database!$B:$K,10,FALSE)="***",NA(),VLOOKUP(N102,PAB_CTB_Database!$B:$K,10,FALSE))</f>
        <v>1315438746.2941504</v>
      </c>
      <c r="R102" s="30">
        <f>IF(VLOOKUP(N102,PAB_CTB_Database!$B:$M,12,FALSE)="***",NA(),VLOOKUP(N102,PAB_CTB_Database!$B:$M,12,FALSE))</f>
        <v>0</v>
      </c>
      <c r="S102" s="30">
        <f>IF(VLOOKUP(N102,PAB_CTB_Database!$B:$N,13,FALSE)="***",NA(),VLOOKUP(N102,PAB_CTB_Database!$B:$N,13,FALSE))</f>
        <v>0</v>
      </c>
      <c r="U102" s="25">
        <f t="shared" si="8"/>
        <v>47787</v>
      </c>
      <c r="V102" s="25" t="str">
        <f t="shared" si="9"/>
        <v>iBoxx USD Asia-Pacific ex-Greater China Non-Sovereigns Investment Grade Climate Transition98</v>
      </c>
      <c r="W102" s="30" t="e">
        <f t="shared" si="10"/>
        <v>#N/A</v>
      </c>
      <c r="X102" s="30" t="e">
        <f t="shared" si="11"/>
        <v>#N/A</v>
      </c>
      <c r="Y102" s="30" t="e">
        <f t="shared" si="12"/>
        <v>#N/A</v>
      </c>
      <c r="Z102" s="30">
        <f t="shared" si="13"/>
        <v>1315438746.2941504</v>
      </c>
      <c r="AA102" s="30" t="e">
        <f t="shared" si="14"/>
        <v>#N/A</v>
      </c>
      <c r="AE102" s="183"/>
    </row>
    <row r="103" spans="1:31" x14ac:dyDescent="0.3">
      <c r="A103">
        <v>99</v>
      </c>
      <c r="C103">
        <f ca="1"/>
        <v>47817</v>
      </c>
      <c r="E103" t="str">
        <f ca="1"/>
        <v/>
      </c>
      <c r="F103" t="str">
        <f ca="1"/>
        <v/>
      </c>
      <c r="G103" t="str">
        <f ca="1"/>
        <v/>
      </c>
      <c r="M103" s="25">
        <f>'II. EU CTB &amp; PAB Report'!C126</f>
        <v>47817</v>
      </c>
      <c r="N103" s="25" t="str">
        <f>'II. EU CTB &amp; PAB Report'!$F$10&amp;REF!A103</f>
        <v>iBoxx USD Asia-Pacific ex-Greater China Non-Sovereigns Investment Grade Climate Transition99</v>
      </c>
      <c r="O103" s="30">
        <f>IF(VLOOKUP(N103,PAB_CTB_Database!$B:$I,8,FALSE)="***",NA(),VLOOKUP(N103,PAB_CTB_Database!$B:$I,8,FALSE))</f>
        <v>0</v>
      </c>
      <c r="P103" s="30">
        <f>IF(VLOOKUP(N103,PAB_CTB_Database!$B:$J,9,FALSE)="***",NA(),VLOOKUP(N103,PAB_CTB_Database!$B:$J,9,FALSE))</f>
        <v>0</v>
      </c>
      <c r="Q103" s="30">
        <f>IF(VLOOKUP(N103,PAB_CTB_Database!$B:$K,10,FALSE)="***",NA(),VLOOKUP(N103,PAB_CTB_Database!$B:$K,10,FALSE))</f>
        <v>1307765353.6074345</v>
      </c>
      <c r="R103" s="30">
        <f>IF(VLOOKUP(N103,PAB_CTB_Database!$B:$M,12,FALSE)="***",NA(),VLOOKUP(N103,PAB_CTB_Database!$B:$M,12,FALSE))</f>
        <v>0</v>
      </c>
      <c r="S103" s="30">
        <f>IF(VLOOKUP(N103,PAB_CTB_Database!$B:$N,13,FALSE)="***",NA(),VLOOKUP(N103,PAB_CTB_Database!$B:$N,13,FALSE))</f>
        <v>0</v>
      </c>
      <c r="U103" s="25">
        <f t="shared" si="8"/>
        <v>47817</v>
      </c>
      <c r="V103" s="25" t="str">
        <f t="shared" si="9"/>
        <v>iBoxx USD Asia-Pacific ex-Greater China Non-Sovereigns Investment Grade Climate Transition99</v>
      </c>
      <c r="W103" s="30" t="e">
        <f t="shared" si="10"/>
        <v>#N/A</v>
      </c>
      <c r="X103" s="30" t="e">
        <f t="shared" si="11"/>
        <v>#N/A</v>
      </c>
      <c r="Y103" s="30" t="e">
        <f t="shared" si="12"/>
        <v>#N/A</v>
      </c>
      <c r="Z103" s="30">
        <f t="shared" si="13"/>
        <v>1307765353.6074345</v>
      </c>
      <c r="AA103" s="30" t="e">
        <f t="shared" si="14"/>
        <v>#N/A</v>
      </c>
      <c r="AE103" s="183"/>
    </row>
    <row r="104" spans="1:31" x14ac:dyDescent="0.3">
      <c r="A104">
        <v>100</v>
      </c>
      <c r="C104" t="e">
        <f ca="1"/>
        <v>#N/A</v>
      </c>
      <c r="E104" t="e">
        <f ca="1"/>
        <v>#N/A</v>
      </c>
      <c r="F104" t="e">
        <f ca="1"/>
        <v>#N/A</v>
      </c>
      <c r="G104" t="e">
        <f ca="1"/>
        <v>#N/A</v>
      </c>
      <c r="M104" s="25" t="e">
        <f>'II. EU CTB &amp; PAB Report'!C127</f>
        <v>#N/A</v>
      </c>
      <c r="N104" s="25" t="str">
        <f>'II. EU CTB &amp; PAB Report'!$F$10&amp;REF!A104</f>
        <v>iBoxx USD Asia-Pacific ex-Greater China Non-Sovereigns Investment Grade Climate Transition100</v>
      </c>
      <c r="O104" s="30" t="e">
        <f>IF(VLOOKUP(N104,PAB_CTB_Database!$B:$I,8,FALSE)="***",NA(),VLOOKUP(N104,PAB_CTB_Database!$B:$I,8,FALSE))</f>
        <v>#N/A</v>
      </c>
      <c r="P104" s="30" t="e">
        <f>IF(VLOOKUP(N104,PAB_CTB_Database!$B:$J,9,FALSE)="***",NA(),VLOOKUP(N104,PAB_CTB_Database!$B:$J,9,FALSE))</f>
        <v>#N/A</v>
      </c>
      <c r="Q104" s="30" t="e">
        <f>IF(VLOOKUP(N104,PAB_CTB_Database!$B:$K,10,FALSE)="***",NA(),VLOOKUP(N104,PAB_CTB_Database!$B:$K,10,FALSE))</f>
        <v>#N/A</v>
      </c>
      <c r="R104" s="30" t="e">
        <f>IF(VLOOKUP(N104,PAB_CTB_Database!$B:$M,12,FALSE)="***",NA(),VLOOKUP(N104,PAB_CTB_Database!$B:$M,12,FALSE))</f>
        <v>#N/A</v>
      </c>
      <c r="S104" s="30" t="e">
        <f>IF(VLOOKUP(N104,PAB_CTB_Database!$B:$N,13,FALSE)="***",NA(),VLOOKUP(N104,PAB_CTB_Database!$B:$N,13,FALSE))</f>
        <v>#N/A</v>
      </c>
      <c r="U104" s="25" t="e">
        <f t="shared" si="8"/>
        <v>#N/A</v>
      </c>
      <c r="V104" s="25" t="str">
        <f t="shared" si="9"/>
        <v>iBoxx USD Asia-Pacific ex-Greater China Non-Sovereigns Investment Grade Climate Transition100</v>
      </c>
      <c r="W104" s="30" t="e">
        <f t="shared" si="10"/>
        <v>#N/A</v>
      </c>
      <c r="X104" s="30" t="e">
        <f t="shared" si="11"/>
        <v>#N/A</v>
      </c>
      <c r="Y104" s="30" t="e">
        <f t="shared" si="12"/>
        <v>#N/A</v>
      </c>
      <c r="Z104" s="30" t="e">
        <f t="shared" si="13"/>
        <v>#N/A</v>
      </c>
      <c r="AA104" s="30" t="e">
        <f t="shared" si="14"/>
        <v>#N/A</v>
      </c>
      <c r="AE104" s="183"/>
    </row>
    <row r="105" spans="1:31" x14ac:dyDescent="0.3">
      <c r="A105">
        <v>101</v>
      </c>
      <c r="C105" t="e">
        <f ca="1"/>
        <v>#N/A</v>
      </c>
      <c r="E105" t="e">
        <f ca="1"/>
        <v>#N/A</v>
      </c>
      <c r="F105" t="e">
        <f ca="1"/>
        <v>#N/A</v>
      </c>
      <c r="G105" t="e">
        <f ca="1"/>
        <v>#N/A</v>
      </c>
      <c r="M105" s="25" t="e">
        <f>'II. EU CTB &amp; PAB Report'!C128</f>
        <v>#N/A</v>
      </c>
      <c r="N105" s="25" t="str">
        <f>'II. EU CTB &amp; PAB Report'!$F$10&amp;REF!A105</f>
        <v>iBoxx USD Asia-Pacific ex-Greater China Non-Sovereigns Investment Grade Climate Transition101</v>
      </c>
      <c r="O105" s="30" t="e">
        <f>IF(VLOOKUP(N105,PAB_CTB_Database!$B:$I,8,FALSE)="***",NA(),VLOOKUP(N105,PAB_CTB_Database!$B:$I,8,FALSE))</f>
        <v>#N/A</v>
      </c>
      <c r="P105" s="30" t="e">
        <f>IF(VLOOKUP(N105,PAB_CTB_Database!$B:$J,9,FALSE)="***",NA(),VLOOKUP(N105,PAB_CTB_Database!$B:$J,9,FALSE))</f>
        <v>#N/A</v>
      </c>
      <c r="Q105" s="30" t="e">
        <f>IF(VLOOKUP(N105,PAB_CTB_Database!$B:$K,10,FALSE)="***",NA(),VLOOKUP(N105,PAB_CTB_Database!$B:$K,10,FALSE))</f>
        <v>#N/A</v>
      </c>
      <c r="R105" s="30" t="e">
        <f>IF(VLOOKUP(N105,PAB_CTB_Database!$B:$M,12,FALSE)="***",NA(),VLOOKUP(N105,PAB_CTB_Database!$B:$M,12,FALSE))</f>
        <v>#N/A</v>
      </c>
      <c r="S105" s="30" t="e">
        <f>IF(VLOOKUP(N105,PAB_CTB_Database!$B:$N,13,FALSE)="***",NA(),VLOOKUP(N105,PAB_CTB_Database!$B:$N,13,FALSE))</f>
        <v>#N/A</v>
      </c>
      <c r="U105" s="25" t="e">
        <f t="shared" si="8"/>
        <v>#N/A</v>
      </c>
      <c r="V105" s="25" t="str">
        <f t="shared" si="9"/>
        <v>iBoxx USD Asia-Pacific ex-Greater China Non-Sovereigns Investment Grade Climate Transition101</v>
      </c>
      <c r="W105" s="30" t="e">
        <f t="shared" si="10"/>
        <v>#N/A</v>
      </c>
      <c r="X105" s="30" t="e">
        <f t="shared" si="11"/>
        <v>#N/A</v>
      </c>
      <c r="Y105" s="30" t="e">
        <f t="shared" si="12"/>
        <v>#N/A</v>
      </c>
      <c r="Z105" s="30" t="e">
        <f t="shared" si="13"/>
        <v>#N/A</v>
      </c>
      <c r="AA105" s="30" t="e">
        <f t="shared" si="14"/>
        <v>#N/A</v>
      </c>
      <c r="AE105" s="183"/>
    </row>
    <row r="106" spans="1:31" x14ac:dyDescent="0.3">
      <c r="A106">
        <v>102</v>
      </c>
      <c r="C106" t="e">
        <f ca="1"/>
        <v>#N/A</v>
      </c>
      <c r="E106" t="e">
        <f ca="1"/>
        <v>#N/A</v>
      </c>
      <c r="F106" t="e">
        <f ca="1"/>
        <v>#N/A</v>
      </c>
      <c r="G106" t="e">
        <f ca="1"/>
        <v>#N/A</v>
      </c>
      <c r="M106" s="25" t="e">
        <f>'II. EU CTB &amp; PAB Report'!C129</f>
        <v>#N/A</v>
      </c>
      <c r="N106" s="25" t="str">
        <f>'II. EU CTB &amp; PAB Report'!$F$10&amp;REF!A106</f>
        <v>iBoxx USD Asia-Pacific ex-Greater China Non-Sovereigns Investment Grade Climate Transition102</v>
      </c>
      <c r="O106" s="30" t="e">
        <f>IF(VLOOKUP(N106,PAB_CTB_Database!$B:$I,8,FALSE)="***",NA(),VLOOKUP(N106,PAB_CTB_Database!$B:$I,8,FALSE))</f>
        <v>#N/A</v>
      </c>
      <c r="P106" s="30" t="e">
        <f>IF(VLOOKUP(N106,PAB_CTB_Database!$B:$J,9,FALSE)="***",NA(),VLOOKUP(N106,PAB_CTB_Database!$B:$J,9,FALSE))</f>
        <v>#N/A</v>
      </c>
      <c r="Q106" s="30" t="e">
        <f>IF(VLOOKUP(N106,PAB_CTB_Database!$B:$K,10,FALSE)="***",NA(),VLOOKUP(N106,PAB_CTB_Database!$B:$K,10,FALSE))</f>
        <v>#N/A</v>
      </c>
      <c r="R106" s="30" t="e">
        <f>IF(VLOOKUP(N106,PAB_CTB_Database!$B:$M,12,FALSE)="***",NA(),VLOOKUP(N106,PAB_CTB_Database!$B:$M,12,FALSE))</f>
        <v>#N/A</v>
      </c>
      <c r="S106" s="30" t="e">
        <f>IF(VLOOKUP(N106,PAB_CTB_Database!$B:$N,13,FALSE)="***",NA(),VLOOKUP(N106,PAB_CTB_Database!$B:$N,13,FALSE))</f>
        <v>#N/A</v>
      </c>
      <c r="U106" s="25" t="e">
        <f t="shared" si="8"/>
        <v>#N/A</v>
      </c>
      <c r="V106" s="25" t="str">
        <f t="shared" si="9"/>
        <v>iBoxx USD Asia-Pacific ex-Greater China Non-Sovereigns Investment Grade Climate Transition102</v>
      </c>
      <c r="W106" s="30" t="e">
        <f t="shared" si="10"/>
        <v>#N/A</v>
      </c>
      <c r="X106" s="30" t="e">
        <f t="shared" si="11"/>
        <v>#N/A</v>
      </c>
      <c r="Y106" s="30" t="e">
        <f t="shared" si="12"/>
        <v>#N/A</v>
      </c>
      <c r="Z106" s="30" t="e">
        <f t="shared" si="13"/>
        <v>#N/A</v>
      </c>
      <c r="AA106" s="30" t="e">
        <f t="shared" si="14"/>
        <v>#N/A</v>
      </c>
      <c r="AE106" s="183"/>
    </row>
    <row r="107" spans="1:31" x14ac:dyDescent="0.3">
      <c r="A107">
        <v>103</v>
      </c>
      <c r="C107" t="e">
        <f ca="1"/>
        <v>#N/A</v>
      </c>
      <c r="E107" t="e">
        <f ca="1"/>
        <v>#N/A</v>
      </c>
      <c r="F107" t="e">
        <f ca="1"/>
        <v>#N/A</v>
      </c>
      <c r="G107" t="e">
        <f ca="1"/>
        <v>#N/A</v>
      </c>
      <c r="M107" s="25" t="e">
        <f>'II. EU CTB &amp; PAB Report'!C130</f>
        <v>#N/A</v>
      </c>
      <c r="N107" s="25" t="str">
        <f>'II. EU CTB &amp; PAB Report'!$F$10&amp;REF!A107</f>
        <v>iBoxx USD Asia-Pacific ex-Greater China Non-Sovereigns Investment Grade Climate Transition103</v>
      </c>
      <c r="O107" s="30" t="e">
        <f>IF(VLOOKUP(N107,PAB_CTB_Database!$B:$I,8,FALSE)="***",NA(),VLOOKUP(N107,PAB_CTB_Database!$B:$I,8,FALSE))</f>
        <v>#N/A</v>
      </c>
      <c r="P107" s="30" t="e">
        <f>IF(VLOOKUP(N107,PAB_CTB_Database!$B:$J,9,FALSE)="***",NA(),VLOOKUP(N107,PAB_CTB_Database!$B:$J,9,FALSE))</f>
        <v>#N/A</v>
      </c>
      <c r="Q107" s="30" t="e">
        <f>IF(VLOOKUP(N107,PAB_CTB_Database!$B:$K,10,FALSE)="***",NA(),VLOOKUP(N107,PAB_CTB_Database!$B:$K,10,FALSE))</f>
        <v>#N/A</v>
      </c>
      <c r="R107" s="30" t="e">
        <f>IF(VLOOKUP(N107,PAB_CTB_Database!$B:$M,12,FALSE)="***",NA(),VLOOKUP(N107,PAB_CTB_Database!$B:$M,12,FALSE))</f>
        <v>#N/A</v>
      </c>
      <c r="S107" s="30" t="e">
        <f>IF(VLOOKUP(N107,PAB_CTB_Database!$B:$N,13,FALSE)="***",NA(),VLOOKUP(N107,PAB_CTB_Database!$B:$N,13,FALSE))</f>
        <v>#N/A</v>
      </c>
      <c r="U107" s="25" t="e">
        <f t="shared" si="8"/>
        <v>#N/A</v>
      </c>
      <c r="V107" s="25" t="str">
        <f t="shared" si="9"/>
        <v>iBoxx USD Asia-Pacific ex-Greater China Non-Sovereigns Investment Grade Climate Transition103</v>
      </c>
      <c r="W107" s="30" t="e">
        <f t="shared" si="10"/>
        <v>#N/A</v>
      </c>
      <c r="X107" s="30" t="e">
        <f t="shared" si="11"/>
        <v>#N/A</v>
      </c>
      <c r="Y107" s="30" t="e">
        <f t="shared" si="12"/>
        <v>#N/A</v>
      </c>
      <c r="Z107" s="30" t="e">
        <f t="shared" si="13"/>
        <v>#N/A</v>
      </c>
      <c r="AA107" s="30" t="e">
        <f t="shared" si="14"/>
        <v>#N/A</v>
      </c>
      <c r="AE107" s="183"/>
    </row>
    <row r="108" spans="1:31" x14ac:dyDescent="0.3">
      <c r="A108">
        <v>104</v>
      </c>
      <c r="C108" t="e">
        <f ca="1"/>
        <v>#N/A</v>
      </c>
      <c r="E108" t="e">
        <f ca="1"/>
        <v>#N/A</v>
      </c>
      <c r="F108" t="e">
        <f ca="1"/>
        <v>#N/A</v>
      </c>
      <c r="G108" t="e">
        <f ca="1"/>
        <v>#N/A</v>
      </c>
      <c r="M108" s="25" t="e">
        <f>'II. EU CTB &amp; PAB Report'!C131</f>
        <v>#N/A</v>
      </c>
      <c r="N108" s="25" t="str">
        <f>'II. EU CTB &amp; PAB Report'!$F$10&amp;REF!A108</f>
        <v>iBoxx USD Asia-Pacific ex-Greater China Non-Sovereigns Investment Grade Climate Transition104</v>
      </c>
      <c r="O108" s="30" t="e">
        <f>IF(VLOOKUP(N108,PAB_CTB_Database!$B:$I,8,FALSE)="***",NA(),VLOOKUP(N108,PAB_CTB_Database!$B:$I,8,FALSE))</f>
        <v>#N/A</v>
      </c>
      <c r="P108" s="30" t="e">
        <f>IF(VLOOKUP(N108,PAB_CTB_Database!$B:$J,9,FALSE)="***",NA(),VLOOKUP(N108,PAB_CTB_Database!$B:$J,9,FALSE))</f>
        <v>#N/A</v>
      </c>
      <c r="Q108" s="30" t="e">
        <f>IF(VLOOKUP(N108,PAB_CTB_Database!$B:$K,10,FALSE)="***",NA(),VLOOKUP(N108,PAB_CTB_Database!$B:$K,10,FALSE))</f>
        <v>#N/A</v>
      </c>
      <c r="R108" s="30" t="e">
        <f>IF(VLOOKUP(N108,PAB_CTB_Database!$B:$M,12,FALSE)="***",NA(),VLOOKUP(N108,PAB_CTB_Database!$B:$M,12,FALSE))</f>
        <v>#N/A</v>
      </c>
      <c r="S108" s="30" t="e">
        <f>IF(VLOOKUP(N108,PAB_CTB_Database!$B:$N,13,FALSE)="***",NA(),VLOOKUP(N108,PAB_CTB_Database!$B:$N,13,FALSE))</f>
        <v>#N/A</v>
      </c>
      <c r="U108" s="25" t="e">
        <f t="shared" si="8"/>
        <v>#N/A</v>
      </c>
      <c r="V108" s="25" t="str">
        <f t="shared" si="9"/>
        <v>iBoxx USD Asia-Pacific ex-Greater China Non-Sovereigns Investment Grade Climate Transition104</v>
      </c>
      <c r="W108" s="30" t="e">
        <f t="shared" si="10"/>
        <v>#N/A</v>
      </c>
      <c r="X108" s="30" t="e">
        <f t="shared" si="11"/>
        <v>#N/A</v>
      </c>
      <c r="Y108" s="30" t="e">
        <f t="shared" si="12"/>
        <v>#N/A</v>
      </c>
      <c r="Z108" s="30" t="e">
        <f t="shared" si="13"/>
        <v>#N/A</v>
      </c>
      <c r="AA108" s="30" t="e">
        <f t="shared" si="14"/>
        <v>#N/A</v>
      </c>
      <c r="AE108" s="183"/>
    </row>
    <row r="109" spans="1:31" x14ac:dyDescent="0.3">
      <c r="A109">
        <v>105</v>
      </c>
      <c r="C109" t="e">
        <f ca="1"/>
        <v>#N/A</v>
      </c>
      <c r="E109" t="e">
        <f ca="1"/>
        <v>#N/A</v>
      </c>
      <c r="F109" t="e">
        <f ca="1"/>
        <v>#N/A</v>
      </c>
      <c r="G109" t="e">
        <f ca="1"/>
        <v>#N/A</v>
      </c>
      <c r="M109" s="25" t="e">
        <f>'II. EU CTB &amp; PAB Report'!C132</f>
        <v>#N/A</v>
      </c>
      <c r="N109" s="25" t="str">
        <f>'II. EU CTB &amp; PAB Report'!$F$10&amp;REF!A109</f>
        <v>iBoxx USD Asia-Pacific ex-Greater China Non-Sovereigns Investment Grade Climate Transition105</v>
      </c>
      <c r="O109" s="30" t="e">
        <f>IF(VLOOKUP(N109,PAB_CTB_Database!$B:$I,8,FALSE)="***",NA(),VLOOKUP(N109,PAB_CTB_Database!$B:$I,8,FALSE))</f>
        <v>#N/A</v>
      </c>
      <c r="P109" s="30" t="e">
        <f>IF(VLOOKUP(N109,PAB_CTB_Database!$B:$J,9,FALSE)="***",NA(),VLOOKUP(N109,PAB_CTB_Database!$B:$J,9,FALSE))</f>
        <v>#N/A</v>
      </c>
      <c r="Q109" s="30" t="e">
        <f>IF(VLOOKUP(N109,PAB_CTB_Database!$B:$K,10,FALSE)="***",NA(),VLOOKUP(N109,PAB_CTB_Database!$B:$K,10,FALSE))</f>
        <v>#N/A</v>
      </c>
      <c r="R109" s="30" t="e">
        <f>IF(VLOOKUP(N109,PAB_CTB_Database!$B:$M,12,FALSE)="***",NA(),VLOOKUP(N109,PAB_CTB_Database!$B:$M,12,FALSE))</f>
        <v>#N/A</v>
      </c>
      <c r="S109" s="30" t="e">
        <f>IF(VLOOKUP(N109,PAB_CTB_Database!$B:$N,13,FALSE)="***",NA(),VLOOKUP(N109,PAB_CTB_Database!$B:$N,13,FALSE))</f>
        <v>#N/A</v>
      </c>
      <c r="U109" s="25" t="e">
        <f t="shared" si="8"/>
        <v>#N/A</v>
      </c>
      <c r="V109" s="25" t="str">
        <f t="shared" si="9"/>
        <v>iBoxx USD Asia-Pacific ex-Greater China Non-Sovereigns Investment Grade Climate Transition105</v>
      </c>
      <c r="W109" s="30" t="e">
        <f t="shared" si="10"/>
        <v>#N/A</v>
      </c>
      <c r="X109" s="30" t="e">
        <f t="shared" si="11"/>
        <v>#N/A</v>
      </c>
      <c r="Y109" s="30" t="e">
        <f t="shared" si="12"/>
        <v>#N/A</v>
      </c>
      <c r="Z109" s="30" t="e">
        <f t="shared" si="13"/>
        <v>#N/A</v>
      </c>
      <c r="AA109" s="30" t="e">
        <f t="shared" si="14"/>
        <v>#N/A</v>
      </c>
      <c r="AE109" s="183"/>
    </row>
    <row r="110" spans="1:31" x14ac:dyDescent="0.3">
      <c r="A110">
        <v>106</v>
      </c>
      <c r="C110" t="e">
        <f ca="1"/>
        <v>#N/A</v>
      </c>
      <c r="E110" t="e">
        <f ca="1"/>
        <v>#N/A</v>
      </c>
      <c r="F110" t="e">
        <f ca="1"/>
        <v>#N/A</v>
      </c>
      <c r="G110" t="e">
        <f ca="1"/>
        <v>#N/A</v>
      </c>
      <c r="M110" s="25" t="e">
        <f>'II. EU CTB &amp; PAB Report'!C133</f>
        <v>#N/A</v>
      </c>
      <c r="N110" s="25" t="str">
        <f>'II. EU CTB &amp; PAB Report'!$F$10&amp;REF!A110</f>
        <v>iBoxx USD Asia-Pacific ex-Greater China Non-Sovereigns Investment Grade Climate Transition106</v>
      </c>
      <c r="O110" s="30" t="e">
        <f>IF(VLOOKUP(N110,PAB_CTB_Database!$B:$I,8,FALSE)="***",NA(),VLOOKUP(N110,PAB_CTB_Database!$B:$I,8,FALSE))</f>
        <v>#N/A</v>
      </c>
      <c r="P110" s="30" t="e">
        <f>IF(VLOOKUP(N110,PAB_CTB_Database!$B:$J,9,FALSE)="***",NA(),VLOOKUP(N110,PAB_CTB_Database!$B:$J,9,FALSE))</f>
        <v>#N/A</v>
      </c>
      <c r="Q110" s="30" t="e">
        <f>IF(VLOOKUP(N110,PAB_CTB_Database!$B:$K,10,FALSE)="***",NA(),VLOOKUP(N110,PAB_CTB_Database!$B:$K,10,FALSE))</f>
        <v>#N/A</v>
      </c>
      <c r="R110" s="30" t="e">
        <f>IF(VLOOKUP(N110,PAB_CTB_Database!$B:$M,12,FALSE)="***",NA(),VLOOKUP(N110,PAB_CTB_Database!$B:$M,12,FALSE))</f>
        <v>#N/A</v>
      </c>
      <c r="S110" s="30" t="e">
        <f>IF(VLOOKUP(N110,PAB_CTB_Database!$B:$N,13,FALSE)="***",NA(),VLOOKUP(N110,PAB_CTB_Database!$B:$N,13,FALSE))</f>
        <v>#N/A</v>
      </c>
      <c r="U110" s="25" t="e">
        <f t="shared" si="8"/>
        <v>#N/A</v>
      </c>
      <c r="V110" s="25" t="str">
        <f t="shared" si="9"/>
        <v>iBoxx USD Asia-Pacific ex-Greater China Non-Sovereigns Investment Grade Climate Transition106</v>
      </c>
      <c r="W110" s="30" t="e">
        <f t="shared" si="10"/>
        <v>#N/A</v>
      </c>
      <c r="X110" s="30" t="e">
        <f t="shared" si="11"/>
        <v>#N/A</v>
      </c>
      <c r="Y110" s="30" t="e">
        <f t="shared" si="12"/>
        <v>#N/A</v>
      </c>
      <c r="Z110" s="30" t="e">
        <f t="shared" si="13"/>
        <v>#N/A</v>
      </c>
      <c r="AA110" s="30" t="e">
        <f t="shared" si="14"/>
        <v>#N/A</v>
      </c>
      <c r="AE110" s="183"/>
    </row>
    <row r="111" spans="1:31" x14ac:dyDescent="0.3">
      <c r="A111">
        <v>107</v>
      </c>
      <c r="C111" t="e">
        <f ca="1"/>
        <v>#N/A</v>
      </c>
      <c r="E111" t="e">
        <f ca="1"/>
        <v>#N/A</v>
      </c>
      <c r="F111" t="e">
        <f ca="1"/>
        <v>#N/A</v>
      </c>
      <c r="G111" t="e">
        <f ca="1"/>
        <v>#N/A</v>
      </c>
      <c r="M111" s="25" t="e">
        <f>'II. EU CTB &amp; PAB Report'!C134</f>
        <v>#N/A</v>
      </c>
      <c r="N111" s="25" t="str">
        <f>'II. EU CTB &amp; PAB Report'!$F$10&amp;REF!A111</f>
        <v>iBoxx USD Asia-Pacific ex-Greater China Non-Sovereigns Investment Grade Climate Transition107</v>
      </c>
      <c r="O111" s="30" t="e">
        <f>IF(VLOOKUP(N111,PAB_CTB_Database!$B:$I,8,FALSE)="***",NA(),VLOOKUP(N111,PAB_CTB_Database!$B:$I,8,FALSE))</f>
        <v>#N/A</v>
      </c>
      <c r="P111" s="30" t="e">
        <f>IF(VLOOKUP(N111,PAB_CTB_Database!$B:$J,9,FALSE)="***",NA(),VLOOKUP(N111,PAB_CTB_Database!$B:$J,9,FALSE))</f>
        <v>#N/A</v>
      </c>
      <c r="Q111" s="30" t="e">
        <f>IF(VLOOKUP(N111,PAB_CTB_Database!$B:$K,10,FALSE)="***",NA(),VLOOKUP(N111,PAB_CTB_Database!$B:$K,10,FALSE))</f>
        <v>#N/A</v>
      </c>
      <c r="R111" s="30" t="e">
        <f>IF(VLOOKUP(N111,PAB_CTB_Database!$B:$M,12,FALSE)="***",NA(),VLOOKUP(N111,PAB_CTB_Database!$B:$M,12,FALSE))</f>
        <v>#N/A</v>
      </c>
      <c r="S111" s="30" t="e">
        <f>IF(VLOOKUP(N111,PAB_CTB_Database!$B:$N,13,FALSE)="***",NA(),VLOOKUP(N111,PAB_CTB_Database!$B:$N,13,FALSE))</f>
        <v>#N/A</v>
      </c>
      <c r="U111" s="25" t="e">
        <f t="shared" si="8"/>
        <v>#N/A</v>
      </c>
      <c r="V111" s="25" t="str">
        <f t="shared" si="9"/>
        <v>iBoxx USD Asia-Pacific ex-Greater China Non-Sovereigns Investment Grade Climate Transition107</v>
      </c>
      <c r="W111" s="30" t="e">
        <f t="shared" si="10"/>
        <v>#N/A</v>
      </c>
      <c r="X111" s="30" t="e">
        <f t="shared" si="11"/>
        <v>#N/A</v>
      </c>
      <c r="Y111" s="30" t="e">
        <f t="shared" si="12"/>
        <v>#N/A</v>
      </c>
      <c r="Z111" s="30" t="e">
        <f t="shared" si="13"/>
        <v>#N/A</v>
      </c>
      <c r="AA111" s="30" t="e">
        <f t="shared" si="14"/>
        <v>#N/A</v>
      </c>
    </row>
    <row r="112" spans="1:31" x14ac:dyDescent="0.3">
      <c r="A112">
        <v>108</v>
      </c>
      <c r="C112" t="e">
        <f ca="1"/>
        <v>#N/A</v>
      </c>
      <c r="E112" t="e">
        <f ca="1"/>
        <v>#N/A</v>
      </c>
      <c r="F112" t="e">
        <f ca="1"/>
        <v>#N/A</v>
      </c>
      <c r="G112" t="e">
        <f ca="1"/>
        <v>#N/A</v>
      </c>
      <c r="M112" s="25" t="e">
        <f>'II. EU CTB &amp; PAB Report'!C135</f>
        <v>#N/A</v>
      </c>
      <c r="N112" s="25" t="str">
        <f>'II. EU CTB &amp; PAB Report'!$F$10&amp;REF!A112</f>
        <v>iBoxx USD Asia-Pacific ex-Greater China Non-Sovereigns Investment Grade Climate Transition108</v>
      </c>
      <c r="O112" s="30" t="e">
        <f>IF(VLOOKUP(N112,PAB_CTB_Database!$B:$I,8,FALSE)="***",NA(),VLOOKUP(N112,PAB_CTB_Database!$B:$I,8,FALSE))</f>
        <v>#N/A</v>
      </c>
      <c r="P112" s="30" t="e">
        <f>IF(VLOOKUP(N112,PAB_CTB_Database!$B:$J,9,FALSE)="***",NA(),VLOOKUP(N112,PAB_CTB_Database!$B:$J,9,FALSE))</f>
        <v>#N/A</v>
      </c>
      <c r="Q112" s="30" t="e">
        <f>IF(VLOOKUP(N112,PAB_CTB_Database!$B:$K,10,FALSE)="***",NA(),VLOOKUP(N112,PAB_CTB_Database!$B:$K,10,FALSE))</f>
        <v>#N/A</v>
      </c>
      <c r="R112" s="30" t="e">
        <f>IF(VLOOKUP(N112,PAB_CTB_Database!$B:$M,12,FALSE)="***",NA(),VLOOKUP(N112,PAB_CTB_Database!$B:$M,12,FALSE))</f>
        <v>#N/A</v>
      </c>
      <c r="S112" s="30" t="e">
        <f>IF(VLOOKUP(N112,PAB_CTB_Database!$B:$N,13,FALSE)="***",NA(),VLOOKUP(N112,PAB_CTB_Database!$B:$N,13,FALSE))</f>
        <v>#N/A</v>
      </c>
      <c r="U112" s="25" t="e">
        <f t="shared" si="8"/>
        <v>#N/A</v>
      </c>
      <c r="V112" s="25" t="str">
        <f t="shared" si="9"/>
        <v>iBoxx USD Asia-Pacific ex-Greater China Non-Sovereigns Investment Grade Climate Transition108</v>
      </c>
      <c r="W112" s="30" t="e">
        <f t="shared" si="10"/>
        <v>#N/A</v>
      </c>
      <c r="X112" s="30" t="e">
        <f t="shared" si="11"/>
        <v>#N/A</v>
      </c>
      <c r="Y112" s="30" t="e">
        <f t="shared" si="12"/>
        <v>#N/A</v>
      </c>
      <c r="Z112" s="30" t="e">
        <f t="shared" si="13"/>
        <v>#N/A</v>
      </c>
      <c r="AA112" s="30" t="e">
        <f t="shared" si="14"/>
        <v>#N/A</v>
      </c>
    </row>
    <row r="113" spans="1:27" x14ac:dyDescent="0.3">
      <c r="A113">
        <v>109</v>
      </c>
      <c r="C113" t="e">
        <f ca="1"/>
        <v>#N/A</v>
      </c>
      <c r="E113" t="e">
        <f ca="1"/>
        <v>#N/A</v>
      </c>
      <c r="F113" t="e">
        <f ca="1"/>
        <v>#N/A</v>
      </c>
      <c r="G113" t="e">
        <f ca="1"/>
        <v>#N/A</v>
      </c>
      <c r="M113" s="25" t="e">
        <f>'II. EU CTB &amp; PAB Report'!C136</f>
        <v>#N/A</v>
      </c>
      <c r="N113" s="25" t="str">
        <f>'II. EU CTB &amp; PAB Report'!$F$10&amp;REF!A113</f>
        <v>iBoxx USD Asia-Pacific ex-Greater China Non-Sovereigns Investment Grade Climate Transition109</v>
      </c>
      <c r="O113" s="30" t="e">
        <f>IF(VLOOKUP(N113,PAB_CTB_Database!$B:$I,8,FALSE)="***",NA(),VLOOKUP(N113,PAB_CTB_Database!$B:$I,8,FALSE))</f>
        <v>#N/A</v>
      </c>
      <c r="P113" s="30" t="e">
        <f>IF(VLOOKUP(N113,PAB_CTB_Database!$B:$J,9,FALSE)="***",NA(),VLOOKUP(N113,PAB_CTB_Database!$B:$J,9,FALSE))</f>
        <v>#N/A</v>
      </c>
      <c r="Q113" s="30" t="e">
        <f>IF(VLOOKUP(N113,PAB_CTB_Database!$B:$K,10,FALSE)="***",NA(),VLOOKUP(N113,PAB_CTB_Database!$B:$K,10,FALSE))</f>
        <v>#N/A</v>
      </c>
      <c r="R113" s="30" t="e">
        <f>IF(VLOOKUP(N113,PAB_CTB_Database!$B:$M,12,FALSE)="***",NA(),VLOOKUP(N113,PAB_CTB_Database!$B:$M,12,FALSE))</f>
        <v>#N/A</v>
      </c>
      <c r="S113" s="30" t="e">
        <f>IF(VLOOKUP(N113,PAB_CTB_Database!$B:$N,13,FALSE)="***",NA(),VLOOKUP(N113,PAB_CTB_Database!$B:$N,13,FALSE))</f>
        <v>#N/A</v>
      </c>
      <c r="U113" s="25" t="e">
        <f t="shared" si="8"/>
        <v>#N/A</v>
      </c>
      <c r="V113" s="25" t="str">
        <f t="shared" si="9"/>
        <v>iBoxx USD Asia-Pacific ex-Greater China Non-Sovereigns Investment Grade Climate Transition109</v>
      </c>
      <c r="W113" s="30" t="e">
        <f t="shared" si="10"/>
        <v>#N/A</v>
      </c>
      <c r="X113" s="30" t="e">
        <f t="shared" si="11"/>
        <v>#N/A</v>
      </c>
      <c r="Y113" s="30" t="e">
        <f t="shared" si="12"/>
        <v>#N/A</v>
      </c>
      <c r="Z113" s="30" t="e">
        <f t="shared" si="13"/>
        <v>#N/A</v>
      </c>
      <c r="AA113" s="30" t="e">
        <f t="shared" si="14"/>
        <v>#N/A</v>
      </c>
    </row>
    <row r="114" spans="1:27" x14ac:dyDescent="0.3">
      <c r="A114">
        <v>110</v>
      </c>
      <c r="C114" t="e">
        <f ca="1"/>
        <v>#N/A</v>
      </c>
      <c r="E114" t="e">
        <f ca="1"/>
        <v>#N/A</v>
      </c>
      <c r="F114" t="e">
        <f ca="1"/>
        <v>#N/A</v>
      </c>
      <c r="G114" t="e">
        <f ca="1"/>
        <v>#N/A</v>
      </c>
      <c r="M114" s="25" t="e">
        <f>'II. EU CTB &amp; PAB Report'!C137</f>
        <v>#N/A</v>
      </c>
      <c r="N114" s="25" t="str">
        <f>'II. EU CTB &amp; PAB Report'!$F$10&amp;REF!A114</f>
        <v>iBoxx USD Asia-Pacific ex-Greater China Non-Sovereigns Investment Grade Climate Transition110</v>
      </c>
      <c r="O114" s="30" t="e">
        <f>IF(VLOOKUP(N114,PAB_CTB_Database!$B:$I,8,FALSE)="***",NA(),VLOOKUP(N114,PAB_CTB_Database!$B:$I,8,FALSE))</f>
        <v>#N/A</v>
      </c>
      <c r="P114" s="30" t="e">
        <f>IF(VLOOKUP(N114,PAB_CTB_Database!$B:$J,9,FALSE)="***",NA(),VLOOKUP(N114,PAB_CTB_Database!$B:$J,9,FALSE))</f>
        <v>#N/A</v>
      </c>
      <c r="Q114" s="30" t="e">
        <f>IF(VLOOKUP(N114,PAB_CTB_Database!$B:$K,10,FALSE)="***",NA(),VLOOKUP(N114,PAB_CTB_Database!$B:$K,10,FALSE))</f>
        <v>#N/A</v>
      </c>
      <c r="R114" s="30" t="e">
        <f>IF(VLOOKUP(N114,PAB_CTB_Database!$B:$M,12,FALSE)="***",NA(),VLOOKUP(N114,PAB_CTB_Database!$B:$M,12,FALSE))</f>
        <v>#N/A</v>
      </c>
      <c r="S114" s="30" t="e">
        <f>IF(VLOOKUP(N114,PAB_CTB_Database!$B:$N,13,FALSE)="***",NA(),VLOOKUP(N114,PAB_CTB_Database!$B:$N,13,FALSE))</f>
        <v>#N/A</v>
      </c>
      <c r="U114" s="25" t="e">
        <f t="shared" si="8"/>
        <v>#N/A</v>
      </c>
      <c r="V114" s="25" t="str">
        <f t="shared" si="9"/>
        <v>iBoxx USD Asia-Pacific ex-Greater China Non-Sovereigns Investment Grade Climate Transition110</v>
      </c>
      <c r="W114" s="30" t="e">
        <f t="shared" si="10"/>
        <v>#N/A</v>
      </c>
      <c r="X114" s="30" t="e">
        <f t="shared" si="11"/>
        <v>#N/A</v>
      </c>
      <c r="Y114" s="30" t="e">
        <f t="shared" si="12"/>
        <v>#N/A</v>
      </c>
      <c r="Z114" s="30" t="e">
        <f t="shared" si="13"/>
        <v>#N/A</v>
      </c>
      <c r="AA114" s="30" t="e">
        <f t="shared" si="14"/>
        <v>#N/A</v>
      </c>
    </row>
    <row r="115" spans="1:27" x14ac:dyDescent="0.3">
      <c r="A115">
        <v>111</v>
      </c>
      <c r="C115" t="e">
        <f ca="1"/>
        <v>#N/A</v>
      </c>
      <c r="E115" t="e">
        <f ca="1"/>
        <v>#N/A</v>
      </c>
      <c r="F115" t="e">
        <f ca="1"/>
        <v>#N/A</v>
      </c>
      <c r="G115" t="e">
        <f ca="1"/>
        <v>#N/A</v>
      </c>
      <c r="M115" s="25" t="e">
        <f>'II. EU CTB &amp; PAB Report'!C138</f>
        <v>#N/A</v>
      </c>
      <c r="N115" s="25" t="str">
        <f>'II. EU CTB &amp; PAB Report'!$F$10&amp;REF!A115</f>
        <v>iBoxx USD Asia-Pacific ex-Greater China Non-Sovereigns Investment Grade Climate Transition111</v>
      </c>
      <c r="O115" s="30" t="e">
        <f>IF(VLOOKUP(N115,PAB_CTB_Database!$B:$I,8,FALSE)="***",NA(),VLOOKUP(N115,PAB_CTB_Database!$B:$I,8,FALSE))</f>
        <v>#N/A</v>
      </c>
      <c r="P115" s="30" t="e">
        <f>IF(VLOOKUP(N115,PAB_CTB_Database!$B:$J,9,FALSE)="***",NA(),VLOOKUP(N115,PAB_CTB_Database!$B:$J,9,FALSE))</f>
        <v>#N/A</v>
      </c>
      <c r="Q115" s="30" t="e">
        <f>IF(VLOOKUP(N115,PAB_CTB_Database!$B:$K,10,FALSE)="***",NA(),VLOOKUP(N115,PAB_CTB_Database!$B:$K,10,FALSE))</f>
        <v>#N/A</v>
      </c>
      <c r="R115" s="30" t="e">
        <f>IF(VLOOKUP(N115,PAB_CTB_Database!$B:$M,12,FALSE)="***",NA(),VLOOKUP(N115,PAB_CTB_Database!$B:$M,12,FALSE))</f>
        <v>#N/A</v>
      </c>
      <c r="S115" s="30" t="e">
        <f>IF(VLOOKUP(N115,PAB_CTB_Database!$B:$N,13,FALSE)="***",NA(),VLOOKUP(N115,PAB_CTB_Database!$B:$N,13,FALSE))</f>
        <v>#N/A</v>
      </c>
      <c r="U115" s="25" t="e">
        <f t="shared" si="8"/>
        <v>#N/A</v>
      </c>
      <c r="V115" s="25" t="str">
        <f t="shared" si="9"/>
        <v>iBoxx USD Asia-Pacific ex-Greater China Non-Sovereigns Investment Grade Climate Transition111</v>
      </c>
      <c r="W115" s="30" t="e">
        <f t="shared" si="10"/>
        <v>#N/A</v>
      </c>
      <c r="X115" s="30" t="e">
        <f t="shared" si="11"/>
        <v>#N/A</v>
      </c>
      <c r="Y115" s="30" t="e">
        <f t="shared" si="12"/>
        <v>#N/A</v>
      </c>
      <c r="Z115" s="30" t="e">
        <f t="shared" si="13"/>
        <v>#N/A</v>
      </c>
      <c r="AA115" s="30" t="e">
        <f t="shared" si="14"/>
        <v>#N/A</v>
      </c>
    </row>
    <row r="116" spans="1:27" x14ac:dyDescent="0.3">
      <c r="A116">
        <v>112</v>
      </c>
      <c r="C116" t="e">
        <f ca="1"/>
        <v>#N/A</v>
      </c>
      <c r="E116" t="e">
        <f ca="1"/>
        <v>#N/A</v>
      </c>
      <c r="F116" t="e">
        <f ca="1"/>
        <v>#N/A</v>
      </c>
      <c r="G116" t="e">
        <f ca="1"/>
        <v>#N/A</v>
      </c>
      <c r="M116" s="25" t="e">
        <f>'II. EU CTB &amp; PAB Report'!C139</f>
        <v>#N/A</v>
      </c>
      <c r="N116" s="25" t="str">
        <f>'II. EU CTB &amp; PAB Report'!$F$10&amp;REF!A116</f>
        <v>iBoxx USD Asia-Pacific ex-Greater China Non-Sovereigns Investment Grade Climate Transition112</v>
      </c>
      <c r="O116" s="30" t="e">
        <f>IF(VLOOKUP(N116,PAB_CTB_Database!$B:$I,8,FALSE)="***",NA(),VLOOKUP(N116,PAB_CTB_Database!$B:$I,8,FALSE))</f>
        <v>#N/A</v>
      </c>
      <c r="P116" s="30" t="e">
        <f>IF(VLOOKUP(N116,PAB_CTB_Database!$B:$J,9,FALSE)="***",NA(),VLOOKUP(N116,PAB_CTB_Database!$B:$J,9,FALSE))</f>
        <v>#N/A</v>
      </c>
      <c r="Q116" s="30" t="e">
        <f>IF(VLOOKUP(N116,PAB_CTB_Database!$B:$K,10,FALSE)="***",NA(),VLOOKUP(N116,PAB_CTB_Database!$B:$K,10,FALSE))</f>
        <v>#N/A</v>
      </c>
      <c r="R116" s="30" t="e">
        <f>IF(VLOOKUP(N116,PAB_CTB_Database!$B:$M,12,FALSE)="***",NA(),VLOOKUP(N116,PAB_CTB_Database!$B:$M,12,FALSE))</f>
        <v>#N/A</v>
      </c>
      <c r="S116" s="30" t="e">
        <f>IF(VLOOKUP(N116,PAB_CTB_Database!$B:$N,13,FALSE)="***",NA(),VLOOKUP(N116,PAB_CTB_Database!$B:$N,13,FALSE))</f>
        <v>#N/A</v>
      </c>
      <c r="U116" s="25" t="e">
        <f t="shared" ref="U116:U123" si="15">M116</f>
        <v>#N/A</v>
      </c>
      <c r="V116" s="25" t="str">
        <f t="shared" ref="V116:V123" si="16">N116</f>
        <v>iBoxx USD Asia-Pacific ex-Greater China Non-Sovereigns Investment Grade Climate Transition112</v>
      </c>
      <c r="W116" s="30" t="e">
        <f t="shared" ref="W116:W123" si="17">IF(O116=0,NA(),O116)</f>
        <v>#N/A</v>
      </c>
      <c r="X116" s="30" t="e">
        <f t="shared" ref="X116:X123" si="18">IF(S116=0,NA(),S116)</f>
        <v>#N/A</v>
      </c>
      <c r="Y116" s="30" t="e">
        <f t="shared" ref="Y116:Y123" si="19">IF(P116=0,NA(),P116)</f>
        <v>#N/A</v>
      </c>
      <c r="Z116" s="30" t="e">
        <f t="shared" ref="Z116:Z123" si="20">IF(Q116=0,NA(),Q116)</f>
        <v>#N/A</v>
      </c>
      <c r="AA116" s="30" t="e">
        <f t="shared" ref="AA116:AA123" si="21">IF(R116=0,NA(),R116)</f>
        <v>#N/A</v>
      </c>
    </row>
    <row r="117" spans="1:27" x14ac:dyDescent="0.3">
      <c r="A117">
        <v>113</v>
      </c>
      <c r="C117" t="e">
        <f ca="1"/>
        <v>#N/A</v>
      </c>
      <c r="E117" t="e">
        <f ca="1"/>
        <v>#N/A</v>
      </c>
      <c r="F117" t="e">
        <f ca="1"/>
        <v>#N/A</v>
      </c>
      <c r="G117" t="e">
        <f ca="1"/>
        <v>#N/A</v>
      </c>
      <c r="M117" s="25" t="e">
        <f>'II. EU CTB &amp; PAB Report'!C140</f>
        <v>#N/A</v>
      </c>
      <c r="N117" s="25" t="str">
        <f>'II. EU CTB &amp; PAB Report'!$F$10&amp;REF!A117</f>
        <v>iBoxx USD Asia-Pacific ex-Greater China Non-Sovereigns Investment Grade Climate Transition113</v>
      </c>
      <c r="O117" s="30" t="e">
        <f>IF(VLOOKUP(N117,PAB_CTB_Database!$B:$I,8,FALSE)="***",NA(),VLOOKUP(N117,PAB_CTB_Database!$B:$I,8,FALSE))</f>
        <v>#N/A</v>
      </c>
      <c r="P117" s="30" t="e">
        <f>IF(VLOOKUP(N117,PAB_CTB_Database!$B:$J,9,FALSE)="***",NA(),VLOOKUP(N117,PAB_CTB_Database!$B:$J,9,FALSE))</f>
        <v>#N/A</v>
      </c>
      <c r="Q117" s="30" t="e">
        <f>IF(VLOOKUP(N117,PAB_CTB_Database!$B:$K,10,FALSE)="***",NA(),VLOOKUP(N117,PAB_CTB_Database!$B:$K,10,FALSE))</f>
        <v>#N/A</v>
      </c>
      <c r="R117" s="30" t="e">
        <f>IF(VLOOKUP(N117,PAB_CTB_Database!$B:$M,12,FALSE)="***",NA(),VLOOKUP(N117,PAB_CTB_Database!$B:$M,12,FALSE))</f>
        <v>#N/A</v>
      </c>
      <c r="S117" s="30" t="e">
        <f>IF(VLOOKUP(N117,PAB_CTB_Database!$B:$N,13,FALSE)="***",NA(),VLOOKUP(N117,PAB_CTB_Database!$B:$N,13,FALSE))</f>
        <v>#N/A</v>
      </c>
      <c r="U117" s="25" t="e">
        <f t="shared" si="15"/>
        <v>#N/A</v>
      </c>
      <c r="V117" s="25" t="str">
        <f t="shared" si="16"/>
        <v>iBoxx USD Asia-Pacific ex-Greater China Non-Sovereigns Investment Grade Climate Transition113</v>
      </c>
      <c r="W117" s="30" t="e">
        <f t="shared" si="17"/>
        <v>#N/A</v>
      </c>
      <c r="X117" s="30" t="e">
        <f t="shared" si="18"/>
        <v>#N/A</v>
      </c>
      <c r="Y117" s="30" t="e">
        <f t="shared" si="19"/>
        <v>#N/A</v>
      </c>
      <c r="Z117" s="30" t="e">
        <f t="shared" si="20"/>
        <v>#N/A</v>
      </c>
      <c r="AA117" s="30" t="e">
        <f t="shared" si="21"/>
        <v>#N/A</v>
      </c>
    </row>
    <row r="118" spans="1:27" x14ac:dyDescent="0.3">
      <c r="A118">
        <v>114</v>
      </c>
      <c r="C118" t="e">
        <f ca="1"/>
        <v>#N/A</v>
      </c>
      <c r="E118" t="e">
        <f ca="1"/>
        <v>#N/A</v>
      </c>
      <c r="F118" t="e">
        <f ca="1"/>
        <v>#N/A</v>
      </c>
      <c r="G118" t="e">
        <f ca="1"/>
        <v>#N/A</v>
      </c>
      <c r="M118" s="25" t="e">
        <f>'II. EU CTB &amp; PAB Report'!C141</f>
        <v>#N/A</v>
      </c>
      <c r="N118" s="25" t="str">
        <f>'II. EU CTB &amp; PAB Report'!$F$10&amp;REF!A118</f>
        <v>iBoxx USD Asia-Pacific ex-Greater China Non-Sovereigns Investment Grade Climate Transition114</v>
      </c>
      <c r="O118" s="30" t="e">
        <f>IF(VLOOKUP(N118,PAB_CTB_Database!$B:$I,8,FALSE)="***",NA(),VLOOKUP(N118,PAB_CTB_Database!$B:$I,8,FALSE))</f>
        <v>#N/A</v>
      </c>
      <c r="P118" s="30" t="e">
        <f>IF(VLOOKUP(N118,PAB_CTB_Database!$B:$J,9,FALSE)="***",NA(),VLOOKUP(N118,PAB_CTB_Database!$B:$J,9,FALSE))</f>
        <v>#N/A</v>
      </c>
      <c r="Q118" s="30" t="e">
        <f>IF(VLOOKUP(N118,PAB_CTB_Database!$B:$K,10,FALSE)="***",NA(),VLOOKUP(N118,PAB_CTB_Database!$B:$K,10,FALSE))</f>
        <v>#N/A</v>
      </c>
      <c r="R118" s="30" t="e">
        <f>IF(VLOOKUP(N118,PAB_CTB_Database!$B:$M,12,FALSE)="***",NA(),VLOOKUP(N118,PAB_CTB_Database!$B:$M,12,FALSE))</f>
        <v>#N/A</v>
      </c>
      <c r="S118" s="30" t="e">
        <f>IF(VLOOKUP(N118,PAB_CTB_Database!$B:$N,13,FALSE)="***",NA(),VLOOKUP(N118,PAB_CTB_Database!$B:$N,13,FALSE))</f>
        <v>#N/A</v>
      </c>
      <c r="U118" s="25" t="e">
        <f t="shared" si="15"/>
        <v>#N/A</v>
      </c>
      <c r="V118" s="25" t="str">
        <f t="shared" si="16"/>
        <v>iBoxx USD Asia-Pacific ex-Greater China Non-Sovereigns Investment Grade Climate Transition114</v>
      </c>
      <c r="W118" s="30" t="e">
        <f t="shared" si="17"/>
        <v>#N/A</v>
      </c>
      <c r="X118" s="30" t="e">
        <f t="shared" si="18"/>
        <v>#N/A</v>
      </c>
      <c r="Y118" s="30" t="e">
        <f t="shared" si="19"/>
        <v>#N/A</v>
      </c>
      <c r="Z118" s="30" t="e">
        <f t="shared" si="20"/>
        <v>#N/A</v>
      </c>
      <c r="AA118" s="30" t="e">
        <f t="shared" si="21"/>
        <v>#N/A</v>
      </c>
    </row>
    <row r="119" spans="1:27" x14ac:dyDescent="0.3">
      <c r="A119">
        <v>115</v>
      </c>
      <c r="C119" t="e">
        <f ca="1"/>
        <v>#N/A</v>
      </c>
      <c r="E119" t="e">
        <f ca="1"/>
        <v>#N/A</v>
      </c>
      <c r="F119" t="e">
        <f ca="1"/>
        <v>#N/A</v>
      </c>
      <c r="G119" t="e">
        <f ca="1"/>
        <v>#N/A</v>
      </c>
      <c r="M119" s="25" t="e">
        <f>'II. EU CTB &amp; PAB Report'!C142</f>
        <v>#N/A</v>
      </c>
      <c r="N119" s="25" t="str">
        <f>'II. EU CTB &amp; PAB Report'!$F$10&amp;REF!A119</f>
        <v>iBoxx USD Asia-Pacific ex-Greater China Non-Sovereigns Investment Grade Climate Transition115</v>
      </c>
      <c r="O119" s="30" t="e">
        <f>IF(VLOOKUP(N119,PAB_CTB_Database!$B:$I,8,FALSE)="***",NA(),VLOOKUP(N119,PAB_CTB_Database!$B:$I,8,FALSE))</f>
        <v>#N/A</v>
      </c>
      <c r="P119" s="30" t="e">
        <f>IF(VLOOKUP(N119,PAB_CTB_Database!$B:$J,9,FALSE)="***",NA(),VLOOKUP(N119,PAB_CTB_Database!$B:$J,9,FALSE))</f>
        <v>#N/A</v>
      </c>
      <c r="Q119" s="30" t="e">
        <f>IF(VLOOKUP(N119,PAB_CTB_Database!$B:$K,10,FALSE)="***",NA(),VLOOKUP(N119,PAB_CTB_Database!$B:$K,10,FALSE))</f>
        <v>#N/A</v>
      </c>
      <c r="R119" s="30" t="e">
        <f>IF(VLOOKUP(N119,PAB_CTB_Database!$B:$M,12,FALSE)="***",NA(),VLOOKUP(N119,PAB_CTB_Database!$B:$M,12,FALSE))</f>
        <v>#N/A</v>
      </c>
      <c r="S119" s="30" t="e">
        <f>IF(VLOOKUP(N119,PAB_CTB_Database!$B:$N,13,FALSE)="***",NA(),VLOOKUP(N119,PAB_CTB_Database!$B:$N,13,FALSE))</f>
        <v>#N/A</v>
      </c>
      <c r="U119" s="25" t="e">
        <f t="shared" si="15"/>
        <v>#N/A</v>
      </c>
      <c r="V119" s="25" t="str">
        <f t="shared" si="16"/>
        <v>iBoxx USD Asia-Pacific ex-Greater China Non-Sovereigns Investment Grade Climate Transition115</v>
      </c>
      <c r="W119" s="30" t="e">
        <f t="shared" si="17"/>
        <v>#N/A</v>
      </c>
      <c r="X119" s="30" t="e">
        <f t="shared" si="18"/>
        <v>#N/A</v>
      </c>
      <c r="Y119" s="30" t="e">
        <f t="shared" si="19"/>
        <v>#N/A</v>
      </c>
      <c r="Z119" s="30" t="e">
        <f t="shared" si="20"/>
        <v>#N/A</v>
      </c>
      <c r="AA119" s="30" t="e">
        <f t="shared" si="21"/>
        <v>#N/A</v>
      </c>
    </row>
    <row r="120" spans="1:27" x14ac:dyDescent="0.3">
      <c r="A120">
        <v>116</v>
      </c>
      <c r="C120" t="e">
        <f ca="1"/>
        <v>#N/A</v>
      </c>
      <c r="E120" t="e">
        <f ca="1"/>
        <v>#N/A</v>
      </c>
      <c r="F120" t="e">
        <f ca="1"/>
        <v>#N/A</v>
      </c>
      <c r="G120" t="e">
        <f ca="1"/>
        <v>#N/A</v>
      </c>
      <c r="M120" s="25" t="e">
        <f>'II. EU CTB &amp; PAB Report'!C143</f>
        <v>#N/A</v>
      </c>
      <c r="N120" s="25" t="str">
        <f>'II. EU CTB &amp; PAB Report'!$F$10&amp;REF!A120</f>
        <v>iBoxx USD Asia-Pacific ex-Greater China Non-Sovereigns Investment Grade Climate Transition116</v>
      </c>
      <c r="O120" s="30" t="e">
        <f>IF(VLOOKUP(N120,PAB_CTB_Database!$B:$I,8,FALSE)="***",NA(),VLOOKUP(N120,PAB_CTB_Database!$B:$I,8,FALSE))</f>
        <v>#N/A</v>
      </c>
      <c r="P120" s="30" t="e">
        <f>IF(VLOOKUP(N120,PAB_CTB_Database!$B:$J,9,FALSE)="***",NA(),VLOOKUP(N120,PAB_CTB_Database!$B:$J,9,FALSE))</f>
        <v>#N/A</v>
      </c>
      <c r="Q120" s="30" t="e">
        <f>IF(VLOOKUP(N120,PAB_CTB_Database!$B:$K,10,FALSE)="***",NA(),VLOOKUP(N120,PAB_CTB_Database!$B:$K,10,FALSE))</f>
        <v>#N/A</v>
      </c>
      <c r="R120" s="30" t="e">
        <f>IF(VLOOKUP(N120,PAB_CTB_Database!$B:$M,12,FALSE)="***",NA(),VLOOKUP(N120,PAB_CTB_Database!$B:$M,12,FALSE))</f>
        <v>#N/A</v>
      </c>
      <c r="S120" s="30" t="e">
        <f>IF(VLOOKUP(N120,PAB_CTB_Database!$B:$N,13,FALSE)="***",NA(),VLOOKUP(N120,PAB_CTB_Database!$B:$N,13,FALSE))</f>
        <v>#N/A</v>
      </c>
      <c r="U120" s="25" t="e">
        <f t="shared" si="15"/>
        <v>#N/A</v>
      </c>
      <c r="V120" s="25" t="str">
        <f t="shared" si="16"/>
        <v>iBoxx USD Asia-Pacific ex-Greater China Non-Sovereigns Investment Grade Climate Transition116</v>
      </c>
      <c r="W120" s="30" t="e">
        <f t="shared" si="17"/>
        <v>#N/A</v>
      </c>
      <c r="X120" s="30" t="e">
        <f t="shared" si="18"/>
        <v>#N/A</v>
      </c>
      <c r="Y120" s="30" t="e">
        <f t="shared" si="19"/>
        <v>#N/A</v>
      </c>
      <c r="Z120" s="30" t="e">
        <f t="shared" si="20"/>
        <v>#N/A</v>
      </c>
      <c r="AA120" s="30" t="e">
        <f t="shared" si="21"/>
        <v>#N/A</v>
      </c>
    </row>
    <row r="121" spans="1:27" x14ac:dyDescent="0.3">
      <c r="A121">
        <v>117</v>
      </c>
      <c r="C121" t="e">
        <f ca="1"/>
        <v>#N/A</v>
      </c>
      <c r="E121" t="e">
        <f ca="1"/>
        <v>#N/A</v>
      </c>
      <c r="F121" t="e">
        <f ca="1"/>
        <v>#N/A</v>
      </c>
      <c r="G121" t="e">
        <f ca="1"/>
        <v>#N/A</v>
      </c>
      <c r="M121" s="25" t="e">
        <f>'II. EU CTB &amp; PAB Report'!C144</f>
        <v>#N/A</v>
      </c>
      <c r="N121" s="25" t="str">
        <f>'II. EU CTB &amp; PAB Report'!$F$10&amp;REF!A121</f>
        <v>iBoxx USD Asia-Pacific ex-Greater China Non-Sovereigns Investment Grade Climate Transition117</v>
      </c>
      <c r="O121" s="30" t="e">
        <f>IF(VLOOKUP(N121,PAB_CTB_Database!$B:$I,8,FALSE)="***",NA(),VLOOKUP(N121,PAB_CTB_Database!$B:$I,8,FALSE))</f>
        <v>#N/A</v>
      </c>
      <c r="P121" s="30" t="e">
        <f>IF(VLOOKUP(N121,PAB_CTB_Database!$B:$J,9,FALSE)="***",NA(),VLOOKUP(N121,PAB_CTB_Database!$B:$J,9,FALSE))</f>
        <v>#N/A</v>
      </c>
      <c r="Q121" s="30" t="e">
        <f>IF(VLOOKUP(N121,PAB_CTB_Database!$B:$K,10,FALSE)="***",NA(),VLOOKUP(N121,PAB_CTB_Database!$B:$K,10,FALSE))</f>
        <v>#N/A</v>
      </c>
      <c r="R121" s="30" t="e">
        <f>IF(VLOOKUP(N121,PAB_CTB_Database!$B:$M,12,FALSE)="***",NA(),VLOOKUP(N121,PAB_CTB_Database!$B:$M,12,FALSE))</f>
        <v>#N/A</v>
      </c>
      <c r="S121" s="30" t="e">
        <f>IF(VLOOKUP(N121,PAB_CTB_Database!$B:$N,13,FALSE)="***",NA(),VLOOKUP(N121,PAB_CTB_Database!$B:$N,13,FALSE))</f>
        <v>#N/A</v>
      </c>
      <c r="U121" s="25" t="e">
        <f t="shared" si="15"/>
        <v>#N/A</v>
      </c>
      <c r="V121" s="25" t="str">
        <f t="shared" si="16"/>
        <v>iBoxx USD Asia-Pacific ex-Greater China Non-Sovereigns Investment Grade Climate Transition117</v>
      </c>
      <c r="W121" s="30" t="e">
        <f t="shared" si="17"/>
        <v>#N/A</v>
      </c>
      <c r="X121" s="30" t="e">
        <f t="shared" si="18"/>
        <v>#N/A</v>
      </c>
      <c r="Y121" s="30" t="e">
        <f t="shared" si="19"/>
        <v>#N/A</v>
      </c>
      <c r="Z121" s="30" t="e">
        <f t="shared" si="20"/>
        <v>#N/A</v>
      </c>
      <c r="AA121" s="30" t="e">
        <f t="shared" si="21"/>
        <v>#N/A</v>
      </c>
    </row>
    <row r="122" spans="1:27" x14ac:dyDescent="0.3">
      <c r="A122">
        <v>118</v>
      </c>
      <c r="C122" t="e">
        <f ca="1"/>
        <v>#N/A</v>
      </c>
      <c r="E122" t="e">
        <f ca="1"/>
        <v>#N/A</v>
      </c>
      <c r="F122" t="e">
        <f ca="1"/>
        <v>#N/A</v>
      </c>
      <c r="G122" t="e">
        <f ca="1"/>
        <v>#N/A</v>
      </c>
      <c r="M122" s="25" t="e">
        <f>'II. EU CTB &amp; PAB Report'!C145</f>
        <v>#N/A</v>
      </c>
      <c r="N122" s="25" t="str">
        <f>'II. EU CTB &amp; PAB Report'!$F$10&amp;REF!A122</f>
        <v>iBoxx USD Asia-Pacific ex-Greater China Non-Sovereigns Investment Grade Climate Transition118</v>
      </c>
      <c r="O122" s="30" t="e">
        <f>IF(VLOOKUP(N122,PAB_CTB_Database!$B:$I,8,FALSE)="***",NA(),VLOOKUP(N122,PAB_CTB_Database!$B:$I,8,FALSE))</f>
        <v>#N/A</v>
      </c>
      <c r="P122" s="30" t="e">
        <f>IF(VLOOKUP(N122,PAB_CTB_Database!$B:$J,9,FALSE)="***",NA(),VLOOKUP(N122,PAB_CTB_Database!$B:$J,9,FALSE))</f>
        <v>#N/A</v>
      </c>
      <c r="Q122" s="30" t="e">
        <f>IF(VLOOKUP(N122,PAB_CTB_Database!$B:$K,10,FALSE)="***",NA(),VLOOKUP(N122,PAB_CTB_Database!$B:$K,10,FALSE))</f>
        <v>#N/A</v>
      </c>
      <c r="R122" s="30" t="e">
        <f>IF(VLOOKUP(N122,PAB_CTB_Database!$B:$M,12,FALSE)="***",NA(),VLOOKUP(N122,PAB_CTB_Database!$B:$M,12,FALSE))</f>
        <v>#N/A</v>
      </c>
      <c r="S122" s="30" t="e">
        <f>IF(VLOOKUP(N122,PAB_CTB_Database!$B:$N,13,FALSE)="***",NA(),VLOOKUP(N122,PAB_CTB_Database!$B:$N,13,FALSE))</f>
        <v>#N/A</v>
      </c>
      <c r="U122" s="25" t="e">
        <f t="shared" si="15"/>
        <v>#N/A</v>
      </c>
      <c r="V122" s="25" t="str">
        <f t="shared" si="16"/>
        <v>iBoxx USD Asia-Pacific ex-Greater China Non-Sovereigns Investment Grade Climate Transition118</v>
      </c>
      <c r="W122" s="30" t="e">
        <f t="shared" si="17"/>
        <v>#N/A</v>
      </c>
      <c r="X122" s="30" t="e">
        <f t="shared" si="18"/>
        <v>#N/A</v>
      </c>
      <c r="Y122" s="30" t="e">
        <f t="shared" si="19"/>
        <v>#N/A</v>
      </c>
      <c r="Z122" s="30" t="e">
        <f t="shared" si="20"/>
        <v>#N/A</v>
      </c>
      <c r="AA122" s="30" t="e">
        <f t="shared" si="21"/>
        <v>#N/A</v>
      </c>
    </row>
    <row r="123" spans="1:27" x14ac:dyDescent="0.3">
      <c r="A123">
        <v>119</v>
      </c>
      <c r="C123" t="e">
        <f ca="1"/>
        <v>#N/A</v>
      </c>
      <c r="E123" t="e">
        <f ca="1"/>
        <v>#N/A</v>
      </c>
      <c r="F123" t="e">
        <f ca="1"/>
        <v>#N/A</v>
      </c>
      <c r="G123" t="e">
        <f ca="1"/>
        <v>#N/A</v>
      </c>
      <c r="M123" s="25" t="e">
        <f>'II. EU CTB &amp; PAB Report'!C146</f>
        <v>#N/A</v>
      </c>
      <c r="N123" s="25" t="str">
        <f>'II. EU CTB &amp; PAB Report'!$F$10&amp;REF!A123</f>
        <v>iBoxx USD Asia-Pacific ex-Greater China Non-Sovereigns Investment Grade Climate Transition119</v>
      </c>
      <c r="O123" s="30" t="e">
        <f>IF(VLOOKUP(N123,PAB_CTB_Database!$B:$I,8,FALSE)="***",NA(),VLOOKUP(N123,PAB_CTB_Database!$B:$I,8,FALSE))</f>
        <v>#N/A</v>
      </c>
      <c r="P123" s="30" t="e">
        <f>IF(VLOOKUP(N123,PAB_CTB_Database!$B:$J,9,FALSE)="***",NA(),VLOOKUP(N123,PAB_CTB_Database!$B:$J,9,FALSE))</f>
        <v>#N/A</v>
      </c>
      <c r="Q123" s="30" t="e">
        <f>IF(VLOOKUP(N123,PAB_CTB_Database!$B:$K,10,FALSE)="***",NA(),VLOOKUP(N123,PAB_CTB_Database!$B:$K,10,FALSE))</f>
        <v>#N/A</v>
      </c>
      <c r="R123" s="30" t="e">
        <f>IF(VLOOKUP(N123,PAB_CTB_Database!$B:$M,12,FALSE)="***",NA(),VLOOKUP(N123,PAB_CTB_Database!$B:$M,12,FALSE))</f>
        <v>#N/A</v>
      </c>
      <c r="S123" s="30" t="e">
        <f>IF(VLOOKUP(N123,PAB_CTB_Database!$B:$N,13,FALSE)="***",NA(),VLOOKUP(N123,PAB_CTB_Database!$B:$N,13,FALSE))</f>
        <v>#N/A</v>
      </c>
      <c r="U123" s="25" t="e">
        <f t="shared" si="15"/>
        <v>#N/A</v>
      </c>
      <c r="V123" s="25" t="str">
        <f t="shared" si="16"/>
        <v>iBoxx USD Asia-Pacific ex-Greater China Non-Sovereigns Investment Grade Climate Transition119</v>
      </c>
      <c r="W123" s="30" t="e">
        <f t="shared" si="17"/>
        <v>#N/A</v>
      </c>
      <c r="X123" s="30" t="e">
        <f t="shared" si="18"/>
        <v>#N/A</v>
      </c>
      <c r="Y123" s="30" t="e">
        <f t="shared" si="19"/>
        <v>#N/A</v>
      </c>
      <c r="Z123" s="30" t="e">
        <f t="shared" si="20"/>
        <v>#N/A</v>
      </c>
      <c r="AA123" s="30" t="e">
        <f t="shared" si="21"/>
        <v>#N/A</v>
      </c>
    </row>
  </sheetData>
  <sortState xmlns:xlrd2="http://schemas.microsoft.com/office/spreadsheetml/2017/richdata2" ref="AO4:AO73">
    <sortCondition ref="AO73"/>
  </sortState>
  <pageMargins left="0.7" right="0.7" top="0.75" bottom="0.75" header="0.3" footer="0.3"/>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2991AB-259A-445B-A9A0-A127B778AC34}">
  <sheetPr codeName="Sheet12">
    <tabColor rgb="FFFFFF00"/>
  </sheetPr>
  <dimension ref="A2:Z78"/>
  <sheetViews>
    <sheetView workbookViewId="0">
      <selection activeCell="Z4" sqref="Z4:Z78"/>
    </sheetView>
  </sheetViews>
  <sheetFormatPr defaultRowHeight="14.4" x14ac:dyDescent="0.3"/>
  <sheetData>
    <row r="2" spans="1:26" x14ac:dyDescent="0.3">
      <c r="A2" t="s">
        <v>688</v>
      </c>
    </row>
    <row r="3" spans="1:26" x14ac:dyDescent="0.3">
      <c r="A3" s="24" t="s">
        <v>130</v>
      </c>
      <c r="O3" t="s">
        <v>689</v>
      </c>
      <c r="Z3" t="s">
        <v>690</v>
      </c>
    </row>
    <row r="4" spans="1:26" x14ac:dyDescent="0.3">
      <c r="A4" s="24" t="s">
        <v>265</v>
      </c>
      <c r="O4" s="24" t="s">
        <v>130</v>
      </c>
      <c r="Z4" s="124" t="s">
        <v>205</v>
      </c>
    </row>
    <row r="5" spans="1:26" x14ac:dyDescent="0.3">
      <c r="A5" s="106" t="s">
        <v>590</v>
      </c>
      <c r="O5" s="24" t="s">
        <v>265</v>
      </c>
      <c r="Z5" s="124" t="s">
        <v>203</v>
      </c>
    </row>
    <row r="6" spans="1:26" x14ac:dyDescent="0.3">
      <c r="A6" s="24" t="s">
        <v>582</v>
      </c>
      <c r="O6" s="24" t="s">
        <v>582</v>
      </c>
      <c r="Z6" s="124" t="s">
        <v>282</v>
      </c>
    </row>
    <row r="7" spans="1:26" x14ac:dyDescent="0.3">
      <c r="A7" s="106" t="s">
        <v>593</v>
      </c>
      <c r="O7" s="24" t="s">
        <v>582</v>
      </c>
      <c r="Z7" s="124" t="s">
        <v>274</v>
      </c>
    </row>
    <row r="8" spans="1:26" x14ac:dyDescent="0.3">
      <c r="A8" s="24" t="s">
        <v>582</v>
      </c>
      <c r="O8" s="24" t="s">
        <v>560</v>
      </c>
      <c r="Z8" s="124" t="s">
        <v>286</v>
      </c>
    </row>
    <row r="9" spans="1:26" x14ac:dyDescent="0.3">
      <c r="A9" s="106" t="s">
        <v>594</v>
      </c>
      <c r="Z9" s="124" t="s">
        <v>284</v>
      </c>
    </row>
    <row r="10" spans="1:26" x14ac:dyDescent="0.3">
      <c r="Z10" s="124" t="s">
        <v>278</v>
      </c>
    </row>
    <row r="11" spans="1:26" x14ac:dyDescent="0.3">
      <c r="Z11" s="124" t="s">
        <v>220</v>
      </c>
    </row>
    <row r="12" spans="1:26" x14ac:dyDescent="0.3">
      <c r="Z12" s="124" t="s">
        <v>290</v>
      </c>
    </row>
    <row r="13" spans="1:26" x14ac:dyDescent="0.3">
      <c r="Z13" s="124" t="s">
        <v>288</v>
      </c>
    </row>
    <row r="14" spans="1:26" x14ac:dyDescent="0.3">
      <c r="Z14" s="124" t="s">
        <v>209</v>
      </c>
    </row>
    <row r="15" spans="1:26" x14ac:dyDescent="0.3">
      <c r="Z15" s="124" t="s">
        <v>207</v>
      </c>
    </row>
    <row r="16" spans="1:26" x14ac:dyDescent="0.3">
      <c r="Z16" s="124" t="s">
        <v>163</v>
      </c>
    </row>
    <row r="17" spans="26:26" x14ac:dyDescent="0.3">
      <c r="Z17" s="124" t="s">
        <v>16</v>
      </c>
    </row>
    <row r="18" spans="26:26" x14ac:dyDescent="0.3">
      <c r="Z18" s="124" t="s">
        <v>165</v>
      </c>
    </row>
    <row r="19" spans="26:26" x14ac:dyDescent="0.3">
      <c r="Z19" s="124" t="s">
        <v>276</v>
      </c>
    </row>
    <row r="20" spans="26:26" x14ac:dyDescent="0.3">
      <c r="Z20" s="124" t="s">
        <v>494</v>
      </c>
    </row>
    <row r="21" spans="26:26" x14ac:dyDescent="0.3">
      <c r="Z21" s="124" t="s">
        <v>193</v>
      </c>
    </row>
    <row r="22" spans="26:26" x14ac:dyDescent="0.3">
      <c r="Z22" s="124" t="s">
        <v>500</v>
      </c>
    </row>
    <row r="23" spans="26:26" x14ac:dyDescent="0.3">
      <c r="Z23" s="124" t="s">
        <v>496</v>
      </c>
    </row>
    <row r="24" spans="26:26" x14ac:dyDescent="0.3">
      <c r="Z24" s="124" t="s">
        <v>498</v>
      </c>
    </row>
    <row r="25" spans="26:26" x14ac:dyDescent="0.3">
      <c r="Z25" s="124" t="s">
        <v>492</v>
      </c>
    </row>
    <row r="26" spans="26:26" x14ac:dyDescent="0.3">
      <c r="Z26" s="124" t="s">
        <v>181</v>
      </c>
    </row>
    <row r="27" spans="26:26" x14ac:dyDescent="0.3">
      <c r="Z27" s="124" t="s">
        <v>175</v>
      </c>
    </row>
    <row r="28" spans="26:26" x14ac:dyDescent="0.3">
      <c r="Z28" s="124" t="s">
        <v>179</v>
      </c>
    </row>
    <row r="29" spans="26:26" x14ac:dyDescent="0.3">
      <c r="Z29" s="124" t="s">
        <v>173</v>
      </c>
    </row>
    <row r="30" spans="26:26" x14ac:dyDescent="0.3">
      <c r="Z30" s="124" t="s">
        <v>177</v>
      </c>
    </row>
    <row r="31" spans="26:26" x14ac:dyDescent="0.3">
      <c r="Z31" s="124" t="s">
        <v>268</v>
      </c>
    </row>
    <row r="32" spans="26:26" x14ac:dyDescent="0.3">
      <c r="Z32" s="124" t="s">
        <v>554</v>
      </c>
    </row>
    <row r="33" spans="26:26" x14ac:dyDescent="0.3">
      <c r="Z33" s="124" t="s">
        <v>187</v>
      </c>
    </row>
    <row r="34" spans="26:26" x14ac:dyDescent="0.3">
      <c r="Z34" s="124" t="s">
        <v>185</v>
      </c>
    </row>
    <row r="35" spans="26:26" x14ac:dyDescent="0.3">
      <c r="Z35" s="124" t="s">
        <v>201</v>
      </c>
    </row>
    <row r="36" spans="26:26" x14ac:dyDescent="0.3">
      <c r="Z36" s="124" t="s">
        <v>197</v>
      </c>
    </row>
    <row r="37" spans="26:26" x14ac:dyDescent="0.3">
      <c r="Z37" s="124" t="s">
        <v>199</v>
      </c>
    </row>
    <row r="38" spans="26:26" x14ac:dyDescent="0.3">
      <c r="Z38" s="124" t="s">
        <v>272</v>
      </c>
    </row>
    <row r="39" spans="26:26" x14ac:dyDescent="0.3">
      <c r="Z39" s="124" t="s">
        <v>195</v>
      </c>
    </row>
    <row r="40" spans="26:26" x14ac:dyDescent="0.3">
      <c r="Z40" s="124" t="s">
        <v>212</v>
      </c>
    </row>
    <row r="41" spans="26:26" x14ac:dyDescent="0.3">
      <c r="Z41" s="124" t="s">
        <v>214</v>
      </c>
    </row>
    <row r="42" spans="26:26" x14ac:dyDescent="0.3">
      <c r="Z42" s="124" t="s">
        <v>169</v>
      </c>
    </row>
    <row r="43" spans="26:26" x14ac:dyDescent="0.3">
      <c r="Z43" s="124" t="s">
        <v>210</v>
      </c>
    </row>
    <row r="44" spans="26:26" x14ac:dyDescent="0.3">
      <c r="Z44" s="124" t="s">
        <v>216</v>
      </c>
    </row>
    <row r="45" spans="26:26" x14ac:dyDescent="0.3">
      <c r="Z45" s="124" t="s">
        <v>294</v>
      </c>
    </row>
    <row r="46" spans="26:26" x14ac:dyDescent="0.3">
      <c r="Z46" s="124" t="s">
        <v>191</v>
      </c>
    </row>
    <row r="47" spans="26:26" x14ac:dyDescent="0.3">
      <c r="Z47" s="124" t="s">
        <v>189</v>
      </c>
    </row>
    <row r="48" spans="26:26" x14ac:dyDescent="0.3">
      <c r="Z48" s="124" t="s">
        <v>183</v>
      </c>
    </row>
    <row r="49" spans="26:26" x14ac:dyDescent="0.3">
      <c r="Z49" s="124" t="s">
        <v>171</v>
      </c>
    </row>
    <row r="50" spans="26:26" x14ac:dyDescent="0.3">
      <c r="Z50" s="124" t="s">
        <v>270</v>
      </c>
    </row>
    <row r="51" spans="26:26" x14ac:dyDescent="0.3">
      <c r="Z51" s="124" t="s">
        <v>218</v>
      </c>
    </row>
    <row r="52" spans="26:26" x14ac:dyDescent="0.3">
      <c r="Z52" s="124" t="s">
        <v>167</v>
      </c>
    </row>
    <row r="53" spans="26:26" x14ac:dyDescent="0.3">
      <c r="Z53" s="124" t="s">
        <v>280</v>
      </c>
    </row>
    <row r="54" spans="26:26" x14ac:dyDescent="0.3">
      <c r="Z54" s="124" t="s">
        <v>222</v>
      </c>
    </row>
    <row r="55" spans="26:26" x14ac:dyDescent="0.3">
      <c r="Z55" s="124" t="s">
        <v>266</v>
      </c>
    </row>
    <row r="56" spans="26:26" x14ac:dyDescent="0.3">
      <c r="Z56" s="124" t="s">
        <v>555</v>
      </c>
    </row>
    <row r="57" spans="26:26" x14ac:dyDescent="0.3">
      <c r="Z57" s="124" t="s">
        <v>264</v>
      </c>
    </row>
    <row r="58" spans="26:26" x14ac:dyDescent="0.3">
      <c r="Z58" s="124" t="s">
        <v>247</v>
      </c>
    </row>
    <row r="59" spans="26:26" x14ac:dyDescent="0.3">
      <c r="Z59" s="124" t="s">
        <v>231</v>
      </c>
    </row>
    <row r="60" spans="26:26" x14ac:dyDescent="0.3">
      <c r="Z60" s="124" t="s">
        <v>253</v>
      </c>
    </row>
    <row r="61" spans="26:26" x14ac:dyDescent="0.3">
      <c r="Z61" s="124" t="s">
        <v>556</v>
      </c>
    </row>
    <row r="62" spans="26:26" x14ac:dyDescent="0.3">
      <c r="Z62" s="124" t="s">
        <v>259</v>
      </c>
    </row>
    <row r="63" spans="26:26" x14ac:dyDescent="0.3">
      <c r="Z63" s="124" t="s">
        <v>228</v>
      </c>
    </row>
    <row r="64" spans="26:26" x14ac:dyDescent="0.3">
      <c r="Z64" s="124" t="s">
        <v>261</v>
      </c>
    </row>
    <row r="65" spans="26:26" x14ac:dyDescent="0.3">
      <c r="Z65" s="124" t="s">
        <v>257</v>
      </c>
    </row>
    <row r="66" spans="26:26" x14ac:dyDescent="0.3">
      <c r="Z66" s="124" t="s">
        <v>255</v>
      </c>
    </row>
    <row r="67" spans="26:26" x14ac:dyDescent="0.3">
      <c r="Z67" s="124" t="s">
        <v>237</v>
      </c>
    </row>
    <row r="68" spans="26:26" x14ac:dyDescent="0.3">
      <c r="Z68" s="124" t="s">
        <v>557</v>
      </c>
    </row>
    <row r="69" spans="26:26" x14ac:dyDescent="0.3">
      <c r="Z69" s="124" t="s">
        <v>226</v>
      </c>
    </row>
    <row r="70" spans="26:26" x14ac:dyDescent="0.3">
      <c r="Z70" s="124" t="s">
        <v>243</v>
      </c>
    </row>
    <row r="71" spans="26:26" x14ac:dyDescent="0.3">
      <c r="Z71" s="124" t="s">
        <v>263</v>
      </c>
    </row>
    <row r="72" spans="26:26" x14ac:dyDescent="0.3">
      <c r="Z72" s="124" t="s">
        <v>558</v>
      </c>
    </row>
    <row r="73" spans="26:26" x14ac:dyDescent="0.3">
      <c r="Z73" s="124" t="s">
        <v>235</v>
      </c>
    </row>
    <row r="74" spans="26:26" x14ac:dyDescent="0.3">
      <c r="Z74" s="124" t="s">
        <v>233</v>
      </c>
    </row>
    <row r="75" spans="26:26" x14ac:dyDescent="0.3">
      <c r="Z75" s="124" t="s">
        <v>230</v>
      </c>
    </row>
    <row r="76" spans="26:26" x14ac:dyDescent="0.3">
      <c r="Z76" s="124" t="s">
        <v>537</v>
      </c>
    </row>
    <row r="77" spans="26:26" x14ac:dyDescent="0.3">
      <c r="Z77" s="124" t="s">
        <v>249</v>
      </c>
    </row>
    <row r="78" spans="26:26" x14ac:dyDescent="0.3">
      <c r="Z78" s="124" t="s">
        <v>560</v>
      </c>
    </row>
  </sheetData>
  <pageMargins left="0.7" right="0.7" top="0.75" bottom="0.75" header="0.3" footer="0.3"/>
  <pageSetup orientation="portrait" horizontalDpi="90" verticalDpi="9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FD5E1D-7479-4078-BE87-815A705B302D}">
  <sheetPr codeName="Sheet21">
    <tabColor theme="1"/>
    <pageSetUpPr fitToPage="1"/>
  </sheetPr>
  <dimension ref="A1:W3033"/>
  <sheetViews>
    <sheetView topLeftCell="A58" zoomScale="70" zoomScaleNormal="70" workbookViewId="0">
      <selection activeCell="B14" sqref="B14:I14"/>
    </sheetView>
  </sheetViews>
  <sheetFormatPr defaultColWidth="9.33203125" defaultRowHeight="13.8" x14ac:dyDescent="0.25"/>
  <cols>
    <col min="1" max="1" width="5.6640625" style="61" customWidth="1"/>
    <col min="2" max="4" width="5.44140625" style="61" customWidth="1"/>
    <col min="5" max="5" width="14.33203125" style="61" customWidth="1"/>
    <col min="6" max="6" width="15.6640625" style="61" customWidth="1"/>
    <col min="7" max="7" width="13.33203125" style="61" customWidth="1"/>
    <col min="8" max="8" width="1.5546875" style="61" customWidth="1"/>
    <col min="9" max="9" width="42.33203125" style="61" customWidth="1"/>
    <col min="10" max="10" width="43.6640625" style="61" customWidth="1"/>
    <col min="11" max="11" width="2.6640625" style="61" customWidth="1"/>
    <col min="12" max="12" width="20.6640625" style="61" customWidth="1"/>
    <col min="13" max="13" width="5.6640625" style="61" customWidth="1"/>
    <col min="14" max="14" width="35.5546875" style="61" customWidth="1"/>
    <col min="15" max="15" width="2.6640625" style="61" customWidth="1"/>
    <col min="16" max="16" width="14.33203125" style="61" customWidth="1"/>
    <col min="17" max="17" width="2.6640625" style="61" customWidth="1"/>
    <col min="18" max="18" width="11.44140625" style="61" customWidth="1"/>
    <col min="19" max="19" width="2.6640625" style="61" customWidth="1"/>
    <col min="20" max="22" width="16.33203125" style="61" customWidth="1"/>
    <col min="23" max="23" width="5.6640625" style="61" customWidth="1"/>
    <col min="24" max="24" width="9.33203125" style="61"/>
    <col min="25" max="25" width="14" style="61" customWidth="1"/>
    <col min="26" max="26" width="22.6640625" style="61" customWidth="1"/>
    <col min="27" max="27" width="16.44140625" style="61" customWidth="1"/>
    <col min="28" max="28" width="9.33203125" style="61"/>
    <col min="29" max="29" width="13" style="61" customWidth="1"/>
    <col min="30" max="30" width="9.33203125" style="61"/>
    <col min="31" max="31" width="11" style="61" customWidth="1"/>
    <col min="32" max="16384" width="9.33203125" style="61"/>
  </cols>
  <sheetData>
    <row r="1" spans="1:23" ht="75" customHeight="1" x14ac:dyDescent="0.25">
      <c r="A1" s="60"/>
      <c r="B1" s="60"/>
      <c r="C1" s="60"/>
      <c r="D1" s="60"/>
      <c r="E1" s="60"/>
      <c r="F1" s="60"/>
      <c r="G1" s="60"/>
      <c r="H1" s="60"/>
      <c r="I1" s="60"/>
      <c r="J1" s="60"/>
      <c r="K1" s="60"/>
      <c r="L1" s="60"/>
      <c r="M1" s="60"/>
      <c r="N1" s="60"/>
      <c r="O1" s="60"/>
      <c r="P1" s="60"/>
      <c r="Q1" s="60"/>
      <c r="R1" s="60"/>
      <c r="S1" s="60"/>
      <c r="T1" s="60"/>
      <c r="U1" s="60"/>
      <c r="V1" s="60"/>
      <c r="W1" s="60"/>
    </row>
    <row r="2" spans="1:23" ht="15" customHeight="1" x14ac:dyDescent="0.25">
      <c r="A2" s="208"/>
      <c r="B2" s="208"/>
      <c r="C2" s="208"/>
      <c r="D2" s="208"/>
      <c r="E2" s="208"/>
      <c r="F2" s="208"/>
      <c r="G2" s="208"/>
      <c r="H2" s="208"/>
      <c r="I2" s="208"/>
      <c r="J2" s="208"/>
      <c r="K2" s="208"/>
      <c r="L2" s="208"/>
      <c r="M2" s="208"/>
      <c r="N2" s="208"/>
      <c r="O2" s="208"/>
      <c r="P2" s="208"/>
      <c r="Q2" s="208"/>
      <c r="R2" s="208"/>
      <c r="S2" s="208"/>
      <c r="T2" s="208"/>
      <c r="U2" s="208"/>
      <c r="V2" s="208"/>
      <c r="W2" s="208"/>
    </row>
    <row r="3" spans="1:23" ht="30.75" customHeight="1" x14ac:dyDescent="0.25">
      <c r="A3" s="208"/>
      <c r="B3" s="84"/>
      <c r="C3" s="32"/>
      <c r="D3" s="32"/>
      <c r="E3" s="208"/>
      <c r="F3" s="208"/>
      <c r="G3" s="208"/>
      <c r="H3" s="208"/>
      <c r="I3" s="208"/>
      <c r="J3" s="208"/>
      <c r="K3" s="208"/>
      <c r="L3" s="208"/>
      <c r="M3" s="208"/>
      <c r="N3" s="208"/>
      <c r="O3" s="208"/>
      <c r="P3" s="208"/>
      <c r="Q3" s="208"/>
      <c r="R3" s="208"/>
      <c r="S3" s="208"/>
      <c r="T3" s="208"/>
      <c r="U3" s="208"/>
      <c r="V3" s="163">
        <f>'Front Cover'!Y3</f>
        <v>45778</v>
      </c>
      <c r="W3" s="208"/>
    </row>
    <row r="4" spans="1:23" s="65" customFormat="1" ht="30.75" customHeight="1" x14ac:dyDescent="0.3">
      <c r="A4" s="211"/>
      <c r="B4" s="442" t="s">
        <v>156</v>
      </c>
      <c r="C4" s="443"/>
      <c r="D4" s="443"/>
      <c r="E4" s="443"/>
      <c r="F4" s="443"/>
      <c r="G4" s="443"/>
      <c r="H4" s="443"/>
      <c r="I4" s="443"/>
      <c r="J4" s="443"/>
      <c r="K4" s="443"/>
      <c r="L4" s="443"/>
      <c r="M4" s="443"/>
      <c r="N4" s="211"/>
      <c r="O4" s="211"/>
      <c r="P4" s="211"/>
      <c r="Q4" s="211"/>
      <c r="R4" s="211"/>
      <c r="S4" s="211"/>
      <c r="T4" s="211"/>
      <c r="U4" s="211"/>
      <c r="V4" s="211"/>
      <c r="W4" s="211"/>
    </row>
    <row r="5" spans="1:23" ht="7.5" customHeight="1" x14ac:dyDescent="0.4">
      <c r="A5" s="208"/>
      <c r="B5" s="14"/>
      <c r="C5" s="14"/>
      <c r="D5" s="14"/>
      <c r="E5" s="208"/>
      <c r="F5" s="208"/>
      <c r="G5" s="208"/>
      <c r="H5" s="208"/>
      <c r="I5" s="208"/>
      <c r="J5" s="208"/>
      <c r="K5" s="208"/>
      <c r="L5" s="208"/>
      <c r="M5" s="208"/>
      <c r="N5" s="208"/>
      <c r="O5" s="208"/>
      <c r="P5" s="208"/>
      <c r="Q5" s="208"/>
      <c r="R5" s="208"/>
      <c r="S5" s="208"/>
      <c r="T5" s="208"/>
      <c r="U5" s="208"/>
      <c r="V5" s="208"/>
      <c r="W5" s="208"/>
    </row>
    <row r="6" spans="1:23" ht="30" customHeight="1" x14ac:dyDescent="0.25">
      <c r="A6" s="208"/>
      <c r="B6" s="294" t="s">
        <v>157</v>
      </c>
      <c r="C6" s="294"/>
      <c r="D6" s="294"/>
      <c r="E6" s="294"/>
      <c r="F6" s="294"/>
      <c r="G6" s="294"/>
      <c r="H6" s="294"/>
      <c r="I6" s="294"/>
      <c r="J6" s="294"/>
      <c r="K6" s="294"/>
      <c r="L6" s="294"/>
      <c r="M6" s="294"/>
      <c r="N6" s="257"/>
      <c r="O6" s="257"/>
      <c r="P6" s="257"/>
      <c r="Q6" s="257"/>
      <c r="R6" s="257"/>
      <c r="S6" s="257"/>
      <c r="T6" s="257"/>
      <c r="U6" s="257"/>
      <c r="V6" s="257"/>
      <c r="W6" s="208"/>
    </row>
    <row r="7" spans="1:23" ht="8.25" customHeight="1" x14ac:dyDescent="0.25">
      <c r="A7" s="208"/>
      <c r="B7" s="57"/>
      <c r="C7" s="57"/>
      <c r="D7" s="57"/>
      <c r="E7" s="57"/>
      <c r="F7" s="57"/>
      <c r="G7" s="57"/>
      <c r="H7" s="57"/>
      <c r="I7" s="57"/>
      <c r="J7" s="57"/>
      <c r="K7" s="57"/>
      <c r="L7" s="57"/>
      <c r="M7" s="208"/>
      <c r="N7" s="208"/>
      <c r="O7" s="208"/>
      <c r="P7" s="208"/>
      <c r="Q7" s="208"/>
      <c r="R7" s="208"/>
      <c r="S7" s="208"/>
      <c r="T7" s="208"/>
      <c r="U7" s="208"/>
      <c r="V7" s="208"/>
      <c r="W7" s="208"/>
    </row>
    <row r="8" spans="1:23" s="88" customFormat="1" x14ac:dyDescent="0.3">
      <c r="A8" s="258"/>
      <c r="B8" s="449" t="s">
        <v>158</v>
      </c>
      <c r="C8" s="449"/>
      <c r="D8" s="449"/>
      <c r="E8" s="449"/>
      <c r="F8" s="449"/>
      <c r="G8" s="449"/>
      <c r="H8" s="449"/>
      <c r="I8" s="449"/>
      <c r="J8" s="450" t="s">
        <v>159</v>
      </c>
      <c r="K8" s="450"/>
      <c r="L8" s="450"/>
      <c r="M8" s="450"/>
      <c r="N8" s="450"/>
      <c r="O8" s="258"/>
      <c r="P8" s="258"/>
      <c r="Q8" s="258"/>
      <c r="R8" s="258"/>
      <c r="S8" s="258"/>
      <c r="T8" s="258"/>
      <c r="U8" s="258"/>
      <c r="V8" s="258"/>
      <c r="W8" s="258"/>
    </row>
    <row r="9" spans="1:23" s="88" customFormat="1" ht="5.25" customHeight="1" x14ac:dyDescent="0.3">
      <c r="A9" s="258"/>
      <c r="B9" s="89"/>
      <c r="C9" s="89"/>
      <c r="D9" s="89"/>
      <c r="E9" s="89"/>
      <c r="F9" s="89"/>
      <c r="G9" s="89"/>
      <c r="H9" s="89"/>
      <c r="I9" s="89"/>
      <c r="J9" s="90"/>
      <c r="K9" s="90"/>
      <c r="L9" s="90"/>
      <c r="M9" s="90"/>
      <c r="N9" s="90"/>
      <c r="O9" s="258"/>
      <c r="P9" s="258"/>
      <c r="Q9" s="258"/>
      <c r="R9" s="258"/>
      <c r="S9" s="258"/>
      <c r="T9" s="258"/>
      <c r="U9" s="258"/>
      <c r="V9" s="258"/>
      <c r="W9" s="258"/>
    </row>
    <row r="10" spans="1:23" s="88" customFormat="1" ht="15" customHeight="1" x14ac:dyDescent="0.25">
      <c r="A10" s="258"/>
      <c r="B10" s="444" t="s">
        <v>160</v>
      </c>
      <c r="C10" s="444"/>
      <c r="D10" s="444"/>
      <c r="E10" s="444"/>
      <c r="F10" s="444"/>
      <c r="G10" s="444"/>
      <c r="H10" s="444"/>
      <c r="I10" s="444"/>
      <c r="J10" s="446" t="s">
        <v>161</v>
      </c>
      <c r="K10" s="446"/>
      <c r="L10" s="446"/>
      <c r="M10" s="446"/>
      <c r="N10" s="446"/>
      <c r="O10" s="258"/>
      <c r="P10" s="258"/>
      <c r="Q10" s="258"/>
      <c r="R10" s="258"/>
      <c r="S10" s="258"/>
      <c r="T10" s="258"/>
      <c r="U10" s="258"/>
      <c r="V10" s="258"/>
      <c r="W10" s="258"/>
    </row>
    <row r="11" spans="1:23" s="88" customFormat="1" ht="15" customHeight="1" x14ac:dyDescent="0.25">
      <c r="A11" s="258"/>
      <c r="B11" s="444" t="s">
        <v>16</v>
      </c>
      <c r="C11" s="444"/>
      <c r="D11" s="444"/>
      <c r="E11" s="444"/>
      <c r="F11" s="444"/>
      <c r="G11" s="444"/>
      <c r="H11" s="444"/>
      <c r="I11" s="444"/>
      <c r="J11" s="446" t="s">
        <v>162</v>
      </c>
      <c r="K11" s="446"/>
      <c r="L11" s="446"/>
      <c r="M11" s="446"/>
      <c r="N11" s="446"/>
      <c r="O11" s="258"/>
      <c r="P11" s="258"/>
      <c r="Q11" s="258"/>
      <c r="R11" s="258"/>
      <c r="S11" s="258"/>
      <c r="T11" s="258"/>
      <c r="U11" s="258"/>
      <c r="V11" s="258"/>
      <c r="W11" s="258"/>
    </row>
    <row r="12" spans="1:23" s="88" customFormat="1" ht="15" customHeight="1" x14ac:dyDescent="0.25">
      <c r="A12" s="258"/>
      <c r="B12" s="451" t="s">
        <v>163</v>
      </c>
      <c r="C12" s="451"/>
      <c r="D12" s="451"/>
      <c r="E12" s="451"/>
      <c r="F12" s="451"/>
      <c r="G12" s="451"/>
      <c r="H12" s="451"/>
      <c r="I12" s="451"/>
      <c r="J12" s="448" t="s">
        <v>164</v>
      </c>
      <c r="K12" s="448"/>
      <c r="L12" s="448"/>
      <c r="M12" s="448"/>
      <c r="N12" s="448"/>
      <c r="O12" s="258"/>
      <c r="P12" s="258"/>
      <c r="Q12" s="258"/>
      <c r="R12" s="258"/>
      <c r="S12" s="258"/>
      <c r="T12" s="258"/>
      <c r="U12" s="258"/>
      <c r="V12" s="258"/>
      <c r="W12" s="258"/>
    </row>
    <row r="13" spans="1:23" s="88" customFormat="1" ht="15" customHeight="1" x14ac:dyDescent="0.25">
      <c r="A13" s="258"/>
      <c r="B13" s="444" t="s">
        <v>165</v>
      </c>
      <c r="C13" s="444"/>
      <c r="D13" s="444"/>
      <c r="E13" s="444"/>
      <c r="F13" s="444"/>
      <c r="G13" s="444"/>
      <c r="H13" s="444"/>
      <c r="I13" s="444"/>
      <c r="J13" s="446" t="s">
        <v>166</v>
      </c>
      <c r="K13" s="446"/>
      <c r="L13" s="446"/>
      <c r="M13" s="446"/>
      <c r="N13" s="446"/>
      <c r="O13" s="258"/>
      <c r="P13" s="258"/>
      <c r="Q13" s="258"/>
      <c r="R13" s="258"/>
      <c r="S13" s="258"/>
      <c r="T13" s="258"/>
      <c r="U13" s="258"/>
      <c r="V13" s="258"/>
      <c r="W13" s="258"/>
    </row>
    <row r="14" spans="1:23" s="88" customFormat="1" ht="15" customHeight="1" x14ac:dyDescent="0.25">
      <c r="A14" s="258"/>
      <c r="B14" s="445" t="s">
        <v>167</v>
      </c>
      <c r="C14" s="445"/>
      <c r="D14" s="445"/>
      <c r="E14" s="445"/>
      <c r="F14" s="445"/>
      <c r="G14" s="445"/>
      <c r="H14" s="445"/>
      <c r="I14" s="445"/>
      <c r="J14" s="447" t="s">
        <v>168</v>
      </c>
      <c r="K14" s="447"/>
      <c r="L14" s="447"/>
      <c r="M14" s="447"/>
      <c r="N14" s="447"/>
      <c r="O14" s="258"/>
      <c r="P14" s="258"/>
      <c r="Q14" s="258"/>
      <c r="R14" s="258"/>
      <c r="S14" s="258"/>
      <c r="T14" s="258"/>
      <c r="U14" s="258"/>
      <c r="V14" s="258"/>
      <c r="W14" s="258"/>
    </row>
    <row r="15" spans="1:23" s="88" customFormat="1" ht="15" customHeight="1" x14ac:dyDescent="0.25">
      <c r="A15" s="258"/>
      <c r="B15" s="444" t="s">
        <v>169</v>
      </c>
      <c r="C15" s="444"/>
      <c r="D15" s="444"/>
      <c r="E15" s="444"/>
      <c r="F15" s="444"/>
      <c r="G15" s="444"/>
      <c r="H15" s="444"/>
      <c r="I15" s="444"/>
      <c r="J15" s="446" t="s">
        <v>170</v>
      </c>
      <c r="K15" s="446"/>
      <c r="L15" s="446"/>
      <c r="M15" s="446"/>
      <c r="N15" s="446"/>
      <c r="O15" s="258"/>
      <c r="P15" s="258"/>
      <c r="Q15" s="258"/>
      <c r="R15" s="258"/>
      <c r="S15" s="258"/>
      <c r="T15" s="258"/>
      <c r="U15" s="258"/>
      <c r="V15" s="258"/>
      <c r="W15" s="258"/>
    </row>
    <row r="16" spans="1:23" s="88" customFormat="1" ht="15" customHeight="1" x14ac:dyDescent="0.25">
      <c r="A16" s="258"/>
      <c r="B16" s="445" t="s">
        <v>171</v>
      </c>
      <c r="C16" s="445"/>
      <c r="D16" s="445"/>
      <c r="E16" s="445"/>
      <c r="F16" s="445"/>
      <c r="G16" s="445"/>
      <c r="H16" s="445"/>
      <c r="I16" s="445"/>
      <c r="J16" s="447" t="s">
        <v>172</v>
      </c>
      <c r="K16" s="447"/>
      <c r="L16" s="447"/>
      <c r="M16" s="447"/>
      <c r="N16" s="447"/>
      <c r="O16" s="258"/>
      <c r="P16" s="258"/>
      <c r="Q16" s="258"/>
      <c r="R16" s="258"/>
      <c r="S16" s="258"/>
      <c r="T16" s="258"/>
      <c r="U16" s="258"/>
      <c r="V16" s="258"/>
      <c r="W16" s="258"/>
    </row>
    <row r="17" spans="1:23" s="88" customFormat="1" ht="15" customHeight="1" x14ac:dyDescent="0.25">
      <c r="A17" s="258"/>
      <c r="B17" s="444" t="s">
        <v>173</v>
      </c>
      <c r="C17" s="444"/>
      <c r="D17" s="444"/>
      <c r="E17" s="444"/>
      <c r="F17" s="444"/>
      <c r="G17" s="444"/>
      <c r="H17" s="444"/>
      <c r="I17" s="444"/>
      <c r="J17" s="446" t="s">
        <v>174</v>
      </c>
      <c r="K17" s="446"/>
      <c r="L17" s="446"/>
      <c r="M17" s="446"/>
      <c r="N17" s="446"/>
      <c r="O17" s="258"/>
      <c r="P17" s="258"/>
      <c r="Q17" s="258"/>
      <c r="R17" s="258"/>
      <c r="S17" s="258"/>
      <c r="T17" s="258"/>
      <c r="U17" s="258"/>
      <c r="V17" s="258"/>
      <c r="W17" s="258"/>
    </row>
    <row r="18" spans="1:23" s="88" customFormat="1" ht="15" customHeight="1" x14ac:dyDescent="0.25">
      <c r="A18" s="258"/>
      <c r="B18" s="445" t="s">
        <v>175</v>
      </c>
      <c r="C18" s="445"/>
      <c r="D18" s="445"/>
      <c r="E18" s="445"/>
      <c r="F18" s="445"/>
      <c r="G18" s="445"/>
      <c r="H18" s="445"/>
      <c r="I18" s="445"/>
      <c r="J18" s="447" t="s">
        <v>176</v>
      </c>
      <c r="K18" s="447"/>
      <c r="L18" s="447"/>
      <c r="M18" s="447"/>
      <c r="N18" s="447"/>
      <c r="O18" s="258"/>
      <c r="P18" s="258"/>
      <c r="Q18" s="258"/>
      <c r="R18" s="258"/>
      <c r="S18" s="258"/>
      <c r="T18" s="258"/>
      <c r="U18" s="258"/>
      <c r="V18" s="258"/>
      <c r="W18" s="258"/>
    </row>
    <row r="19" spans="1:23" s="88" customFormat="1" ht="15" customHeight="1" x14ac:dyDescent="0.25">
      <c r="A19" s="258"/>
      <c r="B19" s="444" t="s">
        <v>177</v>
      </c>
      <c r="C19" s="444"/>
      <c r="D19" s="444"/>
      <c r="E19" s="444"/>
      <c r="F19" s="444"/>
      <c r="G19" s="444"/>
      <c r="H19" s="444"/>
      <c r="I19" s="444"/>
      <c r="J19" s="446" t="s">
        <v>178</v>
      </c>
      <c r="K19" s="446"/>
      <c r="L19" s="446"/>
      <c r="M19" s="446"/>
      <c r="N19" s="446"/>
      <c r="O19" s="258"/>
      <c r="P19" s="258"/>
      <c r="Q19" s="258"/>
      <c r="R19" s="258"/>
      <c r="S19" s="258"/>
      <c r="T19" s="258"/>
      <c r="U19" s="258"/>
      <c r="V19" s="258"/>
      <c r="W19" s="258"/>
    </row>
    <row r="20" spans="1:23" s="88" customFormat="1" ht="15" customHeight="1" x14ac:dyDescent="0.25">
      <c r="A20" s="258"/>
      <c r="B20" s="445" t="s">
        <v>179</v>
      </c>
      <c r="C20" s="445"/>
      <c r="D20" s="445"/>
      <c r="E20" s="445"/>
      <c r="F20" s="445"/>
      <c r="G20" s="445"/>
      <c r="H20" s="445"/>
      <c r="I20" s="445"/>
      <c r="J20" s="447" t="s">
        <v>180</v>
      </c>
      <c r="K20" s="447"/>
      <c r="L20" s="447"/>
      <c r="M20" s="447"/>
      <c r="N20" s="447"/>
      <c r="O20" s="258"/>
      <c r="P20" s="258"/>
      <c r="Q20" s="258"/>
      <c r="R20" s="258"/>
      <c r="S20" s="258"/>
      <c r="T20" s="258"/>
      <c r="U20" s="258"/>
      <c r="V20" s="258"/>
      <c r="W20" s="258"/>
    </row>
    <row r="21" spans="1:23" s="88" customFormat="1" ht="15" customHeight="1" x14ac:dyDescent="0.25">
      <c r="A21" s="258"/>
      <c r="B21" s="444" t="s">
        <v>181</v>
      </c>
      <c r="C21" s="444"/>
      <c r="D21" s="444"/>
      <c r="E21" s="444"/>
      <c r="F21" s="444"/>
      <c r="G21" s="444"/>
      <c r="H21" s="444"/>
      <c r="I21" s="444"/>
      <c r="J21" s="446" t="s">
        <v>182</v>
      </c>
      <c r="K21" s="446"/>
      <c r="L21" s="446"/>
      <c r="M21" s="446"/>
      <c r="N21" s="446"/>
      <c r="O21" s="258"/>
      <c r="P21" s="258"/>
      <c r="Q21" s="258"/>
      <c r="R21" s="258"/>
      <c r="S21" s="258"/>
      <c r="T21" s="258"/>
      <c r="U21" s="258"/>
      <c r="V21" s="258"/>
      <c r="W21" s="258"/>
    </row>
    <row r="22" spans="1:23" s="88" customFormat="1" ht="15" customHeight="1" x14ac:dyDescent="0.25">
      <c r="A22" s="258"/>
      <c r="B22" s="445" t="s">
        <v>183</v>
      </c>
      <c r="C22" s="445"/>
      <c r="D22" s="445"/>
      <c r="E22" s="445"/>
      <c r="F22" s="445"/>
      <c r="G22" s="445"/>
      <c r="H22" s="445"/>
      <c r="I22" s="445"/>
      <c r="J22" s="447" t="s">
        <v>184</v>
      </c>
      <c r="K22" s="447"/>
      <c r="L22" s="447"/>
      <c r="M22" s="447"/>
      <c r="N22" s="447"/>
      <c r="O22" s="258"/>
      <c r="P22" s="258"/>
      <c r="Q22" s="258"/>
      <c r="R22" s="258"/>
      <c r="S22" s="258"/>
      <c r="T22" s="258"/>
      <c r="U22" s="258"/>
      <c r="V22" s="258"/>
      <c r="W22" s="258"/>
    </row>
    <row r="23" spans="1:23" s="88" customFormat="1" ht="15" customHeight="1" x14ac:dyDescent="0.25">
      <c r="A23" s="258"/>
      <c r="B23" s="444" t="s">
        <v>185</v>
      </c>
      <c r="C23" s="444"/>
      <c r="D23" s="444"/>
      <c r="E23" s="444"/>
      <c r="F23" s="444"/>
      <c r="G23" s="444"/>
      <c r="H23" s="444"/>
      <c r="I23" s="444"/>
      <c r="J23" s="446" t="s">
        <v>186</v>
      </c>
      <c r="K23" s="446"/>
      <c r="L23" s="446"/>
      <c r="M23" s="446"/>
      <c r="N23" s="446"/>
      <c r="O23" s="258"/>
      <c r="P23" s="258"/>
      <c r="Q23" s="258"/>
      <c r="R23" s="258"/>
      <c r="S23" s="258"/>
      <c r="T23" s="258"/>
      <c r="U23" s="258"/>
      <c r="V23" s="258"/>
      <c r="W23" s="258"/>
    </row>
    <row r="24" spans="1:23" s="88" customFormat="1" ht="15" customHeight="1" x14ac:dyDescent="0.25">
      <c r="A24" s="258"/>
      <c r="B24" s="445" t="s">
        <v>187</v>
      </c>
      <c r="C24" s="445"/>
      <c r="D24" s="445"/>
      <c r="E24" s="445"/>
      <c r="F24" s="445"/>
      <c r="G24" s="445"/>
      <c r="H24" s="445"/>
      <c r="I24" s="445"/>
      <c r="J24" s="447" t="s">
        <v>188</v>
      </c>
      <c r="K24" s="447"/>
      <c r="L24" s="447"/>
      <c r="M24" s="447"/>
      <c r="N24" s="447"/>
      <c r="O24" s="258"/>
      <c r="P24" s="258"/>
      <c r="Q24" s="258"/>
      <c r="R24" s="258"/>
      <c r="S24" s="258"/>
      <c r="T24" s="258"/>
      <c r="U24" s="258"/>
      <c r="V24" s="258"/>
      <c r="W24" s="258"/>
    </row>
    <row r="25" spans="1:23" s="88" customFormat="1" ht="15" customHeight="1" x14ac:dyDescent="0.25">
      <c r="A25" s="258"/>
      <c r="B25" s="444" t="s">
        <v>189</v>
      </c>
      <c r="C25" s="444"/>
      <c r="D25" s="444"/>
      <c r="E25" s="444"/>
      <c r="F25" s="444"/>
      <c r="G25" s="444"/>
      <c r="H25" s="444"/>
      <c r="I25" s="444"/>
      <c r="J25" s="446" t="s">
        <v>190</v>
      </c>
      <c r="K25" s="446"/>
      <c r="L25" s="446"/>
      <c r="M25" s="446"/>
      <c r="N25" s="446"/>
      <c r="O25" s="258"/>
      <c r="P25" s="258"/>
      <c r="Q25" s="258"/>
      <c r="R25" s="258"/>
      <c r="S25" s="258"/>
      <c r="T25" s="258"/>
      <c r="U25" s="258"/>
      <c r="V25" s="258"/>
      <c r="W25" s="258"/>
    </row>
    <row r="26" spans="1:23" s="88" customFormat="1" ht="15" customHeight="1" x14ac:dyDescent="0.25">
      <c r="A26" s="258"/>
      <c r="B26" s="445" t="s">
        <v>191</v>
      </c>
      <c r="C26" s="445"/>
      <c r="D26" s="445"/>
      <c r="E26" s="445"/>
      <c r="F26" s="445"/>
      <c r="G26" s="445"/>
      <c r="H26" s="445"/>
      <c r="I26" s="445"/>
      <c r="J26" s="447" t="s">
        <v>192</v>
      </c>
      <c r="K26" s="447"/>
      <c r="L26" s="447"/>
      <c r="M26" s="447"/>
      <c r="N26" s="447"/>
      <c r="O26" s="258"/>
      <c r="P26" s="258"/>
      <c r="Q26" s="258"/>
      <c r="R26" s="258"/>
      <c r="S26" s="258"/>
      <c r="T26" s="258"/>
      <c r="U26" s="258"/>
      <c r="V26" s="258"/>
      <c r="W26" s="258"/>
    </row>
    <row r="27" spans="1:23" s="88" customFormat="1" ht="15" customHeight="1" x14ac:dyDescent="0.25">
      <c r="A27" s="258"/>
      <c r="B27" s="444" t="s">
        <v>193</v>
      </c>
      <c r="C27" s="444"/>
      <c r="D27" s="444"/>
      <c r="E27" s="444"/>
      <c r="F27" s="444"/>
      <c r="G27" s="444"/>
      <c r="H27" s="444"/>
      <c r="I27" s="444"/>
      <c r="J27" s="446" t="s">
        <v>194</v>
      </c>
      <c r="K27" s="446"/>
      <c r="L27" s="446"/>
      <c r="M27" s="446"/>
      <c r="N27" s="446"/>
      <c r="O27" s="258"/>
      <c r="P27" s="258"/>
      <c r="Q27" s="258"/>
      <c r="R27" s="258"/>
      <c r="S27" s="258"/>
      <c r="T27" s="258"/>
      <c r="U27" s="258"/>
      <c r="V27" s="258"/>
      <c r="W27" s="258"/>
    </row>
    <row r="28" spans="1:23" s="88" customFormat="1" ht="15" customHeight="1" x14ac:dyDescent="0.25">
      <c r="A28" s="258"/>
      <c r="B28" s="445" t="s">
        <v>195</v>
      </c>
      <c r="C28" s="445"/>
      <c r="D28" s="445"/>
      <c r="E28" s="445"/>
      <c r="F28" s="445"/>
      <c r="G28" s="445"/>
      <c r="H28" s="445"/>
      <c r="I28" s="445"/>
      <c r="J28" s="447" t="s">
        <v>196</v>
      </c>
      <c r="K28" s="447"/>
      <c r="L28" s="447"/>
      <c r="M28" s="447"/>
      <c r="N28" s="447"/>
      <c r="O28" s="258"/>
      <c r="P28" s="258"/>
      <c r="Q28" s="258"/>
      <c r="R28" s="258"/>
      <c r="S28" s="258"/>
      <c r="T28" s="258"/>
      <c r="U28" s="258"/>
      <c r="V28" s="258"/>
      <c r="W28" s="258"/>
    </row>
    <row r="29" spans="1:23" s="88" customFormat="1" ht="15" customHeight="1" x14ac:dyDescent="0.25">
      <c r="A29" s="258"/>
      <c r="B29" s="444" t="s">
        <v>197</v>
      </c>
      <c r="C29" s="444"/>
      <c r="D29" s="444"/>
      <c r="E29" s="444"/>
      <c r="F29" s="444"/>
      <c r="G29" s="444"/>
      <c r="H29" s="444"/>
      <c r="I29" s="444"/>
      <c r="J29" s="446" t="s">
        <v>198</v>
      </c>
      <c r="K29" s="446"/>
      <c r="L29" s="446"/>
      <c r="M29" s="446"/>
      <c r="N29" s="446"/>
      <c r="O29" s="258"/>
      <c r="P29" s="258"/>
      <c r="Q29" s="258"/>
      <c r="R29" s="258"/>
      <c r="S29" s="258"/>
      <c r="T29" s="258"/>
      <c r="U29" s="258"/>
      <c r="V29" s="258"/>
      <c r="W29" s="258"/>
    </row>
    <row r="30" spans="1:23" s="88" customFormat="1" ht="15" customHeight="1" x14ac:dyDescent="0.25">
      <c r="A30" s="258"/>
      <c r="B30" s="445" t="s">
        <v>199</v>
      </c>
      <c r="C30" s="445"/>
      <c r="D30" s="445"/>
      <c r="E30" s="445"/>
      <c r="F30" s="445"/>
      <c r="G30" s="445"/>
      <c r="H30" s="445"/>
      <c r="I30" s="445"/>
      <c r="J30" s="447" t="s">
        <v>200</v>
      </c>
      <c r="K30" s="447"/>
      <c r="L30" s="447"/>
      <c r="M30" s="447"/>
      <c r="N30" s="447"/>
      <c r="O30" s="258"/>
      <c r="P30" s="258"/>
      <c r="Q30" s="258"/>
      <c r="R30" s="258"/>
      <c r="S30" s="258"/>
      <c r="T30" s="258"/>
      <c r="U30" s="258"/>
      <c r="V30" s="258"/>
      <c r="W30" s="258"/>
    </row>
    <row r="31" spans="1:23" s="88" customFormat="1" ht="15" customHeight="1" x14ac:dyDescent="0.25">
      <c r="A31" s="258"/>
      <c r="B31" s="444" t="s">
        <v>201</v>
      </c>
      <c r="C31" s="444"/>
      <c r="D31" s="444"/>
      <c r="E31" s="444"/>
      <c r="F31" s="444"/>
      <c r="G31" s="444"/>
      <c r="H31" s="444"/>
      <c r="I31" s="444"/>
      <c r="J31" s="446" t="s">
        <v>202</v>
      </c>
      <c r="K31" s="446"/>
      <c r="L31" s="446"/>
      <c r="M31" s="446"/>
      <c r="N31" s="446"/>
      <c r="O31" s="258"/>
      <c r="P31" s="258"/>
      <c r="Q31" s="258"/>
      <c r="R31" s="258"/>
      <c r="S31" s="258"/>
      <c r="T31" s="258"/>
      <c r="U31" s="258"/>
      <c r="V31" s="258"/>
      <c r="W31" s="258"/>
    </row>
    <row r="32" spans="1:23" s="88" customFormat="1" ht="15" customHeight="1" x14ac:dyDescent="0.25">
      <c r="A32" s="258"/>
      <c r="B32" s="445" t="s">
        <v>203</v>
      </c>
      <c r="C32" s="445"/>
      <c r="D32" s="445"/>
      <c r="E32" s="445"/>
      <c r="F32" s="445"/>
      <c r="G32" s="445"/>
      <c r="H32" s="445"/>
      <c r="I32" s="445"/>
      <c r="J32" s="447" t="s">
        <v>204</v>
      </c>
      <c r="K32" s="447"/>
      <c r="L32" s="447"/>
      <c r="M32" s="447"/>
      <c r="N32" s="447"/>
      <c r="O32" s="258"/>
      <c r="P32" s="258"/>
      <c r="Q32" s="258"/>
      <c r="R32" s="258"/>
      <c r="S32" s="258"/>
      <c r="T32" s="258"/>
      <c r="U32" s="258"/>
      <c r="V32" s="258"/>
      <c r="W32" s="258"/>
    </row>
    <row r="33" spans="1:23" s="88" customFormat="1" ht="15" customHeight="1" x14ac:dyDescent="0.25">
      <c r="A33" s="258"/>
      <c r="B33" s="444" t="s">
        <v>205</v>
      </c>
      <c r="C33" s="444"/>
      <c r="D33" s="444"/>
      <c r="E33" s="444"/>
      <c r="F33" s="444"/>
      <c r="G33" s="444"/>
      <c r="H33" s="444"/>
      <c r="I33" s="444"/>
      <c r="J33" s="446" t="s">
        <v>206</v>
      </c>
      <c r="K33" s="446"/>
      <c r="L33" s="446"/>
      <c r="M33" s="446"/>
      <c r="N33" s="446"/>
      <c r="O33" s="258"/>
      <c r="P33" s="258"/>
      <c r="Q33" s="258"/>
      <c r="R33" s="258"/>
      <c r="S33" s="258"/>
      <c r="T33" s="258"/>
      <c r="U33" s="258"/>
      <c r="V33" s="258"/>
      <c r="W33" s="258"/>
    </row>
    <row r="34" spans="1:23" s="88" customFormat="1" ht="15" customHeight="1" x14ac:dyDescent="0.25">
      <c r="A34" s="258"/>
      <c r="B34" s="445" t="s">
        <v>207</v>
      </c>
      <c r="C34" s="445"/>
      <c r="D34" s="445"/>
      <c r="E34" s="445"/>
      <c r="F34" s="445"/>
      <c r="G34" s="445"/>
      <c r="H34" s="445"/>
      <c r="I34" s="445"/>
      <c r="J34" s="447" t="s">
        <v>208</v>
      </c>
      <c r="K34" s="447"/>
      <c r="L34" s="447"/>
      <c r="M34" s="447"/>
      <c r="N34" s="447"/>
      <c r="O34" s="258"/>
      <c r="P34" s="258"/>
      <c r="Q34" s="258"/>
      <c r="R34" s="258"/>
      <c r="S34" s="258"/>
      <c r="T34" s="258"/>
      <c r="U34" s="258"/>
      <c r="V34" s="258"/>
      <c r="W34" s="258"/>
    </row>
    <row r="35" spans="1:23" s="88" customFormat="1" ht="15" customHeight="1" x14ac:dyDescent="0.25">
      <c r="A35" s="258"/>
      <c r="B35" s="444" t="s">
        <v>209</v>
      </c>
      <c r="C35" s="444"/>
      <c r="D35" s="444"/>
      <c r="E35" s="444"/>
      <c r="F35" s="444"/>
      <c r="G35" s="444"/>
      <c r="H35" s="444"/>
      <c r="I35" s="444"/>
      <c r="J35" s="446" t="s">
        <v>208</v>
      </c>
      <c r="K35" s="446"/>
      <c r="L35" s="446"/>
      <c r="M35" s="446"/>
      <c r="N35" s="446"/>
      <c r="O35" s="258"/>
      <c r="P35" s="258"/>
      <c r="Q35" s="258"/>
      <c r="R35" s="258"/>
      <c r="S35" s="258"/>
      <c r="T35" s="258"/>
      <c r="U35" s="258"/>
      <c r="V35" s="258"/>
      <c r="W35" s="258"/>
    </row>
    <row r="36" spans="1:23" s="88" customFormat="1" ht="15" customHeight="1" x14ac:dyDescent="0.25">
      <c r="A36" s="258"/>
      <c r="B36" s="445" t="s">
        <v>210</v>
      </c>
      <c r="C36" s="445"/>
      <c r="D36" s="445"/>
      <c r="E36" s="445"/>
      <c r="F36" s="445"/>
      <c r="G36" s="445"/>
      <c r="H36" s="445"/>
      <c r="I36" s="445"/>
      <c r="J36" s="447" t="s">
        <v>211</v>
      </c>
      <c r="K36" s="447"/>
      <c r="L36" s="447"/>
      <c r="M36" s="447"/>
      <c r="N36" s="447"/>
      <c r="O36" s="258"/>
      <c r="P36" s="258"/>
      <c r="Q36" s="258"/>
      <c r="R36" s="258"/>
      <c r="S36" s="258"/>
      <c r="T36" s="258"/>
      <c r="U36" s="258"/>
      <c r="V36" s="258"/>
      <c r="W36" s="258"/>
    </row>
    <row r="37" spans="1:23" s="88" customFormat="1" ht="15" customHeight="1" x14ac:dyDescent="0.25">
      <c r="A37" s="258"/>
      <c r="B37" s="444" t="s">
        <v>212</v>
      </c>
      <c r="C37" s="444"/>
      <c r="D37" s="444"/>
      <c r="E37" s="444"/>
      <c r="F37" s="444"/>
      <c r="G37" s="444"/>
      <c r="H37" s="444"/>
      <c r="I37" s="444"/>
      <c r="J37" s="446" t="s">
        <v>213</v>
      </c>
      <c r="K37" s="446"/>
      <c r="L37" s="446"/>
      <c r="M37" s="446"/>
      <c r="N37" s="446"/>
      <c r="O37" s="258"/>
      <c r="P37" s="258"/>
      <c r="Q37" s="258"/>
      <c r="R37" s="258"/>
      <c r="S37" s="258"/>
      <c r="T37" s="258"/>
      <c r="U37" s="258"/>
      <c r="V37" s="258"/>
      <c r="W37" s="258"/>
    </row>
    <row r="38" spans="1:23" s="88" customFormat="1" ht="15" customHeight="1" x14ac:dyDescent="0.25">
      <c r="A38" s="258"/>
      <c r="B38" s="445" t="s">
        <v>214</v>
      </c>
      <c r="C38" s="445"/>
      <c r="D38" s="445"/>
      <c r="E38" s="445"/>
      <c r="F38" s="445"/>
      <c r="G38" s="445"/>
      <c r="H38" s="445"/>
      <c r="I38" s="445"/>
      <c r="J38" s="447" t="s">
        <v>215</v>
      </c>
      <c r="K38" s="447"/>
      <c r="L38" s="447"/>
      <c r="M38" s="447"/>
      <c r="N38" s="447"/>
      <c r="O38" s="258"/>
      <c r="P38" s="258"/>
      <c r="Q38" s="258"/>
      <c r="R38" s="258"/>
      <c r="S38" s="258"/>
      <c r="T38" s="258"/>
      <c r="U38" s="258"/>
      <c r="V38" s="258"/>
      <c r="W38" s="258"/>
    </row>
    <row r="39" spans="1:23" s="88" customFormat="1" ht="15" customHeight="1" x14ac:dyDescent="0.25">
      <c r="A39" s="258"/>
      <c r="B39" s="444" t="s">
        <v>216</v>
      </c>
      <c r="C39" s="444"/>
      <c r="D39" s="444"/>
      <c r="E39" s="444"/>
      <c r="F39" s="444"/>
      <c r="G39" s="444"/>
      <c r="H39" s="444"/>
      <c r="I39" s="444"/>
      <c r="J39" s="446" t="s">
        <v>217</v>
      </c>
      <c r="K39" s="446"/>
      <c r="L39" s="446"/>
      <c r="M39" s="446"/>
      <c r="N39" s="446"/>
      <c r="O39" s="258"/>
      <c r="P39" s="258"/>
      <c r="Q39" s="258"/>
      <c r="R39" s="258"/>
      <c r="S39" s="258"/>
      <c r="T39" s="258"/>
      <c r="U39" s="258"/>
      <c r="V39" s="258"/>
      <c r="W39" s="258"/>
    </row>
    <row r="40" spans="1:23" s="88" customFormat="1" ht="15" customHeight="1" x14ac:dyDescent="0.25">
      <c r="A40" s="258"/>
      <c r="B40" s="445" t="s">
        <v>218</v>
      </c>
      <c r="C40" s="445"/>
      <c r="D40" s="445"/>
      <c r="E40" s="445"/>
      <c r="F40" s="445"/>
      <c r="G40" s="445"/>
      <c r="H40" s="445"/>
      <c r="I40" s="445"/>
      <c r="J40" s="447" t="s">
        <v>219</v>
      </c>
      <c r="K40" s="447"/>
      <c r="L40" s="447"/>
      <c r="M40" s="447"/>
      <c r="N40" s="447"/>
      <c r="O40" s="258"/>
      <c r="P40" s="258"/>
      <c r="Q40" s="258"/>
      <c r="R40" s="258"/>
      <c r="S40" s="258"/>
      <c r="T40" s="258"/>
      <c r="U40" s="258"/>
      <c r="V40" s="258"/>
      <c r="W40" s="258"/>
    </row>
    <row r="41" spans="1:23" s="88" customFormat="1" ht="15" customHeight="1" x14ac:dyDescent="0.25">
      <c r="A41" s="258"/>
      <c r="B41" s="444" t="s">
        <v>220</v>
      </c>
      <c r="C41" s="444"/>
      <c r="D41" s="444"/>
      <c r="E41" s="444"/>
      <c r="F41" s="444"/>
      <c r="G41" s="444"/>
      <c r="H41" s="444"/>
      <c r="I41" s="444"/>
      <c r="J41" s="446" t="s">
        <v>221</v>
      </c>
      <c r="K41" s="446"/>
      <c r="L41" s="446"/>
      <c r="M41" s="446"/>
      <c r="N41" s="446"/>
      <c r="O41" s="258"/>
      <c r="P41" s="258"/>
      <c r="Q41" s="258"/>
      <c r="R41" s="258"/>
      <c r="S41" s="258"/>
      <c r="T41" s="258"/>
      <c r="U41" s="258"/>
      <c r="V41" s="258"/>
      <c r="W41" s="258"/>
    </row>
    <row r="42" spans="1:23" s="88" customFormat="1" ht="15" customHeight="1" x14ac:dyDescent="0.25">
      <c r="A42" s="258"/>
      <c r="B42" s="445" t="s">
        <v>222</v>
      </c>
      <c r="C42" s="445"/>
      <c r="D42" s="445"/>
      <c r="E42" s="445"/>
      <c r="F42" s="445"/>
      <c r="G42" s="445"/>
      <c r="H42" s="445"/>
      <c r="I42" s="445"/>
      <c r="J42" s="447" t="s">
        <v>223</v>
      </c>
      <c r="K42" s="447"/>
      <c r="L42" s="447"/>
      <c r="M42" s="447"/>
      <c r="N42" s="447"/>
      <c r="O42" s="258"/>
      <c r="P42" s="258"/>
      <c r="Q42" s="258"/>
      <c r="R42" s="258"/>
      <c r="S42" s="258"/>
      <c r="T42" s="258"/>
      <c r="U42" s="258"/>
      <c r="V42" s="258"/>
      <c r="W42" s="258"/>
    </row>
    <row r="43" spans="1:23" s="88" customFormat="1" ht="15" customHeight="1" x14ac:dyDescent="0.25">
      <c r="A43" s="258"/>
      <c r="B43" s="444" t="s">
        <v>224</v>
      </c>
      <c r="C43" s="444"/>
      <c r="D43" s="444"/>
      <c r="E43" s="444"/>
      <c r="F43" s="444"/>
      <c r="G43" s="444"/>
      <c r="H43" s="444"/>
      <c r="I43" s="444"/>
      <c r="J43" s="446" t="s">
        <v>225</v>
      </c>
      <c r="K43" s="446"/>
      <c r="L43" s="446"/>
      <c r="M43" s="446"/>
      <c r="N43" s="446"/>
      <c r="O43" s="258"/>
      <c r="P43" s="258"/>
      <c r="Q43" s="258"/>
      <c r="R43" s="258"/>
      <c r="S43" s="258"/>
      <c r="T43" s="258"/>
      <c r="U43" s="258"/>
      <c r="V43" s="258"/>
      <c r="W43" s="258"/>
    </row>
    <row r="44" spans="1:23" s="88" customFormat="1" ht="15" customHeight="1" x14ac:dyDescent="0.25">
      <c r="A44" s="258"/>
      <c r="B44" s="445" t="s">
        <v>226</v>
      </c>
      <c r="C44" s="445"/>
      <c r="D44" s="445"/>
      <c r="E44" s="445"/>
      <c r="F44" s="445"/>
      <c r="G44" s="445"/>
      <c r="H44" s="445"/>
      <c r="I44" s="445"/>
      <c r="J44" s="447" t="s">
        <v>227</v>
      </c>
      <c r="K44" s="447"/>
      <c r="L44" s="447"/>
      <c r="M44" s="447"/>
      <c r="N44" s="447"/>
      <c r="O44" s="258"/>
      <c r="P44" s="258"/>
      <c r="Q44" s="258"/>
      <c r="R44" s="258"/>
      <c r="S44" s="258"/>
      <c r="T44" s="258"/>
      <c r="U44" s="258"/>
      <c r="V44" s="258"/>
      <c r="W44" s="258"/>
    </row>
    <row r="45" spans="1:23" s="88" customFormat="1" ht="15" customHeight="1" x14ac:dyDescent="0.25">
      <c r="A45" s="258"/>
      <c r="B45" s="444" t="s">
        <v>228</v>
      </c>
      <c r="C45" s="444"/>
      <c r="D45" s="444"/>
      <c r="E45" s="444"/>
      <c r="F45" s="444"/>
      <c r="G45" s="444"/>
      <c r="H45" s="444"/>
      <c r="I45" s="444"/>
      <c r="J45" s="446" t="s">
        <v>229</v>
      </c>
      <c r="K45" s="446"/>
      <c r="L45" s="446"/>
      <c r="M45" s="446"/>
      <c r="N45" s="446"/>
      <c r="O45" s="258"/>
      <c r="P45" s="258"/>
      <c r="Q45" s="258"/>
      <c r="R45" s="258"/>
      <c r="S45" s="258"/>
      <c r="T45" s="258"/>
      <c r="U45" s="258"/>
      <c r="V45" s="258"/>
      <c r="W45" s="258"/>
    </row>
    <row r="46" spans="1:23" s="88" customFormat="1" ht="15" customHeight="1" x14ac:dyDescent="0.25">
      <c r="A46" s="258"/>
      <c r="B46" s="445" t="s">
        <v>230</v>
      </c>
      <c r="C46" s="445"/>
      <c r="D46" s="445"/>
      <c r="E46" s="445"/>
      <c r="F46" s="445"/>
      <c r="G46" s="445"/>
      <c r="H46" s="445"/>
      <c r="I46" s="445"/>
      <c r="J46" s="447" t="s">
        <v>230</v>
      </c>
      <c r="K46" s="447"/>
      <c r="L46" s="447"/>
      <c r="M46" s="447"/>
      <c r="N46" s="447"/>
      <c r="O46" s="258"/>
      <c r="P46" s="258"/>
      <c r="Q46" s="258"/>
      <c r="R46" s="258"/>
      <c r="S46" s="258"/>
      <c r="T46" s="258"/>
      <c r="U46" s="258"/>
      <c r="V46" s="258"/>
      <c r="W46" s="258"/>
    </row>
    <row r="47" spans="1:23" s="88" customFormat="1" ht="15" customHeight="1" x14ac:dyDescent="0.25">
      <c r="A47" s="258"/>
      <c r="B47" s="444" t="s">
        <v>231</v>
      </c>
      <c r="C47" s="444"/>
      <c r="D47" s="444"/>
      <c r="E47" s="444"/>
      <c r="F47" s="444"/>
      <c r="G47" s="444"/>
      <c r="H47" s="444"/>
      <c r="I47" s="444"/>
      <c r="J47" s="446" t="s">
        <v>232</v>
      </c>
      <c r="K47" s="446"/>
      <c r="L47" s="446"/>
      <c r="M47" s="446"/>
      <c r="N47" s="446"/>
      <c r="O47" s="258"/>
      <c r="P47" s="258"/>
      <c r="Q47" s="258"/>
      <c r="R47" s="258"/>
      <c r="S47" s="258"/>
      <c r="T47" s="258"/>
      <c r="U47" s="258"/>
      <c r="V47" s="258"/>
      <c r="W47" s="258"/>
    </row>
    <row r="48" spans="1:23" s="88" customFormat="1" ht="15" customHeight="1" x14ac:dyDescent="0.25">
      <c r="A48" s="258"/>
      <c r="B48" s="445" t="s">
        <v>233</v>
      </c>
      <c r="C48" s="445"/>
      <c r="D48" s="445"/>
      <c r="E48" s="445"/>
      <c r="F48" s="445"/>
      <c r="G48" s="445"/>
      <c r="H48" s="445"/>
      <c r="I48" s="445"/>
      <c r="J48" s="447" t="s">
        <v>234</v>
      </c>
      <c r="K48" s="447"/>
      <c r="L48" s="447"/>
      <c r="M48" s="447"/>
      <c r="N48" s="447"/>
      <c r="O48" s="258"/>
      <c r="P48" s="258"/>
      <c r="Q48" s="258"/>
      <c r="R48" s="258"/>
      <c r="S48" s="258"/>
      <c r="T48" s="258"/>
      <c r="U48" s="258"/>
      <c r="V48" s="258"/>
      <c r="W48" s="258"/>
    </row>
    <row r="49" spans="1:23" s="88" customFormat="1" ht="15" customHeight="1" x14ac:dyDescent="0.25">
      <c r="A49" s="258"/>
      <c r="B49" s="444" t="s">
        <v>235</v>
      </c>
      <c r="C49" s="444"/>
      <c r="D49" s="444"/>
      <c r="E49" s="444"/>
      <c r="F49" s="444"/>
      <c r="G49" s="444"/>
      <c r="H49" s="444"/>
      <c r="I49" s="444"/>
      <c r="J49" s="446" t="s">
        <v>236</v>
      </c>
      <c r="K49" s="446"/>
      <c r="L49" s="446"/>
      <c r="M49" s="446"/>
      <c r="N49" s="446"/>
      <c r="O49" s="258"/>
      <c r="P49" s="258"/>
      <c r="Q49" s="258"/>
      <c r="R49" s="258"/>
      <c r="S49" s="258"/>
      <c r="T49" s="258"/>
      <c r="U49" s="258"/>
      <c r="V49" s="258"/>
      <c r="W49" s="258"/>
    </row>
    <row r="50" spans="1:23" s="88" customFormat="1" ht="15" customHeight="1" x14ac:dyDescent="0.25">
      <c r="A50" s="258"/>
      <c r="B50" s="445" t="s">
        <v>237</v>
      </c>
      <c r="C50" s="445"/>
      <c r="D50" s="445"/>
      <c r="E50" s="445"/>
      <c r="F50" s="445"/>
      <c r="G50" s="445"/>
      <c r="H50" s="445"/>
      <c r="I50" s="445"/>
      <c r="J50" s="447" t="s">
        <v>238</v>
      </c>
      <c r="K50" s="447"/>
      <c r="L50" s="447"/>
      <c r="M50" s="447"/>
      <c r="N50" s="447"/>
      <c r="O50" s="258"/>
      <c r="P50" s="258"/>
      <c r="Q50" s="258"/>
      <c r="R50" s="258"/>
      <c r="S50" s="258"/>
      <c r="T50" s="258"/>
      <c r="U50" s="258"/>
      <c r="V50" s="258"/>
      <c r="W50" s="258"/>
    </row>
    <row r="51" spans="1:23" s="88" customFormat="1" ht="15" customHeight="1" x14ac:dyDescent="0.25">
      <c r="A51" s="258"/>
      <c r="B51" s="444" t="s">
        <v>239</v>
      </c>
      <c r="C51" s="444"/>
      <c r="D51" s="444"/>
      <c r="E51" s="444"/>
      <c r="F51" s="444"/>
      <c r="G51" s="444"/>
      <c r="H51" s="444"/>
      <c r="I51" s="444"/>
      <c r="J51" s="446" t="s">
        <v>240</v>
      </c>
      <c r="K51" s="446"/>
      <c r="L51" s="446"/>
      <c r="M51" s="446"/>
      <c r="N51" s="446"/>
      <c r="O51" s="258"/>
      <c r="P51" s="258"/>
      <c r="Q51" s="258"/>
      <c r="R51" s="258"/>
      <c r="S51" s="258"/>
      <c r="T51" s="258"/>
      <c r="U51" s="258"/>
      <c r="V51" s="258"/>
      <c r="W51" s="258"/>
    </row>
    <row r="52" spans="1:23" s="88" customFormat="1" ht="15" customHeight="1" x14ac:dyDescent="0.25">
      <c r="A52" s="258"/>
      <c r="B52" s="445" t="s">
        <v>241</v>
      </c>
      <c r="C52" s="445"/>
      <c r="D52" s="445"/>
      <c r="E52" s="445"/>
      <c r="F52" s="445"/>
      <c r="G52" s="445"/>
      <c r="H52" s="445"/>
      <c r="I52" s="445"/>
      <c r="J52" s="447" t="s">
        <v>242</v>
      </c>
      <c r="K52" s="447"/>
      <c r="L52" s="447"/>
      <c r="M52" s="447"/>
      <c r="N52" s="447"/>
      <c r="O52" s="258"/>
      <c r="P52" s="258"/>
      <c r="Q52" s="258"/>
      <c r="R52" s="258"/>
      <c r="S52" s="258"/>
      <c r="T52" s="258"/>
      <c r="U52" s="258"/>
      <c r="V52" s="258"/>
      <c r="W52" s="258"/>
    </row>
    <row r="53" spans="1:23" s="88" customFormat="1" ht="15" customHeight="1" x14ac:dyDescent="0.25">
      <c r="A53" s="258"/>
      <c r="B53" s="444" t="s">
        <v>243</v>
      </c>
      <c r="C53" s="444"/>
      <c r="D53" s="444"/>
      <c r="E53" s="444"/>
      <c r="F53" s="444"/>
      <c r="G53" s="444"/>
      <c r="H53" s="444"/>
      <c r="I53" s="444"/>
      <c r="J53" s="446" t="s">
        <v>244</v>
      </c>
      <c r="K53" s="446"/>
      <c r="L53" s="446"/>
      <c r="M53" s="446"/>
      <c r="N53" s="446"/>
      <c r="O53" s="258"/>
      <c r="P53" s="258"/>
      <c r="Q53" s="258"/>
      <c r="R53" s="258"/>
      <c r="S53" s="258"/>
      <c r="T53" s="258"/>
      <c r="U53" s="258"/>
      <c r="V53" s="258"/>
      <c r="W53" s="258"/>
    </row>
    <row r="54" spans="1:23" s="88" customFormat="1" ht="15" customHeight="1" x14ac:dyDescent="0.25">
      <c r="A54" s="258"/>
      <c r="B54" s="445" t="s">
        <v>245</v>
      </c>
      <c r="C54" s="445"/>
      <c r="D54" s="445"/>
      <c r="E54" s="445"/>
      <c r="F54" s="445"/>
      <c r="G54" s="445"/>
      <c r="H54" s="445"/>
      <c r="I54" s="445"/>
      <c r="J54" s="447" t="s">
        <v>246</v>
      </c>
      <c r="K54" s="447"/>
      <c r="L54" s="447"/>
      <c r="M54" s="447"/>
      <c r="N54" s="447"/>
      <c r="O54" s="258"/>
      <c r="P54" s="258"/>
      <c r="Q54" s="258"/>
      <c r="R54" s="258"/>
      <c r="S54" s="258"/>
      <c r="T54" s="258"/>
      <c r="U54" s="258"/>
      <c r="V54" s="258"/>
      <c r="W54" s="258"/>
    </row>
    <row r="55" spans="1:23" s="88" customFormat="1" ht="15" customHeight="1" x14ac:dyDescent="0.25">
      <c r="A55" s="258"/>
      <c r="B55" s="444" t="s">
        <v>247</v>
      </c>
      <c r="C55" s="444"/>
      <c r="D55" s="444"/>
      <c r="E55" s="444"/>
      <c r="F55" s="444"/>
      <c r="G55" s="444"/>
      <c r="H55" s="444"/>
      <c r="I55" s="444"/>
      <c r="J55" s="446" t="s">
        <v>248</v>
      </c>
      <c r="K55" s="446"/>
      <c r="L55" s="446"/>
      <c r="M55" s="446"/>
      <c r="N55" s="446"/>
      <c r="O55" s="258"/>
      <c r="P55" s="258"/>
      <c r="Q55" s="258"/>
      <c r="R55" s="258"/>
      <c r="S55" s="258"/>
      <c r="T55" s="258"/>
      <c r="U55" s="258"/>
      <c r="V55" s="258"/>
      <c r="W55" s="258"/>
    </row>
    <row r="56" spans="1:23" s="88" customFormat="1" ht="15" customHeight="1" x14ac:dyDescent="0.25">
      <c r="A56" s="258"/>
      <c r="B56" s="445" t="s">
        <v>249</v>
      </c>
      <c r="C56" s="445"/>
      <c r="D56" s="445"/>
      <c r="E56" s="445"/>
      <c r="F56" s="445"/>
      <c r="G56" s="445"/>
      <c r="H56" s="445"/>
      <c r="I56" s="445"/>
      <c r="J56" s="447" t="s">
        <v>250</v>
      </c>
      <c r="K56" s="447"/>
      <c r="L56" s="447"/>
      <c r="M56" s="447"/>
      <c r="N56" s="447"/>
      <c r="O56" s="258"/>
      <c r="P56" s="258"/>
      <c r="Q56" s="258"/>
      <c r="R56" s="258"/>
      <c r="S56" s="258"/>
      <c r="T56" s="258"/>
      <c r="U56" s="258"/>
      <c r="V56" s="258"/>
      <c r="W56" s="258"/>
    </row>
    <row r="57" spans="1:23" s="88" customFormat="1" ht="15" customHeight="1" x14ac:dyDescent="0.25">
      <c r="A57" s="258"/>
      <c r="B57" s="444" t="s">
        <v>251</v>
      </c>
      <c r="C57" s="444"/>
      <c r="D57" s="444"/>
      <c r="E57" s="444"/>
      <c r="F57" s="444"/>
      <c r="G57" s="444"/>
      <c r="H57" s="444"/>
      <c r="I57" s="444"/>
      <c r="J57" s="446" t="s">
        <v>252</v>
      </c>
      <c r="K57" s="446"/>
      <c r="L57" s="446"/>
      <c r="M57" s="446"/>
      <c r="N57" s="446"/>
      <c r="O57" s="258"/>
      <c r="P57" s="258"/>
      <c r="Q57" s="258"/>
      <c r="R57" s="258"/>
      <c r="S57" s="258"/>
      <c r="T57" s="258"/>
      <c r="U57" s="258"/>
      <c r="V57" s="258"/>
      <c r="W57" s="258"/>
    </row>
    <row r="58" spans="1:23" s="88" customFormat="1" ht="15" customHeight="1" x14ac:dyDescent="0.25">
      <c r="A58" s="258"/>
      <c r="B58" s="445" t="s">
        <v>253</v>
      </c>
      <c r="C58" s="445"/>
      <c r="D58" s="445"/>
      <c r="E58" s="445"/>
      <c r="F58" s="445"/>
      <c r="G58" s="445"/>
      <c r="H58" s="445"/>
      <c r="I58" s="445"/>
      <c r="J58" s="447" t="s">
        <v>254</v>
      </c>
      <c r="K58" s="447"/>
      <c r="L58" s="447"/>
      <c r="M58" s="447"/>
      <c r="N58" s="447"/>
      <c r="O58" s="258"/>
      <c r="P58" s="258"/>
      <c r="Q58" s="258"/>
      <c r="R58" s="258"/>
      <c r="S58" s="258"/>
      <c r="T58" s="258"/>
      <c r="U58" s="258"/>
      <c r="V58" s="258"/>
      <c r="W58" s="258"/>
    </row>
    <row r="59" spans="1:23" s="88" customFormat="1" ht="15" customHeight="1" x14ac:dyDescent="0.25">
      <c r="A59" s="258"/>
      <c r="B59" s="444" t="s">
        <v>255</v>
      </c>
      <c r="C59" s="444"/>
      <c r="D59" s="444"/>
      <c r="E59" s="444"/>
      <c r="F59" s="444"/>
      <c r="G59" s="444"/>
      <c r="H59" s="444"/>
      <c r="I59" s="444"/>
      <c r="J59" s="446" t="s">
        <v>256</v>
      </c>
      <c r="K59" s="446"/>
      <c r="L59" s="446"/>
      <c r="M59" s="446"/>
      <c r="N59" s="446"/>
      <c r="O59" s="258"/>
      <c r="P59" s="258"/>
      <c r="Q59" s="258"/>
      <c r="R59" s="258"/>
      <c r="S59" s="258"/>
      <c r="T59" s="258"/>
      <c r="U59" s="258"/>
      <c r="V59" s="258"/>
      <c r="W59" s="258"/>
    </row>
    <row r="60" spans="1:23" s="88" customFormat="1" ht="15" customHeight="1" x14ac:dyDescent="0.25">
      <c r="A60" s="258"/>
      <c r="B60" s="445" t="s">
        <v>257</v>
      </c>
      <c r="C60" s="445"/>
      <c r="D60" s="445"/>
      <c r="E60" s="445"/>
      <c r="F60" s="445"/>
      <c r="G60" s="445"/>
      <c r="H60" s="445"/>
      <c r="I60" s="445"/>
      <c r="J60" s="447" t="s">
        <v>258</v>
      </c>
      <c r="K60" s="447"/>
      <c r="L60" s="447"/>
      <c r="M60" s="447"/>
      <c r="N60" s="447"/>
      <c r="O60" s="258"/>
      <c r="P60" s="258"/>
      <c r="Q60" s="258"/>
      <c r="R60" s="258"/>
      <c r="S60" s="258"/>
      <c r="T60" s="258"/>
      <c r="U60" s="258"/>
      <c r="V60" s="258"/>
      <c r="W60" s="258"/>
    </row>
    <row r="61" spans="1:23" s="88" customFormat="1" ht="15" customHeight="1" x14ac:dyDescent="0.25">
      <c r="A61" s="258"/>
      <c r="B61" s="444" t="s">
        <v>259</v>
      </c>
      <c r="C61" s="444"/>
      <c r="D61" s="444"/>
      <c r="E61" s="444"/>
      <c r="F61" s="444"/>
      <c r="G61" s="444"/>
      <c r="H61" s="444"/>
      <c r="I61" s="444"/>
      <c r="J61" s="446" t="s">
        <v>260</v>
      </c>
      <c r="K61" s="446"/>
      <c r="L61" s="446"/>
      <c r="M61" s="446"/>
      <c r="N61" s="446"/>
      <c r="O61" s="258"/>
      <c r="P61" s="258"/>
      <c r="Q61" s="258"/>
      <c r="R61" s="258"/>
      <c r="S61" s="258"/>
      <c r="T61" s="258"/>
      <c r="U61" s="258"/>
      <c r="V61" s="258"/>
      <c r="W61" s="258"/>
    </row>
    <row r="62" spans="1:23" s="88" customFormat="1" ht="15" customHeight="1" x14ac:dyDescent="0.25">
      <c r="A62" s="258"/>
      <c r="B62" s="445" t="s">
        <v>261</v>
      </c>
      <c r="C62" s="445"/>
      <c r="D62" s="445"/>
      <c r="E62" s="445"/>
      <c r="F62" s="445"/>
      <c r="G62" s="445"/>
      <c r="H62" s="445"/>
      <c r="I62" s="445"/>
      <c r="J62" s="447" t="s">
        <v>262</v>
      </c>
      <c r="K62" s="447"/>
      <c r="L62" s="447"/>
      <c r="M62" s="447"/>
      <c r="N62" s="447"/>
      <c r="O62" s="258"/>
      <c r="P62" s="258"/>
      <c r="Q62" s="258"/>
      <c r="R62" s="258"/>
      <c r="S62" s="258"/>
      <c r="T62" s="258"/>
      <c r="U62" s="258"/>
      <c r="V62" s="258"/>
      <c r="W62" s="258"/>
    </row>
    <row r="63" spans="1:23" s="88" customFormat="1" ht="15" customHeight="1" x14ac:dyDescent="0.25">
      <c r="A63" s="258"/>
      <c r="B63" s="444" t="s">
        <v>263</v>
      </c>
      <c r="C63" s="444"/>
      <c r="D63" s="444"/>
      <c r="E63" s="444"/>
      <c r="F63" s="444"/>
      <c r="G63" s="444"/>
      <c r="H63" s="444"/>
      <c r="I63" s="444"/>
      <c r="J63" s="446" t="s">
        <v>263</v>
      </c>
      <c r="K63" s="446"/>
      <c r="L63" s="446"/>
      <c r="M63" s="446"/>
      <c r="N63" s="446"/>
      <c r="O63" s="258"/>
      <c r="P63" s="258"/>
      <c r="Q63" s="258"/>
      <c r="R63" s="258"/>
      <c r="S63" s="258"/>
      <c r="T63" s="258"/>
      <c r="U63" s="258"/>
      <c r="V63" s="258"/>
      <c r="W63" s="258"/>
    </row>
    <row r="64" spans="1:23" s="88" customFormat="1" ht="15" customHeight="1" x14ac:dyDescent="0.25">
      <c r="A64" s="258"/>
      <c r="B64" s="445" t="s">
        <v>264</v>
      </c>
      <c r="C64" s="445"/>
      <c r="D64" s="445"/>
      <c r="E64" s="445"/>
      <c r="F64" s="445"/>
      <c r="G64" s="445"/>
      <c r="H64" s="445"/>
      <c r="I64" s="445"/>
      <c r="J64" s="447" t="s">
        <v>265</v>
      </c>
      <c r="K64" s="447"/>
      <c r="L64" s="447"/>
      <c r="M64" s="447"/>
      <c r="N64" s="447"/>
      <c r="O64" s="258"/>
      <c r="P64" s="258"/>
      <c r="Q64" s="258"/>
      <c r="R64" s="258"/>
      <c r="S64" s="258"/>
      <c r="T64" s="258"/>
      <c r="U64" s="258"/>
      <c r="V64" s="258"/>
      <c r="W64" s="258"/>
    </row>
    <row r="65" spans="1:23" s="88" customFormat="1" ht="15" customHeight="1" x14ac:dyDescent="0.25">
      <c r="A65" s="258"/>
      <c r="B65" s="444" t="s">
        <v>266</v>
      </c>
      <c r="C65" s="444"/>
      <c r="D65" s="444"/>
      <c r="E65" s="444"/>
      <c r="F65" s="444"/>
      <c r="G65" s="444"/>
      <c r="H65" s="444"/>
      <c r="I65" s="444"/>
      <c r="J65" s="446" t="s">
        <v>267</v>
      </c>
      <c r="K65" s="446"/>
      <c r="L65" s="446"/>
      <c r="M65" s="446"/>
      <c r="N65" s="446"/>
      <c r="O65" s="258"/>
      <c r="P65" s="258"/>
      <c r="Q65" s="258"/>
      <c r="R65" s="258"/>
      <c r="S65" s="258"/>
      <c r="T65" s="258"/>
      <c r="U65" s="258"/>
      <c r="V65" s="258"/>
      <c r="W65" s="258"/>
    </row>
    <row r="66" spans="1:23" s="88" customFormat="1" ht="15" customHeight="1" x14ac:dyDescent="0.25">
      <c r="A66" s="258"/>
      <c r="B66" s="445" t="s">
        <v>268</v>
      </c>
      <c r="C66" s="445"/>
      <c r="D66" s="445"/>
      <c r="E66" s="445"/>
      <c r="F66" s="445"/>
      <c r="G66" s="445"/>
      <c r="H66" s="445"/>
      <c r="I66" s="445"/>
      <c r="J66" s="447" t="s">
        <v>269</v>
      </c>
      <c r="K66" s="447"/>
      <c r="L66" s="447"/>
      <c r="M66" s="447"/>
      <c r="N66" s="447"/>
      <c r="O66" s="258"/>
      <c r="P66" s="258"/>
      <c r="Q66" s="258"/>
      <c r="R66" s="258"/>
      <c r="S66" s="258"/>
      <c r="T66" s="258"/>
      <c r="U66" s="258"/>
      <c r="V66" s="258"/>
      <c r="W66" s="258"/>
    </row>
    <row r="67" spans="1:23" s="88" customFormat="1" ht="15" customHeight="1" x14ac:dyDescent="0.25">
      <c r="A67" s="258"/>
      <c r="B67" s="444" t="s">
        <v>270</v>
      </c>
      <c r="C67" s="444"/>
      <c r="D67" s="444"/>
      <c r="E67" s="444"/>
      <c r="F67" s="444"/>
      <c r="G67" s="444"/>
      <c r="H67" s="444"/>
      <c r="I67" s="444"/>
      <c r="J67" s="446" t="s">
        <v>271</v>
      </c>
      <c r="K67" s="446"/>
      <c r="L67" s="446"/>
      <c r="M67" s="446"/>
      <c r="N67" s="446"/>
      <c r="O67" s="258"/>
      <c r="P67" s="258"/>
      <c r="Q67" s="258"/>
      <c r="R67" s="258"/>
      <c r="S67" s="258"/>
      <c r="T67" s="258"/>
      <c r="U67" s="258"/>
      <c r="V67" s="258"/>
      <c r="W67" s="258"/>
    </row>
    <row r="68" spans="1:23" s="88" customFormat="1" ht="15" customHeight="1" x14ac:dyDescent="0.25">
      <c r="A68" s="258"/>
      <c r="B68" s="445" t="s">
        <v>272</v>
      </c>
      <c r="C68" s="445"/>
      <c r="D68" s="445"/>
      <c r="E68" s="445"/>
      <c r="F68" s="445"/>
      <c r="G68" s="445"/>
      <c r="H68" s="445"/>
      <c r="I68" s="445"/>
      <c r="J68" s="447" t="s">
        <v>273</v>
      </c>
      <c r="K68" s="447"/>
      <c r="L68" s="447"/>
      <c r="M68" s="447"/>
      <c r="N68" s="447"/>
      <c r="O68" s="258"/>
      <c r="P68" s="258"/>
      <c r="Q68" s="258"/>
      <c r="R68" s="258"/>
      <c r="S68" s="258"/>
      <c r="T68" s="258"/>
      <c r="U68" s="258"/>
      <c r="V68" s="258"/>
      <c r="W68" s="258"/>
    </row>
    <row r="69" spans="1:23" s="88" customFormat="1" ht="15" customHeight="1" x14ac:dyDescent="0.25">
      <c r="A69" s="258"/>
      <c r="B69" s="444" t="s">
        <v>274</v>
      </c>
      <c r="C69" s="444"/>
      <c r="D69" s="444"/>
      <c r="E69" s="444"/>
      <c r="F69" s="444"/>
      <c r="G69" s="444"/>
      <c r="H69" s="444"/>
      <c r="I69" s="444"/>
      <c r="J69" s="446" t="s">
        <v>275</v>
      </c>
      <c r="K69" s="446"/>
      <c r="L69" s="446"/>
      <c r="M69" s="446"/>
      <c r="N69" s="446"/>
      <c r="O69" s="258"/>
      <c r="P69" s="258"/>
      <c r="Q69" s="258"/>
      <c r="R69" s="258"/>
      <c r="S69" s="258"/>
      <c r="T69" s="258"/>
      <c r="U69" s="258"/>
      <c r="V69" s="258"/>
      <c r="W69" s="258"/>
    </row>
    <row r="70" spans="1:23" s="88" customFormat="1" ht="15" customHeight="1" x14ac:dyDescent="0.25">
      <c r="A70" s="258"/>
      <c r="B70" s="445" t="s">
        <v>276</v>
      </c>
      <c r="C70" s="445"/>
      <c r="D70" s="445"/>
      <c r="E70" s="445"/>
      <c r="F70" s="445"/>
      <c r="G70" s="445"/>
      <c r="H70" s="445"/>
      <c r="I70" s="445"/>
      <c r="J70" s="447" t="s">
        <v>277</v>
      </c>
      <c r="K70" s="447"/>
      <c r="L70" s="447"/>
      <c r="M70" s="447"/>
      <c r="N70" s="447"/>
      <c r="O70" s="258"/>
      <c r="P70" s="258"/>
      <c r="Q70" s="258"/>
      <c r="R70" s="258"/>
      <c r="S70" s="258"/>
      <c r="T70" s="258"/>
      <c r="U70" s="258"/>
      <c r="V70" s="258"/>
      <c r="W70" s="258"/>
    </row>
    <row r="71" spans="1:23" s="88" customFormat="1" ht="15" customHeight="1" x14ac:dyDescent="0.25">
      <c r="A71" s="258"/>
      <c r="B71" s="444" t="s">
        <v>278</v>
      </c>
      <c r="C71" s="444"/>
      <c r="D71" s="444"/>
      <c r="E71" s="444"/>
      <c r="F71" s="444"/>
      <c r="G71" s="444"/>
      <c r="H71" s="444"/>
      <c r="I71" s="444"/>
      <c r="J71" s="446" t="s">
        <v>279</v>
      </c>
      <c r="K71" s="446"/>
      <c r="L71" s="446"/>
      <c r="M71" s="446"/>
      <c r="N71" s="446"/>
      <c r="O71" s="258"/>
      <c r="P71" s="258"/>
      <c r="Q71" s="258"/>
      <c r="R71" s="258"/>
      <c r="S71" s="258"/>
      <c r="T71" s="258"/>
      <c r="U71" s="258"/>
      <c r="V71" s="258"/>
      <c r="W71" s="258"/>
    </row>
    <row r="72" spans="1:23" s="88" customFormat="1" ht="15" customHeight="1" x14ac:dyDescent="0.25">
      <c r="A72" s="258"/>
      <c r="B72" s="445" t="s">
        <v>280</v>
      </c>
      <c r="C72" s="445"/>
      <c r="D72" s="445"/>
      <c r="E72" s="445"/>
      <c r="F72" s="445"/>
      <c r="G72" s="445"/>
      <c r="H72" s="445"/>
      <c r="I72" s="445"/>
      <c r="J72" s="447" t="s">
        <v>281</v>
      </c>
      <c r="K72" s="447"/>
      <c r="L72" s="447"/>
      <c r="M72" s="447"/>
      <c r="N72" s="447"/>
      <c r="O72" s="258"/>
      <c r="P72" s="258"/>
      <c r="Q72" s="258"/>
      <c r="R72" s="258"/>
      <c r="S72" s="258"/>
      <c r="T72" s="258"/>
      <c r="U72" s="258"/>
      <c r="V72" s="258"/>
      <c r="W72" s="258"/>
    </row>
    <row r="73" spans="1:23" s="88" customFormat="1" ht="15" customHeight="1" x14ac:dyDescent="0.25">
      <c r="A73" s="258"/>
      <c r="B73" s="444" t="s">
        <v>282</v>
      </c>
      <c r="C73" s="444"/>
      <c r="D73" s="444"/>
      <c r="E73" s="444"/>
      <c r="F73" s="444"/>
      <c r="G73" s="444"/>
      <c r="H73" s="444"/>
      <c r="I73" s="444"/>
      <c r="J73" s="446" t="s">
        <v>283</v>
      </c>
      <c r="K73" s="446"/>
      <c r="L73" s="446"/>
      <c r="M73" s="446"/>
      <c r="N73" s="446"/>
      <c r="O73" s="258"/>
      <c r="P73" s="258"/>
      <c r="Q73" s="258"/>
      <c r="R73" s="258"/>
      <c r="S73" s="258"/>
      <c r="T73" s="258"/>
      <c r="U73" s="258"/>
      <c r="V73" s="258"/>
      <c r="W73" s="258"/>
    </row>
    <row r="74" spans="1:23" s="88" customFormat="1" ht="15" customHeight="1" x14ac:dyDescent="0.25">
      <c r="A74" s="258"/>
      <c r="B74" s="445" t="s">
        <v>284</v>
      </c>
      <c r="C74" s="445"/>
      <c r="D74" s="445"/>
      <c r="E74" s="445"/>
      <c r="F74" s="445"/>
      <c r="G74" s="445"/>
      <c r="H74" s="445"/>
      <c r="I74" s="445"/>
      <c r="J74" s="447" t="s">
        <v>285</v>
      </c>
      <c r="K74" s="447"/>
      <c r="L74" s="447"/>
      <c r="M74" s="447"/>
      <c r="N74" s="447"/>
      <c r="O74" s="258"/>
      <c r="P74" s="258"/>
      <c r="Q74" s="258"/>
      <c r="R74" s="258"/>
      <c r="S74" s="258"/>
      <c r="T74" s="258"/>
      <c r="U74" s="258"/>
      <c r="V74" s="258"/>
      <c r="W74" s="258"/>
    </row>
    <row r="75" spans="1:23" s="88" customFormat="1" ht="15" customHeight="1" x14ac:dyDescent="0.25">
      <c r="A75" s="258"/>
      <c r="B75" s="444" t="s">
        <v>286</v>
      </c>
      <c r="C75" s="444"/>
      <c r="D75" s="444"/>
      <c r="E75" s="444"/>
      <c r="F75" s="444"/>
      <c r="G75" s="444"/>
      <c r="H75" s="444"/>
      <c r="I75" s="444"/>
      <c r="J75" s="446" t="s">
        <v>287</v>
      </c>
      <c r="K75" s="446"/>
      <c r="L75" s="446"/>
      <c r="M75" s="446"/>
      <c r="N75" s="446"/>
      <c r="O75" s="258"/>
      <c r="P75" s="258"/>
      <c r="Q75" s="258"/>
      <c r="R75" s="258"/>
      <c r="S75" s="258"/>
      <c r="T75" s="258"/>
      <c r="U75" s="258"/>
      <c r="V75" s="258"/>
      <c r="W75" s="258"/>
    </row>
    <row r="76" spans="1:23" s="88" customFormat="1" ht="15" customHeight="1" x14ac:dyDescent="0.25">
      <c r="A76" s="258"/>
      <c r="B76" s="445" t="s">
        <v>288</v>
      </c>
      <c r="C76" s="445"/>
      <c r="D76" s="445"/>
      <c r="E76" s="445"/>
      <c r="F76" s="445"/>
      <c r="G76" s="445"/>
      <c r="H76" s="445"/>
      <c r="I76" s="445"/>
      <c r="J76" s="447" t="s">
        <v>289</v>
      </c>
      <c r="K76" s="447"/>
      <c r="L76" s="447"/>
      <c r="M76" s="447"/>
      <c r="N76" s="447"/>
      <c r="O76" s="258"/>
      <c r="P76" s="258"/>
      <c r="Q76" s="258"/>
      <c r="R76" s="258"/>
      <c r="S76" s="258"/>
      <c r="T76" s="258"/>
      <c r="U76" s="258"/>
      <c r="V76" s="258"/>
      <c r="W76" s="258"/>
    </row>
    <row r="77" spans="1:23" s="88" customFormat="1" ht="15" customHeight="1" x14ac:dyDescent="0.25">
      <c r="A77" s="258"/>
      <c r="B77" s="444" t="s">
        <v>290</v>
      </c>
      <c r="C77" s="444"/>
      <c r="D77" s="444"/>
      <c r="E77" s="444"/>
      <c r="F77" s="444"/>
      <c r="G77" s="444"/>
      <c r="H77" s="444"/>
      <c r="I77" s="444"/>
      <c r="J77" s="446" t="s">
        <v>291</v>
      </c>
      <c r="K77" s="446"/>
      <c r="L77" s="446"/>
      <c r="M77" s="446"/>
      <c r="N77" s="446"/>
      <c r="O77" s="258"/>
      <c r="P77" s="258"/>
      <c r="Q77" s="258"/>
      <c r="R77" s="258"/>
      <c r="S77" s="258"/>
      <c r="T77" s="258"/>
      <c r="U77" s="258"/>
      <c r="V77" s="258"/>
      <c r="W77" s="258"/>
    </row>
    <row r="78" spans="1:23" s="88" customFormat="1" ht="15" customHeight="1" x14ac:dyDescent="0.25">
      <c r="A78" s="258"/>
      <c r="B78" s="444" t="s">
        <v>292</v>
      </c>
      <c r="C78" s="444"/>
      <c r="D78" s="444"/>
      <c r="E78" s="444"/>
      <c r="F78" s="444"/>
      <c r="G78" s="444"/>
      <c r="H78" s="444"/>
      <c r="I78" s="444"/>
      <c r="J78" s="446" t="s">
        <v>293</v>
      </c>
      <c r="K78" s="446"/>
      <c r="L78" s="446"/>
      <c r="M78" s="446"/>
      <c r="N78" s="446"/>
      <c r="O78" s="258"/>
      <c r="P78" s="258"/>
      <c r="Q78" s="258"/>
      <c r="R78" s="258"/>
      <c r="S78" s="258"/>
      <c r="T78" s="258"/>
      <c r="U78" s="258"/>
      <c r="V78" s="258"/>
      <c r="W78" s="258"/>
    </row>
    <row r="79" spans="1:23" s="88" customFormat="1" ht="15" customHeight="1" x14ac:dyDescent="0.25">
      <c r="A79" s="258"/>
      <c r="B79" s="444" t="s">
        <v>294</v>
      </c>
      <c r="C79" s="444"/>
      <c r="D79" s="444"/>
      <c r="E79" s="444"/>
      <c r="F79" s="444"/>
      <c r="G79" s="444"/>
      <c r="H79" s="444"/>
      <c r="I79" s="444"/>
      <c r="J79" s="446" t="s">
        <v>294</v>
      </c>
      <c r="K79" s="446"/>
      <c r="L79" s="446"/>
      <c r="M79" s="446"/>
      <c r="N79" s="446"/>
      <c r="O79" s="258"/>
      <c r="P79" s="258"/>
      <c r="Q79" s="258"/>
      <c r="R79" s="258"/>
      <c r="S79" s="258"/>
      <c r="T79" s="258"/>
      <c r="U79" s="258"/>
      <c r="V79" s="258"/>
      <c r="W79" s="258"/>
    </row>
    <row r="80" spans="1:23" ht="14.4" x14ac:dyDescent="0.3">
      <c r="A80" s="208"/>
      <c r="B80" s="208"/>
      <c r="C80" s="208"/>
      <c r="D80" s="81"/>
      <c r="E80" s="81"/>
      <c r="F80" s="208"/>
      <c r="G80" s="208"/>
      <c r="H80" s="208"/>
      <c r="I80" s="208"/>
      <c r="J80" s="208"/>
      <c r="K80" s="208"/>
      <c r="L80" s="208"/>
      <c r="M80" s="208"/>
      <c r="N80" s="208"/>
      <c r="O80" s="208"/>
      <c r="P80" s="208"/>
      <c r="Q80" s="208"/>
      <c r="R80" s="208"/>
      <c r="S80" s="208"/>
      <c r="T80" s="208"/>
      <c r="U80" s="208"/>
      <c r="V80" s="208"/>
      <c r="W80" s="208"/>
    </row>
    <row r="81" spans="1:23" ht="14.4" x14ac:dyDescent="0.3">
      <c r="A81" s="208"/>
      <c r="B81" s="208"/>
      <c r="C81" s="208"/>
      <c r="D81" s="81"/>
      <c r="E81" s="81"/>
      <c r="F81" s="208"/>
      <c r="G81" s="208"/>
      <c r="H81" s="208"/>
      <c r="I81" s="208"/>
      <c r="J81" s="208"/>
      <c r="K81" s="208"/>
      <c r="L81" s="208"/>
      <c r="M81" s="208"/>
      <c r="N81" s="208"/>
      <c r="O81" s="208"/>
      <c r="P81" s="208"/>
      <c r="Q81" s="208"/>
      <c r="R81" s="208"/>
      <c r="S81" s="208"/>
      <c r="T81" s="208"/>
      <c r="U81" s="208"/>
      <c r="V81" s="208"/>
      <c r="W81" s="208"/>
    </row>
    <row r="82" spans="1:23" ht="14.4" x14ac:dyDescent="0.3">
      <c r="A82" s="208"/>
      <c r="B82" s="208"/>
      <c r="C82" s="208"/>
      <c r="D82" s="81"/>
      <c r="E82" s="81"/>
      <c r="F82" s="208"/>
      <c r="G82" s="208"/>
      <c r="H82" s="208"/>
      <c r="I82" s="208"/>
      <c r="J82" s="208"/>
      <c r="K82" s="208"/>
      <c r="L82" s="208"/>
      <c r="M82" s="208"/>
      <c r="N82" s="208"/>
      <c r="O82" s="208"/>
      <c r="P82" s="208"/>
      <c r="Q82" s="208"/>
      <c r="R82" s="208"/>
      <c r="S82" s="208"/>
      <c r="T82" s="208"/>
      <c r="U82" s="208"/>
      <c r="V82" s="208"/>
      <c r="W82" s="208"/>
    </row>
    <row r="83" spans="1:23" ht="14.4" x14ac:dyDescent="0.3">
      <c r="A83" s="208"/>
      <c r="B83" s="208"/>
      <c r="C83" s="208"/>
      <c r="D83" s="81"/>
      <c r="E83" s="81"/>
      <c r="F83" s="208"/>
      <c r="G83" s="208"/>
      <c r="H83" s="208"/>
      <c r="I83" s="208"/>
      <c r="J83" s="208"/>
      <c r="K83" s="208"/>
      <c r="L83" s="208"/>
      <c r="M83" s="208"/>
      <c r="N83" s="208"/>
      <c r="O83" s="208"/>
      <c r="P83" s="208"/>
      <c r="Q83" s="208"/>
      <c r="R83" s="208"/>
      <c r="S83" s="208"/>
      <c r="T83" s="208"/>
      <c r="U83" s="208"/>
      <c r="V83" s="208"/>
      <c r="W83" s="208"/>
    </row>
    <row r="84" spans="1:23" ht="14.4" x14ac:dyDescent="0.3">
      <c r="A84" s="208"/>
      <c r="B84" s="208"/>
      <c r="C84" s="208"/>
      <c r="D84" s="81"/>
      <c r="E84" s="81"/>
      <c r="F84" s="208"/>
      <c r="G84" s="208"/>
      <c r="H84" s="208"/>
      <c r="I84" s="208"/>
      <c r="J84" s="208"/>
      <c r="K84" s="208"/>
      <c r="L84" s="208"/>
      <c r="M84" s="208"/>
      <c r="N84" s="208"/>
      <c r="O84" s="208"/>
      <c r="P84" s="208"/>
      <c r="Q84" s="208"/>
      <c r="R84" s="208"/>
      <c r="S84" s="208"/>
      <c r="T84" s="208"/>
      <c r="U84" s="208"/>
      <c r="V84" s="208"/>
      <c r="W84" s="208"/>
    </row>
    <row r="85" spans="1:23" ht="14.4" x14ac:dyDescent="0.3">
      <c r="A85" s="208"/>
      <c r="B85" s="208"/>
      <c r="C85" s="208"/>
      <c r="D85" s="81"/>
      <c r="E85" s="81"/>
      <c r="F85" s="208"/>
      <c r="G85" s="208"/>
      <c r="H85" s="208"/>
      <c r="I85" s="208"/>
      <c r="J85" s="208"/>
      <c r="K85" s="208"/>
      <c r="L85" s="208"/>
      <c r="M85" s="208"/>
      <c r="N85" s="208"/>
      <c r="O85" s="208"/>
      <c r="P85" s="208"/>
      <c r="Q85" s="208"/>
      <c r="R85" s="208"/>
      <c r="S85" s="208"/>
      <c r="T85" s="208"/>
      <c r="U85" s="208"/>
      <c r="V85" s="208"/>
      <c r="W85" s="208"/>
    </row>
    <row r="86" spans="1:23" ht="14.4" x14ac:dyDescent="0.3">
      <c r="A86" s="208"/>
      <c r="B86" s="208"/>
      <c r="C86" s="208"/>
      <c r="D86" s="81"/>
      <c r="E86" s="81"/>
      <c r="F86" s="208"/>
      <c r="G86" s="208"/>
      <c r="H86" s="208"/>
      <c r="I86" s="208"/>
      <c r="J86" s="208"/>
      <c r="K86" s="208"/>
      <c r="L86" s="208"/>
      <c r="M86" s="208"/>
      <c r="N86" s="208"/>
      <c r="O86" s="208"/>
      <c r="P86" s="208"/>
      <c r="Q86" s="208"/>
      <c r="R86" s="208"/>
      <c r="S86" s="208"/>
      <c r="T86" s="208"/>
      <c r="U86" s="208"/>
      <c r="V86" s="208"/>
      <c r="W86" s="208"/>
    </row>
    <row r="87" spans="1:23" ht="14.4" x14ac:dyDescent="0.3">
      <c r="A87" s="208"/>
      <c r="B87" s="208"/>
      <c r="C87" s="208"/>
      <c r="D87" s="81"/>
      <c r="E87" s="81"/>
      <c r="F87" s="208"/>
      <c r="G87" s="208"/>
      <c r="H87" s="208"/>
      <c r="I87" s="208"/>
      <c r="J87" s="208"/>
      <c r="K87" s="208"/>
      <c r="L87" s="208"/>
      <c r="M87" s="208"/>
      <c r="N87" s="208"/>
      <c r="O87" s="208"/>
      <c r="P87" s="208"/>
      <c r="Q87" s="208"/>
      <c r="R87" s="208"/>
      <c r="S87" s="208"/>
      <c r="T87" s="208"/>
      <c r="U87" s="208"/>
      <c r="V87" s="208"/>
      <c r="W87" s="208"/>
    </row>
    <row r="88" spans="1:23" ht="14.4" x14ac:dyDescent="0.3">
      <c r="A88" s="208"/>
      <c r="B88" s="208"/>
      <c r="C88" s="208"/>
      <c r="D88" s="81"/>
      <c r="E88" s="81"/>
      <c r="F88" s="208"/>
      <c r="G88" s="208"/>
      <c r="H88" s="208"/>
      <c r="I88" s="208"/>
      <c r="J88" s="208"/>
      <c r="K88" s="208"/>
      <c r="L88" s="208"/>
      <c r="M88" s="208"/>
      <c r="N88" s="208"/>
      <c r="O88" s="208"/>
      <c r="P88" s="208"/>
      <c r="Q88" s="208"/>
      <c r="R88" s="208"/>
      <c r="S88" s="208"/>
      <c r="T88" s="208"/>
      <c r="U88" s="208"/>
      <c r="V88" s="208"/>
      <c r="W88" s="208"/>
    </row>
    <row r="89" spans="1:23" ht="14.4" x14ac:dyDescent="0.3">
      <c r="A89" s="207"/>
      <c r="B89" s="207"/>
      <c r="C89" s="207"/>
      <c r="D89"/>
      <c r="E89"/>
      <c r="F89" s="207"/>
      <c r="G89" s="207"/>
      <c r="H89" s="207"/>
      <c r="I89" s="207"/>
      <c r="J89" s="207"/>
      <c r="K89" s="207"/>
      <c r="L89" s="207"/>
      <c r="M89" s="207"/>
      <c r="N89" s="207"/>
      <c r="O89" s="207"/>
      <c r="P89" s="207"/>
      <c r="Q89" s="207"/>
      <c r="R89" s="207"/>
      <c r="S89" s="207"/>
      <c r="T89" s="207"/>
      <c r="U89" s="207"/>
      <c r="V89" s="207"/>
      <c r="W89" s="207"/>
    </row>
    <row r="90" spans="1:23" ht="14.4" x14ac:dyDescent="0.3">
      <c r="A90" s="207"/>
      <c r="B90" s="207"/>
      <c r="C90" s="207"/>
      <c r="D90"/>
      <c r="E90"/>
      <c r="F90" s="207"/>
      <c r="G90" s="207"/>
      <c r="H90" s="207"/>
      <c r="I90" s="207"/>
      <c r="J90" s="207"/>
      <c r="K90" s="207"/>
      <c r="L90" s="207"/>
      <c r="M90" s="207"/>
      <c r="N90" s="207"/>
      <c r="O90" s="207"/>
      <c r="P90" s="207"/>
      <c r="Q90" s="207"/>
      <c r="R90" s="207"/>
      <c r="S90" s="207"/>
      <c r="T90" s="207"/>
      <c r="U90" s="207"/>
      <c r="V90" s="207"/>
      <c r="W90" s="207"/>
    </row>
    <row r="91" spans="1:23" ht="14.4" x14ac:dyDescent="0.3">
      <c r="A91" s="207"/>
      <c r="B91" s="207"/>
      <c r="C91" s="207"/>
      <c r="D91"/>
      <c r="E91"/>
      <c r="F91" s="207"/>
      <c r="G91" s="207"/>
      <c r="H91" s="207"/>
      <c r="I91" s="207"/>
      <c r="J91" s="207"/>
      <c r="K91" s="207"/>
      <c r="L91" s="207"/>
      <c r="M91" s="207"/>
      <c r="N91" s="207"/>
      <c r="O91" s="207"/>
      <c r="P91" s="207"/>
      <c r="Q91" s="207"/>
      <c r="R91" s="207"/>
      <c r="S91" s="207"/>
      <c r="T91" s="207"/>
      <c r="U91" s="207"/>
      <c r="V91" s="207"/>
      <c r="W91" s="207"/>
    </row>
    <row r="92" spans="1:23" ht="14.4" x14ac:dyDescent="0.3">
      <c r="A92" s="207"/>
      <c r="B92" s="207"/>
      <c r="C92" s="207"/>
      <c r="D92"/>
      <c r="E92"/>
      <c r="F92" s="207"/>
      <c r="G92" s="207"/>
      <c r="H92" s="207"/>
      <c r="I92" s="207"/>
      <c r="J92" s="207"/>
      <c r="K92" s="207"/>
      <c r="L92" s="207"/>
      <c r="M92" s="207"/>
      <c r="N92" s="207"/>
      <c r="O92" s="207"/>
      <c r="P92" s="207"/>
      <c r="Q92" s="207"/>
      <c r="R92" s="207"/>
      <c r="S92" s="207"/>
      <c r="T92" s="207"/>
      <c r="U92" s="207"/>
      <c r="V92" s="207"/>
      <c r="W92" s="207"/>
    </row>
    <row r="93" spans="1:23" ht="14.4" x14ac:dyDescent="0.3">
      <c r="A93" s="207"/>
      <c r="B93" s="207"/>
      <c r="C93" s="207"/>
      <c r="D93"/>
      <c r="E93"/>
      <c r="F93" s="207"/>
      <c r="G93" s="207"/>
      <c r="H93" s="207"/>
      <c r="I93" s="207"/>
      <c r="J93" s="207"/>
      <c r="K93" s="207"/>
      <c r="L93" s="207"/>
      <c r="M93" s="207"/>
      <c r="N93" s="207"/>
      <c r="O93" s="207"/>
      <c r="P93" s="207"/>
      <c r="Q93" s="207"/>
      <c r="R93" s="207"/>
      <c r="S93" s="207"/>
      <c r="T93" s="207"/>
      <c r="U93" s="207"/>
      <c r="V93" s="207"/>
      <c r="W93" s="207"/>
    </row>
    <row r="94" spans="1:23" ht="14.4" x14ac:dyDescent="0.3">
      <c r="A94" s="207"/>
      <c r="B94" s="207"/>
      <c r="C94" s="207"/>
      <c r="D94"/>
      <c r="E94"/>
      <c r="F94" s="207"/>
      <c r="G94" s="207"/>
      <c r="H94" s="207"/>
      <c r="I94" s="207"/>
      <c r="J94" s="207"/>
      <c r="K94" s="207"/>
      <c r="L94" s="207"/>
      <c r="M94" s="207"/>
      <c r="N94" s="207"/>
      <c r="O94" s="207"/>
      <c r="P94" s="207"/>
      <c r="Q94" s="207"/>
      <c r="R94" s="207"/>
      <c r="S94" s="207"/>
      <c r="T94" s="207"/>
      <c r="U94" s="207"/>
      <c r="V94" s="207"/>
      <c r="W94" s="207"/>
    </row>
    <row r="95" spans="1:23" ht="14.4" x14ac:dyDescent="0.3">
      <c r="A95" s="207"/>
      <c r="B95" s="207"/>
      <c r="C95" s="207"/>
      <c r="D95"/>
      <c r="E95"/>
      <c r="F95" s="207"/>
      <c r="G95" s="207"/>
      <c r="H95" s="207"/>
      <c r="I95" s="207"/>
      <c r="J95" s="207"/>
      <c r="K95" s="207"/>
      <c r="L95" s="207"/>
      <c r="M95" s="207"/>
      <c r="N95" s="207"/>
      <c r="O95" s="207"/>
      <c r="P95" s="207"/>
      <c r="Q95" s="207"/>
      <c r="R95" s="207"/>
      <c r="S95" s="207"/>
      <c r="T95" s="207"/>
      <c r="U95" s="207"/>
      <c r="V95" s="207"/>
      <c r="W95" s="207"/>
    </row>
    <row r="96" spans="1:23" ht="14.4" x14ac:dyDescent="0.3">
      <c r="A96" s="207"/>
      <c r="B96" s="207"/>
      <c r="C96" s="207"/>
      <c r="D96"/>
      <c r="E96"/>
      <c r="F96" s="207"/>
      <c r="G96" s="207"/>
      <c r="H96" s="207"/>
      <c r="I96" s="207"/>
      <c r="J96" s="207"/>
      <c r="K96" s="207"/>
      <c r="L96" s="207"/>
      <c r="M96" s="207"/>
      <c r="N96" s="207"/>
      <c r="O96" s="207"/>
      <c r="P96" s="207"/>
      <c r="Q96" s="207"/>
      <c r="R96" s="207"/>
      <c r="S96" s="207"/>
      <c r="T96" s="207"/>
      <c r="U96" s="207"/>
      <c r="V96" s="207"/>
      <c r="W96" s="207"/>
    </row>
    <row r="97" spans="4:5" ht="14.4" x14ac:dyDescent="0.3">
      <c r="D97"/>
      <c r="E97"/>
    </row>
    <row r="98" spans="4:5" ht="14.4" x14ac:dyDescent="0.3">
      <c r="D98"/>
      <c r="E98"/>
    </row>
    <row r="99" spans="4:5" ht="14.4" x14ac:dyDescent="0.3">
      <c r="D99"/>
      <c r="E99"/>
    </row>
    <row r="100" spans="4:5" ht="14.4" x14ac:dyDescent="0.3">
      <c r="D100"/>
      <c r="E100"/>
    </row>
    <row r="101" spans="4:5" ht="14.4" x14ac:dyDescent="0.3">
      <c r="D101"/>
      <c r="E101"/>
    </row>
    <row r="102" spans="4:5" ht="14.4" x14ac:dyDescent="0.3">
      <c r="D102"/>
      <c r="E102"/>
    </row>
    <row r="103" spans="4:5" ht="14.4" x14ac:dyDescent="0.3">
      <c r="D103"/>
      <c r="E103"/>
    </row>
    <row r="104" spans="4:5" ht="14.4" x14ac:dyDescent="0.3">
      <c r="D104"/>
      <c r="E104"/>
    </row>
    <row r="105" spans="4:5" ht="14.4" x14ac:dyDescent="0.3">
      <c r="D105"/>
      <c r="E105"/>
    </row>
    <row r="106" spans="4:5" ht="14.4" x14ac:dyDescent="0.3">
      <c r="D106"/>
      <c r="E106"/>
    </row>
    <row r="107" spans="4:5" ht="14.4" x14ac:dyDescent="0.3">
      <c r="D107"/>
      <c r="E107"/>
    </row>
    <row r="108" spans="4:5" ht="14.4" x14ac:dyDescent="0.3">
      <c r="D108"/>
      <c r="E108"/>
    </row>
    <row r="109" spans="4:5" ht="14.4" x14ac:dyDescent="0.3">
      <c r="D109"/>
      <c r="E109"/>
    </row>
    <row r="110" spans="4:5" ht="14.4" x14ac:dyDescent="0.3">
      <c r="D110"/>
      <c r="E110"/>
    </row>
    <row r="111" spans="4:5" ht="14.4" x14ac:dyDescent="0.3">
      <c r="D111"/>
      <c r="E111"/>
    </row>
    <row r="112" spans="4:5" ht="14.4" x14ac:dyDescent="0.3">
      <c r="D112"/>
      <c r="E112"/>
    </row>
    <row r="113" spans="4:5" ht="14.4" x14ac:dyDescent="0.3">
      <c r="D113"/>
      <c r="E113"/>
    </row>
    <row r="114" spans="4:5" ht="14.4" x14ac:dyDescent="0.3">
      <c r="D114"/>
      <c r="E114"/>
    </row>
    <row r="115" spans="4:5" ht="14.4" x14ac:dyDescent="0.3">
      <c r="D115"/>
      <c r="E115"/>
    </row>
    <row r="116" spans="4:5" ht="14.4" x14ac:dyDescent="0.3">
      <c r="D116"/>
      <c r="E116"/>
    </row>
    <row r="117" spans="4:5" ht="14.4" x14ac:dyDescent="0.3">
      <c r="D117"/>
      <c r="E117"/>
    </row>
    <row r="118" spans="4:5" ht="14.4" x14ac:dyDescent="0.3">
      <c r="D118"/>
      <c r="E118"/>
    </row>
    <row r="119" spans="4:5" ht="14.4" x14ac:dyDescent="0.3">
      <c r="D119"/>
      <c r="E119"/>
    </row>
    <row r="120" spans="4:5" ht="14.4" x14ac:dyDescent="0.3">
      <c r="D120"/>
      <c r="E120"/>
    </row>
    <row r="121" spans="4:5" ht="14.4" x14ac:dyDescent="0.3">
      <c r="D121"/>
      <c r="E121"/>
    </row>
    <row r="122" spans="4:5" ht="14.4" x14ac:dyDescent="0.3">
      <c r="D122"/>
      <c r="E122"/>
    </row>
    <row r="123" spans="4:5" ht="14.4" x14ac:dyDescent="0.3">
      <c r="D123"/>
      <c r="E123"/>
    </row>
    <row r="124" spans="4:5" ht="14.4" x14ac:dyDescent="0.3">
      <c r="D124"/>
      <c r="E124"/>
    </row>
    <row r="125" spans="4:5" ht="14.4" x14ac:dyDescent="0.3">
      <c r="D125"/>
      <c r="E125"/>
    </row>
    <row r="126" spans="4:5" ht="14.4" x14ac:dyDescent="0.3">
      <c r="D126"/>
      <c r="E126"/>
    </row>
    <row r="127" spans="4:5" ht="14.4" x14ac:dyDescent="0.3">
      <c r="D127"/>
      <c r="E127"/>
    </row>
    <row r="128" spans="4:5" ht="14.4" x14ac:dyDescent="0.3">
      <c r="D128"/>
      <c r="E128"/>
    </row>
    <row r="129" spans="4:5" ht="14.4" x14ac:dyDescent="0.3">
      <c r="D129"/>
      <c r="E129"/>
    </row>
    <row r="130" spans="4:5" ht="14.4" x14ac:dyDescent="0.3">
      <c r="D130"/>
      <c r="E130"/>
    </row>
    <row r="131" spans="4:5" ht="14.4" x14ac:dyDescent="0.3">
      <c r="D131"/>
      <c r="E131"/>
    </row>
    <row r="132" spans="4:5" ht="14.4" x14ac:dyDescent="0.3">
      <c r="D132"/>
      <c r="E132"/>
    </row>
    <row r="133" spans="4:5" ht="14.4" x14ac:dyDescent="0.3">
      <c r="D133"/>
      <c r="E133"/>
    </row>
    <row r="134" spans="4:5" ht="14.4" x14ac:dyDescent="0.3">
      <c r="D134"/>
      <c r="E134"/>
    </row>
    <row r="135" spans="4:5" ht="14.4" x14ac:dyDescent="0.3">
      <c r="D135"/>
      <c r="E135"/>
    </row>
    <row r="136" spans="4:5" ht="14.4" x14ac:dyDescent="0.3">
      <c r="D136"/>
      <c r="E136"/>
    </row>
    <row r="137" spans="4:5" ht="14.4" x14ac:dyDescent="0.3">
      <c r="D137"/>
      <c r="E137"/>
    </row>
    <row r="138" spans="4:5" ht="14.4" x14ac:dyDescent="0.3">
      <c r="D138"/>
      <c r="E138"/>
    </row>
    <row r="139" spans="4:5" ht="14.4" x14ac:dyDescent="0.3">
      <c r="D139"/>
      <c r="E139"/>
    </row>
    <row r="140" spans="4:5" ht="14.4" x14ac:dyDescent="0.3">
      <c r="D140"/>
      <c r="E140"/>
    </row>
    <row r="141" spans="4:5" ht="14.4" x14ac:dyDescent="0.3">
      <c r="D141"/>
      <c r="E141"/>
    </row>
    <row r="142" spans="4:5" ht="14.4" x14ac:dyDescent="0.3">
      <c r="D142"/>
      <c r="E142"/>
    </row>
    <row r="143" spans="4:5" ht="14.4" x14ac:dyDescent="0.3">
      <c r="D143"/>
      <c r="E143"/>
    </row>
    <row r="144" spans="4:5" ht="14.4" x14ac:dyDescent="0.3">
      <c r="D144"/>
      <c r="E144"/>
    </row>
    <row r="145" spans="4:5" ht="14.4" x14ac:dyDescent="0.3">
      <c r="D145"/>
      <c r="E145"/>
    </row>
    <row r="146" spans="4:5" ht="14.4" x14ac:dyDescent="0.3">
      <c r="D146"/>
      <c r="E146"/>
    </row>
    <row r="147" spans="4:5" ht="14.4" x14ac:dyDescent="0.3">
      <c r="D147"/>
      <c r="E147"/>
    </row>
    <row r="148" spans="4:5" ht="14.4" x14ac:dyDescent="0.3">
      <c r="D148"/>
      <c r="E148"/>
    </row>
    <row r="149" spans="4:5" ht="14.4" x14ac:dyDescent="0.3">
      <c r="D149"/>
      <c r="E149"/>
    </row>
    <row r="150" spans="4:5" ht="14.4" x14ac:dyDescent="0.3">
      <c r="D150"/>
      <c r="E150"/>
    </row>
    <row r="151" spans="4:5" ht="14.4" x14ac:dyDescent="0.3">
      <c r="D151"/>
      <c r="E151"/>
    </row>
    <row r="152" spans="4:5" ht="14.4" x14ac:dyDescent="0.3">
      <c r="D152"/>
      <c r="E152"/>
    </row>
    <row r="153" spans="4:5" ht="14.4" x14ac:dyDescent="0.3">
      <c r="D153"/>
      <c r="E153"/>
    </row>
    <row r="154" spans="4:5" ht="14.4" x14ac:dyDescent="0.3">
      <c r="D154"/>
      <c r="E154"/>
    </row>
    <row r="155" spans="4:5" ht="14.4" x14ac:dyDescent="0.3">
      <c r="D155"/>
      <c r="E155"/>
    </row>
    <row r="156" spans="4:5" ht="14.4" x14ac:dyDescent="0.3">
      <c r="D156"/>
      <c r="E156"/>
    </row>
    <row r="157" spans="4:5" ht="14.4" x14ac:dyDescent="0.3">
      <c r="D157"/>
      <c r="E157"/>
    </row>
    <row r="158" spans="4:5" ht="14.4" x14ac:dyDescent="0.3">
      <c r="D158"/>
      <c r="E158"/>
    </row>
    <row r="159" spans="4:5" ht="14.4" x14ac:dyDescent="0.3">
      <c r="D159"/>
      <c r="E159"/>
    </row>
    <row r="160" spans="4:5" ht="14.4" x14ac:dyDescent="0.3">
      <c r="D160"/>
      <c r="E160"/>
    </row>
    <row r="161" spans="4:5" ht="14.4" x14ac:dyDescent="0.3">
      <c r="D161"/>
      <c r="E161"/>
    </row>
    <row r="162" spans="4:5" ht="14.4" x14ac:dyDescent="0.3">
      <c r="D162"/>
      <c r="E162"/>
    </row>
    <row r="163" spans="4:5" ht="14.4" x14ac:dyDescent="0.3">
      <c r="D163"/>
      <c r="E163"/>
    </row>
    <row r="164" spans="4:5" ht="14.4" x14ac:dyDescent="0.3">
      <c r="D164"/>
      <c r="E164"/>
    </row>
    <row r="165" spans="4:5" ht="14.4" x14ac:dyDescent="0.3">
      <c r="D165"/>
      <c r="E165"/>
    </row>
    <row r="166" spans="4:5" ht="14.4" x14ac:dyDescent="0.3">
      <c r="D166"/>
      <c r="E166"/>
    </row>
    <row r="167" spans="4:5" ht="14.4" x14ac:dyDescent="0.3">
      <c r="D167"/>
      <c r="E167"/>
    </row>
    <row r="168" spans="4:5" ht="14.4" x14ac:dyDescent="0.3">
      <c r="D168"/>
      <c r="E168"/>
    </row>
    <row r="169" spans="4:5" ht="14.4" x14ac:dyDescent="0.3">
      <c r="D169"/>
      <c r="E169"/>
    </row>
    <row r="170" spans="4:5" ht="14.4" x14ac:dyDescent="0.3">
      <c r="D170"/>
      <c r="E170"/>
    </row>
    <row r="171" spans="4:5" ht="14.4" x14ac:dyDescent="0.3">
      <c r="D171"/>
      <c r="E171"/>
    </row>
    <row r="172" spans="4:5" ht="14.4" x14ac:dyDescent="0.3">
      <c r="D172"/>
      <c r="E172"/>
    </row>
    <row r="173" spans="4:5" ht="14.4" x14ac:dyDescent="0.3">
      <c r="D173"/>
      <c r="E173"/>
    </row>
    <row r="174" spans="4:5" ht="14.4" x14ac:dyDescent="0.3">
      <c r="D174"/>
      <c r="E174"/>
    </row>
    <row r="175" spans="4:5" ht="14.4" x14ac:dyDescent="0.3">
      <c r="D175"/>
      <c r="E175"/>
    </row>
    <row r="176" spans="4:5" ht="14.4" x14ac:dyDescent="0.3">
      <c r="D176"/>
      <c r="E176"/>
    </row>
    <row r="177" spans="4:5" ht="14.4" x14ac:dyDescent="0.3">
      <c r="D177"/>
      <c r="E177"/>
    </row>
    <row r="178" spans="4:5" ht="14.4" x14ac:dyDescent="0.3">
      <c r="D178"/>
      <c r="E178"/>
    </row>
    <row r="179" spans="4:5" ht="14.4" x14ac:dyDescent="0.3">
      <c r="D179"/>
      <c r="E179"/>
    </row>
    <row r="180" spans="4:5" ht="14.4" x14ac:dyDescent="0.3">
      <c r="D180"/>
      <c r="E180"/>
    </row>
    <row r="181" spans="4:5" ht="14.4" x14ac:dyDescent="0.3">
      <c r="D181"/>
      <c r="E181"/>
    </row>
    <row r="182" spans="4:5" ht="14.4" x14ac:dyDescent="0.3">
      <c r="D182"/>
      <c r="E182"/>
    </row>
    <row r="183" spans="4:5" ht="14.4" x14ac:dyDescent="0.3">
      <c r="D183"/>
      <c r="E183"/>
    </row>
    <row r="184" spans="4:5" ht="14.4" x14ac:dyDescent="0.3">
      <c r="D184"/>
      <c r="E184"/>
    </row>
    <row r="185" spans="4:5" ht="14.4" x14ac:dyDescent="0.3">
      <c r="D185"/>
      <c r="E185"/>
    </row>
    <row r="186" spans="4:5" ht="14.4" x14ac:dyDescent="0.3">
      <c r="D186"/>
      <c r="E186"/>
    </row>
    <row r="187" spans="4:5" ht="14.4" x14ac:dyDescent="0.3">
      <c r="D187"/>
      <c r="E187"/>
    </row>
    <row r="188" spans="4:5" ht="14.4" x14ac:dyDescent="0.3">
      <c r="D188"/>
      <c r="E188"/>
    </row>
    <row r="189" spans="4:5" ht="14.4" x14ac:dyDescent="0.3">
      <c r="D189"/>
      <c r="E189"/>
    </row>
    <row r="190" spans="4:5" ht="14.4" x14ac:dyDescent="0.3">
      <c r="D190"/>
      <c r="E190"/>
    </row>
    <row r="191" spans="4:5" ht="14.4" x14ac:dyDescent="0.3">
      <c r="D191"/>
      <c r="E191"/>
    </row>
    <row r="192" spans="4:5" ht="14.4" x14ac:dyDescent="0.3">
      <c r="D192"/>
      <c r="E192"/>
    </row>
    <row r="193" spans="4:5" ht="14.4" x14ac:dyDescent="0.3">
      <c r="D193"/>
      <c r="E193"/>
    </row>
    <row r="194" spans="4:5" ht="14.4" x14ac:dyDescent="0.3">
      <c r="D194"/>
      <c r="E194"/>
    </row>
    <row r="195" spans="4:5" ht="14.4" x14ac:dyDescent="0.3">
      <c r="D195"/>
      <c r="E195"/>
    </row>
    <row r="196" spans="4:5" ht="14.4" x14ac:dyDescent="0.3">
      <c r="D196"/>
      <c r="E196"/>
    </row>
    <row r="197" spans="4:5" ht="14.4" x14ac:dyDescent="0.3">
      <c r="D197"/>
      <c r="E197"/>
    </row>
    <row r="198" spans="4:5" ht="14.4" x14ac:dyDescent="0.3">
      <c r="D198"/>
      <c r="E198"/>
    </row>
    <row r="199" spans="4:5" ht="14.4" x14ac:dyDescent="0.3">
      <c r="D199"/>
      <c r="E199"/>
    </row>
    <row r="200" spans="4:5" ht="14.4" x14ac:dyDescent="0.3">
      <c r="D200"/>
      <c r="E200"/>
    </row>
    <row r="201" spans="4:5" ht="14.4" x14ac:dyDescent="0.3">
      <c r="D201"/>
      <c r="E201"/>
    </row>
    <row r="202" spans="4:5" ht="14.4" x14ac:dyDescent="0.3">
      <c r="D202"/>
      <c r="E202"/>
    </row>
    <row r="203" spans="4:5" ht="14.4" x14ac:dyDescent="0.3">
      <c r="D203"/>
      <c r="E203"/>
    </row>
    <row r="204" spans="4:5" ht="14.4" x14ac:dyDescent="0.3">
      <c r="D204"/>
      <c r="E204"/>
    </row>
    <row r="205" spans="4:5" ht="14.4" x14ac:dyDescent="0.3">
      <c r="D205"/>
      <c r="E205"/>
    </row>
    <row r="206" spans="4:5" ht="14.4" x14ac:dyDescent="0.3">
      <c r="D206"/>
      <c r="E206"/>
    </row>
    <row r="207" spans="4:5" ht="14.4" x14ac:dyDescent="0.3">
      <c r="D207"/>
      <c r="E207"/>
    </row>
    <row r="208" spans="4:5" ht="14.4" x14ac:dyDescent="0.3">
      <c r="D208"/>
      <c r="E208"/>
    </row>
    <row r="209" spans="4:5" ht="14.4" x14ac:dyDescent="0.3">
      <c r="D209"/>
      <c r="E209"/>
    </row>
    <row r="210" spans="4:5" ht="14.4" x14ac:dyDescent="0.3">
      <c r="D210"/>
      <c r="E210"/>
    </row>
    <row r="211" spans="4:5" ht="14.4" x14ac:dyDescent="0.3">
      <c r="D211"/>
      <c r="E211"/>
    </row>
    <row r="212" spans="4:5" ht="14.4" x14ac:dyDescent="0.3">
      <c r="D212"/>
      <c r="E212"/>
    </row>
    <row r="213" spans="4:5" ht="14.4" x14ac:dyDescent="0.3">
      <c r="D213"/>
      <c r="E213"/>
    </row>
    <row r="214" spans="4:5" ht="14.4" x14ac:dyDescent="0.3">
      <c r="D214"/>
      <c r="E214"/>
    </row>
    <row r="215" spans="4:5" ht="14.4" x14ac:dyDescent="0.3">
      <c r="D215"/>
      <c r="E215"/>
    </row>
    <row r="216" spans="4:5" ht="14.4" x14ac:dyDescent="0.3">
      <c r="D216"/>
      <c r="E216"/>
    </row>
    <row r="217" spans="4:5" ht="14.4" x14ac:dyDescent="0.3">
      <c r="D217"/>
      <c r="E217"/>
    </row>
    <row r="218" spans="4:5" ht="14.4" x14ac:dyDescent="0.3">
      <c r="D218"/>
      <c r="E218"/>
    </row>
    <row r="219" spans="4:5" ht="14.4" x14ac:dyDescent="0.3">
      <c r="D219"/>
      <c r="E219"/>
    </row>
    <row r="220" spans="4:5" ht="14.4" x14ac:dyDescent="0.3">
      <c r="D220"/>
      <c r="E220"/>
    </row>
    <row r="221" spans="4:5" ht="14.4" x14ac:dyDescent="0.3">
      <c r="D221"/>
      <c r="E221"/>
    </row>
    <row r="222" spans="4:5" ht="14.4" x14ac:dyDescent="0.3">
      <c r="D222"/>
      <c r="E222"/>
    </row>
    <row r="223" spans="4:5" ht="14.4" x14ac:dyDescent="0.3">
      <c r="D223"/>
      <c r="E223"/>
    </row>
    <row r="224" spans="4:5" ht="14.4" x14ac:dyDescent="0.3">
      <c r="D224"/>
      <c r="E224"/>
    </row>
    <row r="225" spans="4:5" ht="14.4" x14ac:dyDescent="0.3">
      <c r="D225"/>
      <c r="E225"/>
    </row>
    <row r="226" spans="4:5" ht="14.4" x14ac:dyDescent="0.3">
      <c r="D226"/>
      <c r="E226"/>
    </row>
    <row r="227" spans="4:5" ht="14.4" x14ac:dyDescent="0.3">
      <c r="D227"/>
      <c r="E227"/>
    </row>
    <row r="228" spans="4:5" ht="14.4" x14ac:dyDescent="0.3">
      <c r="D228"/>
      <c r="E228"/>
    </row>
    <row r="229" spans="4:5" ht="14.4" x14ac:dyDescent="0.3">
      <c r="D229"/>
      <c r="E229"/>
    </row>
    <row r="230" spans="4:5" ht="14.4" x14ac:dyDescent="0.3">
      <c r="D230"/>
      <c r="E230"/>
    </row>
    <row r="231" spans="4:5" ht="14.4" x14ac:dyDescent="0.3">
      <c r="D231"/>
      <c r="E231"/>
    </row>
    <row r="232" spans="4:5" ht="14.4" x14ac:dyDescent="0.3">
      <c r="D232"/>
      <c r="E232"/>
    </row>
    <row r="233" spans="4:5" ht="14.4" x14ac:dyDescent="0.3">
      <c r="D233"/>
      <c r="E233"/>
    </row>
    <row r="234" spans="4:5" ht="14.4" x14ac:dyDescent="0.3">
      <c r="D234"/>
      <c r="E234"/>
    </row>
    <row r="235" spans="4:5" ht="14.4" x14ac:dyDescent="0.3">
      <c r="D235"/>
      <c r="E235"/>
    </row>
    <row r="236" spans="4:5" ht="14.4" x14ac:dyDescent="0.3">
      <c r="D236"/>
      <c r="E236"/>
    </row>
    <row r="237" spans="4:5" ht="14.4" x14ac:dyDescent="0.3">
      <c r="D237"/>
      <c r="E237"/>
    </row>
    <row r="238" spans="4:5" ht="14.4" x14ac:dyDescent="0.3">
      <c r="D238"/>
      <c r="E238"/>
    </row>
    <row r="239" spans="4:5" ht="14.4" x14ac:dyDescent="0.3">
      <c r="D239"/>
      <c r="E239"/>
    </row>
    <row r="240" spans="4:5" ht="14.4" x14ac:dyDescent="0.3">
      <c r="D240"/>
      <c r="E240"/>
    </row>
    <row r="241" spans="4:5" ht="14.4" x14ac:dyDescent="0.3">
      <c r="D241"/>
      <c r="E241"/>
    </row>
    <row r="242" spans="4:5" ht="14.4" x14ac:dyDescent="0.3">
      <c r="D242"/>
      <c r="E242"/>
    </row>
    <row r="243" spans="4:5" ht="14.4" x14ac:dyDescent="0.3">
      <c r="D243"/>
      <c r="E243"/>
    </row>
    <row r="244" spans="4:5" ht="14.4" x14ac:dyDescent="0.3">
      <c r="D244"/>
      <c r="E244"/>
    </row>
    <row r="245" spans="4:5" ht="14.4" x14ac:dyDescent="0.3">
      <c r="D245"/>
      <c r="E245"/>
    </row>
    <row r="246" spans="4:5" ht="14.4" x14ac:dyDescent="0.3">
      <c r="D246"/>
      <c r="E246"/>
    </row>
    <row r="247" spans="4:5" ht="14.4" x14ac:dyDescent="0.3">
      <c r="D247"/>
      <c r="E247"/>
    </row>
    <row r="248" spans="4:5" ht="14.4" x14ac:dyDescent="0.3">
      <c r="D248"/>
      <c r="E248"/>
    </row>
    <row r="249" spans="4:5" ht="14.4" x14ac:dyDescent="0.3">
      <c r="D249"/>
      <c r="E249"/>
    </row>
    <row r="250" spans="4:5" ht="14.4" x14ac:dyDescent="0.3">
      <c r="D250"/>
      <c r="E250"/>
    </row>
    <row r="251" spans="4:5" ht="14.4" x14ac:dyDescent="0.3">
      <c r="D251"/>
      <c r="E251"/>
    </row>
    <row r="252" spans="4:5" ht="14.4" x14ac:dyDescent="0.3">
      <c r="D252"/>
      <c r="E252"/>
    </row>
    <row r="253" spans="4:5" ht="14.4" x14ac:dyDescent="0.3">
      <c r="D253"/>
      <c r="E253"/>
    </row>
    <row r="254" spans="4:5" ht="14.4" x14ac:dyDescent="0.3">
      <c r="D254"/>
      <c r="E254"/>
    </row>
    <row r="255" spans="4:5" ht="14.4" x14ac:dyDescent="0.3">
      <c r="D255"/>
      <c r="E255"/>
    </row>
    <row r="256" spans="4:5" ht="14.4" x14ac:dyDescent="0.3">
      <c r="D256"/>
      <c r="E256"/>
    </row>
    <row r="257" spans="4:5" ht="14.4" x14ac:dyDescent="0.3">
      <c r="D257"/>
      <c r="E257"/>
    </row>
    <row r="258" spans="4:5" ht="14.4" x14ac:dyDescent="0.3">
      <c r="D258"/>
      <c r="E258"/>
    </row>
    <row r="259" spans="4:5" ht="14.4" x14ac:dyDescent="0.3">
      <c r="D259"/>
      <c r="E259"/>
    </row>
    <row r="260" spans="4:5" ht="14.4" x14ac:dyDescent="0.3">
      <c r="D260"/>
      <c r="E260"/>
    </row>
    <row r="261" spans="4:5" ht="14.4" x14ac:dyDescent="0.3">
      <c r="D261"/>
      <c r="E261"/>
    </row>
    <row r="262" spans="4:5" ht="14.4" x14ac:dyDescent="0.3">
      <c r="D262"/>
      <c r="E262"/>
    </row>
    <row r="263" spans="4:5" ht="14.4" x14ac:dyDescent="0.3">
      <c r="D263"/>
      <c r="E263"/>
    </row>
    <row r="264" spans="4:5" ht="14.4" x14ac:dyDescent="0.3">
      <c r="D264"/>
      <c r="E264"/>
    </row>
    <row r="265" spans="4:5" ht="14.4" x14ac:dyDescent="0.3">
      <c r="D265"/>
      <c r="E265"/>
    </row>
    <row r="266" spans="4:5" ht="14.4" x14ac:dyDescent="0.3">
      <c r="D266"/>
      <c r="E266"/>
    </row>
    <row r="267" spans="4:5" ht="14.4" x14ac:dyDescent="0.3">
      <c r="D267"/>
      <c r="E267"/>
    </row>
    <row r="268" spans="4:5" ht="14.4" x14ac:dyDescent="0.3">
      <c r="D268"/>
      <c r="E268"/>
    </row>
    <row r="269" spans="4:5" ht="14.4" x14ac:dyDescent="0.3">
      <c r="D269"/>
      <c r="E269"/>
    </row>
    <row r="270" spans="4:5" ht="14.4" x14ac:dyDescent="0.3">
      <c r="D270"/>
      <c r="E270"/>
    </row>
    <row r="271" spans="4:5" ht="14.4" x14ac:dyDescent="0.3">
      <c r="D271"/>
      <c r="E271"/>
    </row>
    <row r="272" spans="4:5" ht="14.4" x14ac:dyDescent="0.3">
      <c r="D272"/>
      <c r="E272"/>
    </row>
    <row r="273" spans="4:5" ht="14.4" x14ac:dyDescent="0.3">
      <c r="D273"/>
      <c r="E273"/>
    </row>
    <row r="274" spans="4:5" ht="14.4" x14ac:dyDescent="0.3">
      <c r="D274"/>
      <c r="E274"/>
    </row>
    <row r="275" spans="4:5" ht="14.4" x14ac:dyDescent="0.3">
      <c r="D275"/>
      <c r="E275"/>
    </row>
    <row r="276" spans="4:5" ht="14.4" x14ac:dyDescent="0.3">
      <c r="D276"/>
      <c r="E276"/>
    </row>
    <row r="277" spans="4:5" ht="14.4" x14ac:dyDescent="0.3">
      <c r="D277"/>
      <c r="E277"/>
    </row>
    <row r="278" spans="4:5" ht="14.4" x14ac:dyDescent="0.3">
      <c r="D278"/>
      <c r="E278"/>
    </row>
    <row r="279" spans="4:5" ht="14.4" x14ac:dyDescent="0.3">
      <c r="D279"/>
      <c r="E279"/>
    </row>
    <row r="280" spans="4:5" ht="14.4" x14ac:dyDescent="0.3">
      <c r="D280"/>
      <c r="E280"/>
    </row>
    <row r="281" spans="4:5" ht="14.4" x14ac:dyDescent="0.3">
      <c r="D281"/>
      <c r="E281"/>
    </row>
    <row r="282" spans="4:5" ht="14.4" x14ac:dyDescent="0.3">
      <c r="D282"/>
      <c r="E282"/>
    </row>
    <row r="283" spans="4:5" ht="14.4" x14ac:dyDescent="0.3">
      <c r="D283"/>
      <c r="E283"/>
    </row>
    <row r="284" spans="4:5" ht="14.4" x14ac:dyDescent="0.3">
      <c r="D284"/>
      <c r="E284"/>
    </row>
    <row r="285" spans="4:5" ht="14.4" x14ac:dyDescent="0.3">
      <c r="D285"/>
      <c r="E285"/>
    </row>
    <row r="286" spans="4:5" ht="14.4" x14ac:dyDescent="0.3">
      <c r="D286"/>
      <c r="E286"/>
    </row>
    <row r="287" spans="4:5" ht="14.4" x14ac:dyDescent="0.3">
      <c r="D287"/>
      <c r="E287"/>
    </row>
    <row r="288" spans="4:5" ht="14.4" x14ac:dyDescent="0.3">
      <c r="D288"/>
      <c r="E288"/>
    </row>
    <row r="289" spans="4:5" ht="14.4" x14ac:dyDescent="0.3">
      <c r="D289"/>
      <c r="E289"/>
    </row>
    <row r="290" spans="4:5" ht="14.4" x14ac:dyDescent="0.3">
      <c r="D290"/>
      <c r="E290"/>
    </row>
    <row r="291" spans="4:5" ht="14.4" x14ac:dyDescent="0.3">
      <c r="D291"/>
      <c r="E291"/>
    </row>
    <row r="292" spans="4:5" ht="14.4" x14ac:dyDescent="0.3">
      <c r="D292"/>
      <c r="E292"/>
    </row>
    <row r="293" spans="4:5" ht="14.4" x14ac:dyDescent="0.3">
      <c r="D293"/>
      <c r="E293"/>
    </row>
    <row r="294" spans="4:5" ht="14.4" x14ac:dyDescent="0.3">
      <c r="D294"/>
      <c r="E294"/>
    </row>
    <row r="295" spans="4:5" ht="14.4" x14ac:dyDescent="0.3">
      <c r="D295"/>
      <c r="E295"/>
    </row>
    <row r="296" spans="4:5" ht="14.4" x14ac:dyDescent="0.3">
      <c r="D296"/>
      <c r="E296"/>
    </row>
    <row r="297" spans="4:5" ht="14.4" x14ac:dyDescent="0.3">
      <c r="D297"/>
      <c r="E297"/>
    </row>
    <row r="298" spans="4:5" ht="14.4" x14ac:dyDescent="0.3">
      <c r="D298"/>
      <c r="E298"/>
    </row>
    <row r="299" spans="4:5" ht="14.4" x14ac:dyDescent="0.3">
      <c r="D299"/>
      <c r="E299"/>
    </row>
    <row r="300" spans="4:5" ht="14.4" x14ac:dyDescent="0.3">
      <c r="D300"/>
      <c r="E300"/>
    </row>
    <row r="301" spans="4:5" ht="14.4" x14ac:dyDescent="0.3">
      <c r="D301"/>
      <c r="E301"/>
    </row>
    <row r="302" spans="4:5" ht="14.4" x14ac:dyDescent="0.3">
      <c r="D302"/>
      <c r="E302"/>
    </row>
    <row r="303" spans="4:5" ht="14.4" x14ac:dyDescent="0.3">
      <c r="D303"/>
      <c r="E303"/>
    </row>
    <row r="304" spans="4:5" ht="14.4" x14ac:dyDescent="0.3">
      <c r="D304"/>
      <c r="E304"/>
    </row>
    <row r="305" spans="4:5" ht="14.4" x14ac:dyDescent="0.3">
      <c r="D305"/>
      <c r="E305"/>
    </row>
    <row r="306" spans="4:5" ht="14.4" x14ac:dyDescent="0.3">
      <c r="D306"/>
      <c r="E306"/>
    </row>
    <row r="307" spans="4:5" ht="14.4" x14ac:dyDescent="0.3">
      <c r="D307"/>
      <c r="E307"/>
    </row>
    <row r="308" spans="4:5" ht="14.4" x14ac:dyDescent="0.3">
      <c r="D308"/>
      <c r="E308"/>
    </row>
    <row r="309" spans="4:5" ht="14.4" x14ac:dyDescent="0.3">
      <c r="D309"/>
      <c r="E309"/>
    </row>
    <row r="310" spans="4:5" ht="14.4" x14ac:dyDescent="0.3">
      <c r="D310"/>
      <c r="E310"/>
    </row>
    <row r="311" spans="4:5" ht="14.4" x14ac:dyDescent="0.3">
      <c r="D311"/>
      <c r="E311"/>
    </row>
    <row r="312" spans="4:5" ht="14.4" x14ac:dyDescent="0.3">
      <c r="D312"/>
      <c r="E312"/>
    </row>
    <row r="313" spans="4:5" ht="14.4" x14ac:dyDescent="0.3">
      <c r="D313"/>
      <c r="E313"/>
    </row>
    <row r="314" spans="4:5" ht="14.4" x14ac:dyDescent="0.3">
      <c r="D314"/>
      <c r="E314"/>
    </row>
    <row r="315" spans="4:5" ht="14.4" x14ac:dyDescent="0.3">
      <c r="D315"/>
      <c r="E315"/>
    </row>
    <row r="316" spans="4:5" ht="14.4" x14ac:dyDescent="0.3">
      <c r="D316"/>
      <c r="E316"/>
    </row>
    <row r="317" spans="4:5" ht="14.4" x14ac:dyDescent="0.3">
      <c r="D317"/>
      <c r="E317"/>
    </row>
    <row r="318" spans="4:5" ht="14.4" x14ac:dyDescent="0.3">
      <c r="D318"/>
      <c r="E318"/>
    </row>
    <row r="319" spans="4:5" ht="14.4" x14ac:dyDescent="0.3">
      <c r="D319"/>
      <c r="E319"/>
    </row>
    <row r="320" spans="4:5" ht="14.4" x14ac:dyDescent="0.3">
      <c r="D320"/>
      <c r="E320"/>
    </row>
    <row r="321" spans="4:5" ht="14.4" x14ac:dyDescent="0.3">
      <c r="D321"/>
      <c r="E321"/>
    </row>
    <row r="322" spans="4:5" ht="14.4" x14ac:dyDescent="0.3">
      <c r="D322"/>
      <c r="E322"/>
    </row>
    <row r="323" spans="4:5" ht="14.4" x14ac:dyDescent="0.3">
      <c r="D323"/>
      <c r="E323"/>
    </row>
    <row r="324" spans="4:5" ht="14.4" x14ac:dyDescent="0.3">
      <c r="D324"/>
      <c r="E324"/>
    </row>
    <row r="325" spans="4:5" ht="14.4" x14ac:dyDescent="0.3">
      <c r="D325"/>
      <c r="E325"/>
    </row>
    <row r="326" spans="4:5" ht="14.4" x14ac:dyDescent="0.3">
      <c r="D326"/>
      <c r="E326"/>
    </row>
    <row r="327" spans="4:5" ht="14.4" x14ac:dyDescent="0.3">
      <c r="D327"/>
      <c r="E327"/>
    </row>
    <row r="328" spans="4:5" ht="14.4" x14ac:dyDescent="0.3">
      <c r="D328"/>
      <c r="E328"/>
    </row>
    <row r="329" spans="4:5" ht="14.4" x14ac:dyDescent="0.3">
      <c r="D329"/>
      <c r="E329"/>
    </row>
    <row r="330" spans="4:5" ht="14.4" x14ac:dyDescent="0.3">
      <c r="D330"/>
      <c r="E330"/>
    </row>
    <row r="331" spans="4:5" ht="14.4" x14ac:dyDescent="0.3">
      <c r="D331"/>
      <c r="E331"/>
    </row>
    <row r="332" spans="4:5" ht="14.4" x14ac:dyDescent="0.3">
      <c r="D332"/>
      <c r="E332"/>
    </row>
    <row r="333" spans="4:5" ht="14.4" x14ac:dyDescent="0.3">
      <c r="D333"/>
      <c r="E333"/>
    </row>
    <row r="334" spans="4:5" ht="14.4" x14ac:dyDescent="0.3">
      <c r="D334"/>
      <c r="E334"/>
    </row>
    <row r="335" spans="4:5" ht="14.4" x14ac:dyDescent="0.3">
      <c r="D335"/>
      <c r="E335"/>
    </row>
    <row r="336" spans="4:5" ht="14.4" x14ac:dyDescent="0.3">
      <c r="D336"/>
      <c r="E336"/>
    </row>
    <row r="337" spans="4:5" ht="14.4" x14ac:dyDescent="0.3">
      <c r="D337"/>
      <c r="E337"/>
    </row>
    <row r="338" spans="4:5" ht="14.4" x14ac:dyDescent="0.3">
      <c r="D338"/>
      <c r="E338"/>
    </row>
    <row r="339" spans="4:5" ht="14.4" x14ac:dyDescent="0.3">
      <c r="D339"/>
      <c r="E339"/>
    </row>
    <row r="340" spans="4:5" ht="14.4" x14ac:dyDescent="0.3">
      <c r="D340"/>
      <c r="E340"/>
    </row>
    <row r="341" spans="4:5" ht="14.4" x14ac:dyDescent="0.3">
      <c r="D341"/>
      <c r="E341"/>
    </row>
    <row r="342" spans="4:5" ht="14.4" x14ac:dyDescent="0.3">
      <c r="D342"/>
      <c r="E342"/>
    </row>
    <row r="343" spans="4:5" ht="14.4" x14ac:dyDescent="0.3">
      <c r="D343"/>
      <c r="E343"/>
    </row>
    <row r="344" spans="4:5" ht="14.4" x14ac:dyDescent="0.3">
      <c r="D344"/>
      <c r="E344"/>
    </row>
    <row r="345" spans="4:5" ht="14.4" x14ac:dyDescent="0.3">
      <c r="D345"/>
      <c r="E345"/>
    </row>
    <row r="346" spans="4:5" ht="14.4" x14ac:dyDescent="0.3">
      <c r="D346"/>
      <c r="E346"/>
    </row>
    <row r="347" spans="4:5" ht="14.4" x14ac:dyDescent="0.3">
      <c r="D347"/>
      <c r="E347"/>
    </row>
    <row r="348" spans="4:5" ht="14.4" x14ac:dyDescent="0.3">
      <c r="D348"/>
      <c r="E348"/>
    </row>
    <row r="349" spans="4:5" ht="14.4" x14ac:dyDescent="0.3">
      <c r="D349"/>
      <c r="E349"/>
    </row>
    <row r="350" spans="4:5" ht="14.4" x14ac:dyDescent="0.3">
      <c r="D350"/>
      <c r="E350"/>
    </row>
    <row r="351" spans="4:5" ht="14.4" x14ac:dyDescent="0.3">
      <c r="D351"/>
      <c r="E351"/>
    </row>
    <row r="352" spans="4:5" ht="14.4" x14ac:dyDescent="0.3">
      <c r="D352"/>
      <c r="E352"/>
    </row>
    <row r="353" spans="4:5" ht="14.4" x14ac:dyDescent="0.3">
      <c r="D353"/>
      <c r="E353"/>
    </row>
    <row r="354" spans="4:5" ht="14.4" x14ac:dyDescent="0.3">
      <c r="D354"/>
      <c r="E354"/>
    </row>
    <row r="355" spans="4:5" ht="14.4" x14ac:dyDescent="0.3">
      <c r="D355"/>
      <c r="E355"/>
    </row>
    <row r="356" spans="4:5" ht="14.4" x14ac:dyDescent="0.3">
      <c r="D356"/>
      <c r="E356"/>
    </row>
    <row r="357" spans="4:5" ht="14.4" x14ac:dyDescent="0.3">
      <c r="D357"/>
      <c r="E357"/>
    </row>
    <row r="358" spans="4:5" ht="14.4" x14ac:dyDescent="0.3">
      <c r="D358"/>
      <c r="E358"/>
    </row>
    <row r="359" spans="4:5" ht="14.4" x14ac:dyDescent="0.3">
      <c r="D359"/>
      <c r="E359"/>
    </row>
    <row r="360" spans="4:5" ht="14.4" x14ac:dyDescent="0.3">
      <c r="D360"/>
      <c r="E360"/>
    </row>
    <row r="361" spans="4:5" ht="14.4" x14ac:dyDescent="0.3">
      <c r="D361"/>
      <c r="E361"/>
    </row>
    <row r="362" spans="4:5" ht="14.4" x14ac:dyDescent="0.3">
      <c r="D362"/>
      <c r="E362"/>
    </row>
    <row r="363" spans="4:5" ht="14.4" x14ac:dyDescent="0.3">
      <c r="D363"/>
      <c r="E363"/>
    </row>
    <row r="364" spans="4:5" ht="14.4" x14ac:dyDescent="0.3">
      <c r="D364"/>
      <c r="E364"/>
    </row>
    <row r="365" spans="4:5" ht="14.4" x14ac:dyDescent="0.3">
      <c r="D365"/>
      <c r="E365"/>
    </row>
    <row r="366" spans="4:5" ht="14.4" x14ac:dyDescent="0.3">
      <c r="D366"/>
      <c r="E366"/>
    </row>
    <row r="367" spans="4:5" ht="14.4" x14ac:dyDescent="0.3">
      <c r="D367"/>
      <c r="E367"/>
    </row>
    <row r="368" spans="4:5" ht="14.4" x14ac:dyDescent="0.3">
      <c r="D368"/>
      <c r="E368"/>
    </row>
    <row r="369" spans="4:5" ht="14.4" x14ac:dyDescent="0.3">
      <c r="D369"/>
      <c r="E369"/>
    </row>
    <row r="370" spans="4:5" ht="14.4" x14ac:dyDescent="0.3">
      <c r="D370"/>
      <c r="E370"/>
    </row>
    <row r="371" spans="4:5" ht="14.4" x14ac:dyDescent="0.3">
      <c r="D371"/>
      <c r="E371"/>
    </row>
    <row r="372" spans="4:5" ht="14.4" x14ac:dyDescent="0.3">
      <c r="D372"/>
      <c r="E372"/>
    </row>
    <row r="373" spans="4:5" ht="14.4" x14ac:dyDescent="0.3">
      <c r="D373"/>
      <c r="E373"/>
    </row>
    <row r="374" spans="4:5" ht="14.4" x14ac:dyDescent="0.3">
      <c r="D374"/>
      <c r="E374"/>
    </row>
    <row r="375" spans="4:5" ht="14.4" x14ac:dyDescent="0.3">
      <c r="D375"/>
      <c r="E375"/>
    </row>
    <row r="376" spans="4:5" ht="14.4" x14ac:dyDescent="0.3">
      <c r="D376"/>
      <c r="E376"/>
    </row>
    <row r="377" spans="4:5" ht="14.4" x14ac:dyDescent="0.3">
      <c r="D377"/>
      <c r="E377"/>
    </row>
    <row r="378" spans="4:5" ht="14.4" x14ac:dyDescent="0.3">
      <c r="D378"/>
      <c r="E378"/>
    </row>
    <row r="379" spans="4:5" ht="14.4" x14ac:dyDescent="0.3">
      <c r="D379"/>
      <c r="E379"/>
    </row>
    <row r="380" spans="4:5" ht="14.4" x14ac:dyDescent="0.3">
      <c r="D380"/>
      <c r="E380"/>
    </row>
    <row r="381" spans="4:5" ht="14.4" x14ac:dyDescent="0.3">
      <c r="D381"/>
      <c r="E381"/>
    </row>
    <row r="382" spans="4:5" ht="14.4" x14ac:dyDescent="0.3">
      <c r="D382"/>
      <c r="E382"/>
    </row>
    <row r="383" spans="4:5" ht="14.4" x14ac:dyDescent="0.3">
      <c r="D383"/>
      <c r="E383"/>
    </row>
    <row r="384" spans="4:5" ht="14.4" x14ac:dyDescent="0.3">
      <c r="D384"/>
      <c r="E384"/>
    </row>
    <row r="385" spans="4:5" ht="14.4" x14ac:dyDescent="0.3">
      <c r="D385"/>
      <c r="E385"/>
    </row>
    <row r="386" spans="4:5" ht="14.4" x14ac:dyDescent="0.3">
      <c r="D386"/>
      <c r="E386"/>
    </row>
    <row r="387" spans="4:5" ht="14.4" x14ac:dyDescent="0.3">
      <c r="D387"/>
      <c r="E387"/>
    </row>
    <row r="388" spans="4:5" ht="14.4" x14ac:dyDescent="0.3">
      <c r="D388"/>
      <c r="E388"/>
    </row>
    <row r="389" spans="4:5" ht="14.4" x14ac:dyDescent="0.3">
      <c r="D389"/>
      <c r="E389"/>
    </row>
    <row r="390" spans="4:5" ht="14.4" x14ac:dyDescent="0.3">
      <c r="D390"/>
      <c r="E390"/>
    </row>
    <row r="391" spans="4:5" ht="14.4" x14ac:dyDescent="0.3">
      <c r="D391"/>
      <c r="E391"/>
    </row>
    <row r="392" spans="4:5" ht="14.4" x14ac:dyDescent="0.3">
      <c r="D392"/>
      <c r="E392"/>
    </row>
    <row r="393" spans="4:5" ht="14.4" x14ac:dyDescent="0.3">
      <c r="D393"/>
      <c r="E393"/>
    </row>
    <row r="394" spans="4:5" ht="14.4" x14ac:dyDescent="0.3">
      <c r="D394"/>
      <c r="E394"/>
    </row>
    <row r="395" spans="4:5" ht="14.4" x14ac:dyDescent="0.3">
      <c r="D395"/>
      <c r="E395"/>
    </row>
    <row r="396" spans="4:5" ht="14.4" x14ac:dyDescent="0.3">
      <c r="D396"/>
      <c r="E396"/>
    </row>
    <row r="397" spans="4:5" ht="14.4" x14ac:dyDescent="0.3">
      <c r="D397"/>
      <c r="E397"/>
    </row>
    <row r="398" spans="4:5" ht="14.4" x14ac:dyDescent="0.3">
      <c r="D398"/>
      <c r="E398"/>
    </row>
    <row r="399" spans="4:5" ht="14.4" x14ac:dyDescent="0.3">
      <c r="D399"/>
      <c r="E399"/>
    </row>
    <row r="400" spans="4:5" ht="14.4" x14ac:dyDescent="0.3">
      <c r="D400"/>
      <c r="E400"/>
    </row>
    <row r="401" spans="4:5" ht="14.4" x14ac:dyDescent="0.3">
      <c r="D401"/>
      <c r="E401"/>
    </row>
    <row r="402" spans="4:5" ht="14.4" x14ac:dyDescent="0.3">
      <c r="D402"/>
      <c r="E402"/>
    </row>
    <row r="403" spans="4:5" ht="14.4" x14ac:dyDescent="0.3">
      <c r="D403"/>
      <c r="E403"/>
    </row>
    <row r="404" spans="4:5" ht="14.4" x14ac:dyDescent="0.3">
      <c r="D404"/>
      <c r="E404"/>
    </row>
    <row r="405" spans="4:5" ht="14.4" x14ac:dyDescent="0.3">
      <c r="D405"/>
      <c r="E405"/>
    </row>
    <row r="406" spans="4:5" ht="14.4" x14ac:dyDescent="0.3">
      <c r="D406"/>
      <c r="E406"/>
    </row>
    <row r="407" spans="4:5" ht="14.4" x14ac:dyDescent="0.3">
      <c r="D407"/>
      <c r="E407"/>
    </row>
    <row r="408" spans="4:5" ht="14.4" x14ac:dyDescent="0.3">
      <c r="D408"/>
      <c r="E408"/>
    </row>
    <row r="409" spans="4:5" ht="14.4" x14ac:dyDescent="0.3">
      <c r="D409"/>
      <c r="E409"/>
    </row>
    <row r="410" spans="4:5" ht="14.4" x14ac:dyDescent="0.3">
      <c r="D410"/>
      <c r="E410"/>
    </row>
    <row r="411" spans="4:5" ht="14.4" x14ac:dyDescent="0.3">
      <c r="D411"/>
      <c r="E411"/>
    </row>
    <row r="412" spans="4:5" ht="14.4" x14ac:dyDescent="0.3">
      <c r="D412"/>
      <c r="E412"/>
    </row>
    <row r="413" spans="4:5" ht="14.4" x14ac:dyDescent="0.3">
      <c r="D413"/>
      <c r="E413"/>
    </row>
    <row r="414" spans="4:5" ht="14.4" x14ac:dyDescent="0.3">
      <c r="D414"/>
      <c r="E414"/>
    </row>
    <row r="415" spans="4:5" ht="14.4" x14ac:dyDescent="0.3">
      <c r="D415"/>
      <c r="E415"/>
    </row>
    <row r="416" spans="4:5" ht="14.4" x14ac:dyDescent="0.3">
      <c r="D416"/>
      <c r="E416"/>
    </row>
    <row r="417" spans="4:5" ht="14.4" x14ac:dyDescent="0.3">
      <c r="D417"/>
      <c r="E417"/>
    </row>
    <row r="418" spans="4:5" ht="14.4" x14ac:dyDescent="0.3">
      <c r="D418"/>
      <c r="E418"/>
    </row>
    <row r="419" spans="4:5" ht="14.4" x14ac:dyDescent="0.3">
      <c r="D419"/>
      <c r="E419"/>
    </row>
    <row r="420" spans="4:5" ht="14.4" x14ac:dyDescent="0.3">
      <c r="D420"/>
      <c r="E420"/>
    </row>
    <row r="421" spans="4:5" ht="14.4" x14ac:dyDescent="0.3">
      <c r="D421"/>
      <c r="E421"/>
    </row>
    <row r="422" spans="4:5" ht="14.4" x14ac:dyDescent="0.3">
      <c r="D422"/>
      <c r="E422"/>
    </row>
    <row r="423" spans="4:5" ht="14.4" x14ac:dyDescent="0.3">
      <c r="D423"/>
      <c r="E423"/>
    </row>
    <row r="424" spans="4:5" ht="14.4" x14ac:dyDescent="0.3">
      <c r="D424"/>
      <c r="E424"/>
    </row>
    <row r="425" spans="4:5" ht="14.4" x14ac:dyDescent="0.3">
      <c r="D425"/>
      <c r="E425"/>
    </row>
    <row r="426" spans="4:5" ht="14.4" x14ac:dyDescent="0.3">
      <c r="D426"/>
      <c r="E426"/>
    </row>
    <row r="427" spans="4:5" ht="14.4" x14ac:dyDescent="0.3">
      <c r="D427"/>
      <c r="E427"/>
    </row>
    <row r="428" spans="4:5" ht="14.4" x14ac:dyDescent="0.3">
      <c r="D428"/>
      <c r="E428"/>
    </row>
    <row r="429" spans="4:5" ht="14.4" x14ac:dyDescent="0.3">
      <c r="D429"/>
      <c r="E429"/>
    </row>
    <row r="430" spans="4:5" ht="14.4" x14ac:dyDescent="0.3">
      <c r="D430"/>
      <c r="E430"/>
    </row>
    <row r="431" spans="4:5" ht="14.4" x14ac:dyDescent="0.3">
      <c r="D431"/>
      <c r="E431"/>
    </row>
    <row r="432" spans="4:5" ht="14.4" x14ac:dyDescent="0.3">
      <c r="D432"/>
      <c r="E432"/>
    </row>
    <row r="433" spans="4:5" ht="14.4" x14ac:dyDescent="0.3">
      <c r="D433"/>
      <c r="E433"/>
    </row>
    <row r="434" spans="4:5" ht="14.4" x14ac:dyDescent="0.3">
      <c r="D434"/>
      <c r="E434"/>
    </row>
    <row r="435" spans="4:5" ht="14.4" x14ac:dyDescent="0.3">
      <c r="D435"/>
      <c r="E435"/>
    </row>
    <row r="436" spans="4:5" ht="14.4" x14ac:dyDescent="0.3">
      <c r="D436"/>
      <c r="E436"/>
    </row>
    <row r="437" spans="4:5" ht="14.4" x14ac:dyDescent="0.3">
      <c r="D437"/>
      <c r="E437"/>
    </row>
    <row r="438" spans="4:5" ht="14.4" x14ac:dyDescent="0.3">
      <c r="D438"/>
      <c r="E438"/>
    </row>
    <row r="439" spans="4:5" ht="14.4" x14ac:dyDescent="0.3">
      <c r="D439"/>
      <c r="E439"/>
    </row>
    <row r="440" spans="4:5" ht="14.4" x14ac:dyDescent="0.3">
      <c r="D440"/>
      <c r="E440"/>
    </row>
    <row r="441" spans="4:5" ht="14.4" x14ac:dyDescent="0.3">
      <c r="D441"/>
      <c r="E441"/>
    </row>
    <row r="442" spans="4:5" ht="14.4" x14ac:dyDescent="0.3">
      <c r="D442"/>
      <c r="E442"/>
    </row>
    <row r="443" spans="4:5" ht="14.4" x14ac:dyDescent="0.3">
      <c r="D443"/>
      <c r="E443"/>
    </row>
    <row r="444" spans="4:5" ht="14.4" x14ac:dyDescent="0.3">
      <c r="D444"/>
      <c r="E444"/>
    </row>
    <row r="445" spans="4:5" ht="14.4" x14ac:dyDescent="0.3">
      <c r="D445"/>
      <c r="E445"/>
    </row>
    <row r="446" spans="4:5" ht="14.4" x14ac:dyDescent="0.3">
      <c r="D446"/>
      <c r="E446"/>
    </row>
    <row r="447" spans="4:5" ht="14.4" x14ac:dyDescent="0.3">
      <c r="D447"/>
      <c r="E447"/>
    </row>
    <row r="448" spans="4:5" ht="14.4" x14ac:dyDescent="0.3">
      <c r="D448"/>
      <c r="E448"/>
    </row>
    <row r="449" spans="4:5" ht="14.4" x14ac:dyDescent="0.3">
      <c r="D449"/>
      <c r="E449"/>
    </row>
    <row r="450" spans="4:5" ht="14.4" x14ac:dyDescent="0.3">
      <c r="D450"/>
      <c r="E450"/>
    </row>
    <row r="451" spans="4:5" ht="14.4" x14ac:dyDescent="0.3">
      <c r="D451"/>
      <c r="E451"/>
    </row>
    <row r="452" spans="4:5" ht="14.4" x14ac:dyDescent="0.3">
      <c r="D452"/>
      <c r="E452"/>
    </row>
    <row r="453" spans="4:5" ht="14.4" x14ac:dyDescent="0.3">
      <c r="D453"/>
      <c r="E453"/>
    </row>
    <row r="454" spans="4:5" ht="14.4" x14ac:dyDescent="0.3">
      <c r="D454"/>
      <c r="E454"/>
    </row>
    <row r="455" spans="4:5" ht="14.4" x14ac:dyDescent="0.3">
      <c r="D455"/>
      <c r="E455"/>
    </row>
    <row r="456" spans="4:5" ht="14.4" x14ac:dyDescent="0.3">
      <c r="D456"/>
      <c r="E456"/>
    </row>
    <row r="457" spans="4:5" ht="14.4" x14ac:dyDescent="0.3">
      <c r="D457"/>
      <c r="E457"/>
    </row>
    <row r="458" spans="4:5" ht="14.4" x14ac:dyDescent="0.3">
      <c r="D458"/>
      <c r="E458"/>
    </row>
    <row r="459" spans="4:5" ht="14.4" x14ac:dyDescent="0.3">
      <c r="D459"/>
      <c r="E459"/>
    </row>
    <row r="460" spans="4:5" ht="14.4" x14ac:dyDescent="0.3">
      <c r="D460"/>
      <c r="E460"/>
    </row>
    <row r="461" spans="4:5" ht="14.4" x14ac:dyDescent="0.3">
      <c r="D461"/>
      <c r="E461"/>
    </row>
    <row r="462" spans="4:5" ht="14.4" x14ac:dyDescent="0.3">
      <c r="D462"/>
      <c r="E462"/>
    </row>
    <row r="463" spans="4:5" ht="14.4" x14ac:dyDescent="0.3">
      <c r="D463"/>
      <c r="E463"/>
    </row>
    <row r="464" spans="4:5" ht="14.4" x14ac:dyDescent="0.3">
      <c r="D464"/>
      <c r="E464"/>
    </row>
    <row r="465" spans="4:5" ht="14.4" x14ac:dyDescent="0.3">
      <c r="D465"/>
      <c r="E465"/>
    </row>
    <row r="466" spans="4:5" ht="14.4" x14ac:dyDescent="0.3">
      <c r="D466"/>
      <c r="E466"/>
    </row>
    <row r="467" spans="4:5" ht="14.4" x14ac:dyDescent="0.3">
      <c r="D467"/>
      <c r="E467"/>
    </row>
    <row r="468" spans="4:5" ht="14.4" x14ac:dyDescent="0.3">
      <c r="D468"/>
      <c r="E468"/>
    </row>
    <row r="469" spans="4:5" ht="14.4" x14ac:dyDescent="0.3">
      <c r="D469"/>
      <c r="E469"/>
    </row>
    <row r="470" spans="4:5" ht="14.4" x14ac:dyDescent="0.3">
      <c r="D470"/>
      <c r="E470"/>
    </row>
    <row r="471" spans="4:5" ht="14.4" x14ac:dyDescent="0.3">
      <c r="D471"/>
      <c r="E471"/>
    </row>
    <row r="472" spans="4:5" ht="14.4" x14ac:dyDescent="0.3">
      <c r="D472"/>
      <c r="E472"/>
    </row>
    <row r="473" spans="4:5" ht="14.4" x14ac:dyDescent="0.3">
      <c r="D473"/>
      <c r="E473"/>
    </row>
    <row r="474" spans="4:5" ht="14.4" x14ac:dyDescent="0.3">
      <c r="D474"/>
      <c r="E474"/>
    </row>
    <row r="475" spans="4:5" ht="14.4" x14ac:dyDescent="0.3">
      <c r="D475"/>
      <c r="E475"/>
    </row>
    <row r="476" spans="4:5" ht="14.4" x14ac:dyDescent="0.3">
      <c r="D476"/>
      <c r="E476"/>
    </row>
    <row r="477" spans="4:5" ht="14.4" x14ac:dyDescent="0.3">
      <c r="D477"/>
      <c r="E477"/>
    </row>
    <row r="478" spans="4:5" ht="14.4" x14ac:dyDescent="0.3">
      <c r="D478"/>
      <c r="E478"/>
    </row>
    <row r="479" spans="4:5" ht="14.4" x14ac:dyDescent="0.3">
      <c r="D479"/>
      <c r="E479"/>
    </row>
    <row r="480" spans="4:5" ht="14.4" x14ac:dyDescent="0.3">
      <c r="D480"/>
      <c r="E480"/>
    </row>
    <row r="481" spans="4:5" ht="14.4" x14ac:dyDescent="0.3">
      <c r="D481"/>
      <c r="E481"/>
    </row>
    <row r="482" spans="4:5" ht="14.4" x14ac:dyDescent="0.3">
      <c r="D482"/>
      <c r="E482"/>
    </row>
    <row r="483" spans="4:5" ht="14.4" x14ac:dyDescent="0.3">
      <c r="D483"/>
      <c r="E483"/>
    </row>
    <row r="484" spans="4:5" ht="14.4" x14ac:dyDescent="0.3">
      <c r="D484"/>
      <c r="E484"/>
    </row>
    <row r="485" spans="4:5" ht="14.4" x14ac:dyDescent="0.3">
      <c r="D485"/>
      <c r="E485"/>
    </row>
    <row r="486" spans="4:5" ht="14.4" x14ac:dyDescent="0.3">
      <c r="D486"/>
      <c r="E486"/>
    </row>
    <row r="487" spans="4:5" ht="14.4" x14ac:dyDescent="0.3">
      <c r="D487"/>
      <c r="E487"/>
    </row>
    <row r="488" spans="4:5" ht="14.4" x14ac:dyDescent="0.3">
      <c r="D488"/>
      <c r="E488"/>
    </row>
    <row r="489" spans="4:5" ht="14.4" x14ac:dyDescent="0.3">
      <c r="D489"/>
      <c r="E489"/>
    </row>
    <row r="490" spans="4:5" ht="14.4" x14ac:dyDescent="0.3">
      <c r="D490"/>
      <c r="E490"/>
    </row>
    <row r="491" spans="4:5" ht="14.4" x14ac:dyDescent="0.3">
      <c r="D491"/>
      <c r="E491"/>
    </row>
    <row r="492" spans="4:5" ht="14.4" x14ac:dyDescent="0.3">
      <c r="D492"/>
      <c r="E492"/>
    </row>
    <row r="493" spans="4:5" ht="14.4" x14ac:dyDescent="0.3">
      <c r="D493"/>
      <c r="E493"/>
    </row>
    <row r="494" spans="4:5" ht="14.4" x14ac:dyDescent="0.3">
      <c r="D494"/>
      <c r="E494"/>
    </row>
    <row r="495" spans="4:5" ht="14.4" x14ac:dyDescent="0.3">
      <c r="D495"/>
      <c r="E495"/>
    </row>
    <row r="496" spans="4:5" ht="14.4" x14ac:dyDescent="0.3">
      <c r="D496"/>
      <c r="E496"/>
    </row>
    <row r="497" spans="4:5" ht="14.4" x14ac:dyDescent="0.3">
      <c r="D497"/>
      <c r="E497"/>
    </row>
    <row r="498" spans="4:5" ht="14.4" x14ac:dyDescent="0.3">
      <c r="D498"/>
      <c r="E498"/>
    </row>
    <row r="499" spans="4:5" ht="14.4" x14ac:dyDescent="0.3">
      <c r="D499"/>
      <c r="E499"/>
    </row>
    <row r="500" spans="4:5" ht="14.4" x14ac:dyDescent="0.3">
      <c r="D500"/>
      <c r="E500"/>
    </row>
    <row r="501" spans="4:5" ht="14.4" x14ac:dyDescent="0.3">
      <c r="D501"/>
      <c r="E501"/>
    </row>
    <row r="502" spans="4:5" ht="14.4" x14ac:dyDescent="0.3">
      <c r="D502"/>
      <c r="E502"/>
    </row>
    <row r="503" spans="4:5" ht="14.4" x14ac:dyDescent="0.3">
      <c r="D503"/>
      <c r="E503"/>
    </row>
    <row r="504" spans="4:5" ht="14.4" x14ac:dyDescent="0.3">
      <c r="D504"/>
      <c r="E504"/>
    </row>
    <row r="505" spans="4:5" ht="14.4" x14ac:dyDescent="0.3">
      <c r="D505"/>
      <c r="E505"/>
    </row>
    <row r="506" spans="4:5" ht="14.4" x14ac:dyDescent="0.3">
      <c r="D506"/>
      <c r="E506"/>
    </row>
    <row r="507" spans="4:5" ht="14.4" x14ac:dyDescent="0.3">
      <c r="D507"/>
      <c r="E507"/>
    </row>
    <row r="508" spans="4:5" ht="14.4" x14ac:dyDescent="0.3">
      <c r="D508"/>
      <c r="E508"/>
    </row>
    <row r="509" spans="4:5" ht="14.4" x14ac:dyDescent="0.3">
      <c r="D509"/>
      <c r="E509"/>
    </row>
    <row r="510" spans="4:5" ht="14.4" x14ac:dyDescent="0.3">
      <c r="D510"/>
      <c r="E510"/>
    </row>
    <row r="511" spans="4:5" ht="14.4" x14ac:dyDescent="0.3">
      <c r="D511"/>
      <c r="E511"/>
    </row>
    <row r="512" spans="4:5" ht="14.4" x14ac:dyDescent="0.3">
      <c r="D512"/>
      <c r="E512"/>
    </row>
    <row r="513" spans="4:5" ht="14.4" x14ac:dyDescent="0.3">
      <c r="D513"/>
      <c r="E513"/>
    </row>
    <row r="514" spans="4:5" ht="14.4" x14ac:dyDescent="0.3">
      <c r="D514"/>
      <c r="E514"/>
    </row>
    <row r="515" spans="4:5" ht="14.4" x14ac:dyDescent="0.3">
      <c r="D515"/>
      <c r="E515"/>
    </row>
    <row r="516" spans="4:5" ht="14.4" x14ac:dyDescent="0.3">
      <c r="D516"/>
      <c r="E516"/>
    </row>
    <row r="517" spans="4:5" ht="14.4" x14ac:dyDescent="0.3">
      <c r="D517"/>
      <c r="E517"/>
    </row>
    <row r="518" spans="4:5" ht="14.4" x14ac:dyDescent="0.3">
      <c r="D518"/>
      <c r="E518"/>
    </row>
    <row r="519" spans="4:5" ht="14.4" x14ac:dyDescent="0.3">
      <c r="D519"/>
      <c r="E519"/>
    </row>
    <row r="520" spans="4:5" ht="14.4" x14ac:dyDescent="0.3">
      <c r="D520"/>
      <c r="E520"/>
    </row>
    <row r="521" spans="4:5" ht="14.4" x14ac:dyDescent="0.3">
      <c r="D521"/>
      <c r="E521"/>
    </row>
    <row r="522" spans="4:5" ht="14.4" x14ac:dyDescent="0.3">
      <c r="D522"/>
      <c r="E522"/>
    </row>
    <row r="523" spans="4:5" ht="14.4" x14ac:dyDescent="0.3">
      <c r="D523"/>
      <c r="E523"/>
    </row>
    <row r="524" spans="4:5" ht="14.4" x14ac:dyDescent="0.3">
      <c r="D524"/>
      <c r="E524"/>
    </row>
    <row r="525" spans="4:5" ht="14.4" x14ac:dyDescent="0.3">
      <c r="D525"/>
      <c r="E525"/>
    </row>
    <row r="526" spans="4:5" ht="14.4" x14ac:dyDescent="0.3">
      <c r="D526"/>
      <c r="E526"/>
    </row>
    <row r="527" spans="4:5" ht="14.4" x14ac:dyDescent="0.3">
      <c r="D527"/>
      <c r="E527"/>
    </row>
    <row r="528" spans="4:5" ht="14.4" x14ac:dyDescent="0.3">
      <c r="D528"/>
      <c r="E528"/>
    </row>
    <row r="529" spans="4:5" ht="14.4" x14ac:dyDescent="0.3">
      <c r="D529"/>
      <c r="E529"/>
    </row>
    <row r="530" spans="4:5" ht="14.4" x14ac:dyDescent="0.3">
      <c r="D530"/>
      <c r="E530"/>
    </row>
    <row r="531" spans="4:5" ht="14.4" x14ac:dyDescent="0.3">
      <c r="D531"/>
      <c r="E531"/>
    </row>
    <row r="532" spans="4:5" ht="14.4" x14ac:dyDescent="0.3">
      <c r="D532"/>
      <c r="E532"/>
    </row>
    <row r="533" spans="4:5" ht="14.4" x14ac:dyDescent="0.3">
      <c r="D533"/>
      <c r="E533"/>
    </row>
    <row r="534" spans="4:5" ht="14.4" x14ac:dyDescent="0.3">
      <c r="D534"/>
      <c r="E534"/>
    </row>
    <row r="535" spans="4:5" ht="14.4" x14ac:dyDescent="0.3">
      <c r="D535"/>
      <c r="E535"/>
    </row>
    <row r="536" spans="4:5" ht="14.4" x14ac:dyDescent="0.3">
      <c r="D536"/>
      <c r="E536"/>
    </row>
    <row r="537" spans="4:5" ht="14.4" x14ac:dyDescent="0.3">
      <c r="D537"/>
      <c r="E537"/>
    </row>
    <row r="538" spans="4:5" ht="14.4" x14ac:dyDescent="0.3">
      <c r="D538"/>
      <c r="E538"/>
    </row>
    <row r="539" spans="4:5" ht="14.4" x14ac:dyDescent="0.3">
      <c r="D539"/>
      <c r="E539"/>
    </row>
    <row r="540" spans="4:5" ht="14.4" x14ac:dyDescent="0.3">
      <c r="D540"/>
      <c r="E540"/>
    </row>
    <row r="541" spans="4:5" ht="14.4" x14ac:dyDescent="0.3">
      <c r="D541"/>
      <c r="E541"/>
    </row>
    <row r="542" spans="4:5" ht="14.4" x14ac:dyDescent="0.3">
      <c r="D542"/>
      <c r="E542"/>
    </row>
    <row r="543" spans="4:5" ht="14.4" x14ac:dyDescent="0.3">
      <c r="D543"/>
      <c r="E543"/>
    </row>
    <row r="544" spans="4:5" ht="14.4" x14ac:dyDescent="0.3">
      <c r="D544"/>
      <c r="E544"/>
    </row>
    <row r="545" spans="4:5" ht="14.4" x14ac:dyDescent="0.3">
      <c r="D545"/>
      <c r="E545"/>
    </row>
    <row r="546" spans="4:5" ht="14.4" x14ac:dyDescent="0.3">
      <c r="D546"/>
      <c r="E546"/>
    </row>
    <row r="547" spans="4:5" ht="14.4" x14ac:dyDescent="0.3">
      <c r="D547"/>
      <c r="E547"/>
    </row>
    <row r="548" spans="4:5" ht="14.4" x14ac:dyDescent="0.3">
      <c r="D548"/>
      <c r="E548"/>
    </row>
    <row r="549" spans="4:5" ht="14.4" x14ac:dyDescent="0.3">
      <c r="D549"/>
      <c r="E549"/>
    </row>
    <row r="550" spans="4:5" ht="14.4" x14ac:dyDescent="0.3">
      <c r="D550"/>
      <c r="E550"/>
    </row>
    <row r="551" spans="4:5" ht="14.4" x14ac:dyDescent="0.3">
      <c r="D551"/>
      <c r="E551"/>
    </row>
    <row r="552" spans="4:5" ht="14.4" x14ac:dyDescent="0.3">
      <c r="D552"/>
      <c r="E552"/>
    </row>
    <row r="553" spans="4:5" ht="14.4" x14ac:dyDescent="0.3">
      <c r="D553"/>
      <c r="E553"/>
    </row>
    <row r="554" spans="4:5" ht="14.4" x14ac:dyDescent="0.3">
      <c r="D554"/>
      <c r="E554"/>
    </row>
    <row r="555" spans="4:5" ht="14.4" x14ac:dyDescent="0.3">
      <c r="D555"/>
      <c r="E555"/>
    </row>
    <row r="556" spans="4:5" ht="14.4" x14ac:dyDescent="0.3">
      <c r="D556"/>
      <c r="E556"/>
    </row>
    <row r="557" spans="4:5" ht="14.4" x14ac:dyDescent="0.3">
      <c r="D557"/>
      <c r="E557"/>
    </row>
    <row r="558" spans="4:5" ht="14.4" x14ac:dyDescent="0.3">
      <c r="D558"/>
      <c r="E558"/>
    </row>
    <row r="559" spans="4:5" ht="14.4" x14ac:dyDescent="0.3">
      <c r="D559"/>
      <c r="E559"/>
    </row>
    <row r="560" spans="4:5" ht="14.4" x14ac:dyDescent="0.3">
      <c r="D560"/>
      <c r="E560"/>
    </row>
    <row r="561" spans="4:5" ht="14.4" x14ac:dyDescent="0.3">
      <c r="D561"/>
      <c r="E561"/>
    </row>
    <row r="562" spans="4:5" ht="14.4" x14ac:dyDescent="0.3">
      <c r="D562"/>
      <c r="E562"/>
    </row>
    <row r="563" spans="4:5" ht="14.4" x14ac:dyDescent="0.3">
      <c r="D563"/>
      <c r="E563"/>
    </row>
    <row r="564" spans="4:5" ht="14.4" x14ac:dyDescent="0.3">
      <c r="D564"/>
      <c r="E564"/>
    </row>
    <row r="565" spans="4:5" ht="14.4" x14ac:dyDescent="0.3">
      <c r="D565"/>
      <c r="E565"/>
    </row>
    <row r="566" spans="4:5" ht="14.4" x14ac:dyDescent="0.3">
      <c r="D566"/>
      <c r="E566"/>
    </row>
    <row r="567" spans="4:5" ht="14.4" x14ac:dyDescent="0.3">
      <c r="D567"/>
      <c r="E567"/>
    </row>
    <row r="568" spans="4:5" ht="14.4" x14ac:dyDescent="0.3">
      <c r="D568"/>
      <c r="E568"/>
    </row>
    <row r="569" spans="4:5" ht="14.4" x14ac:dyDescent="0.3">
      <c r="D569"/>
      <c r="E569"/>
    </row>
    <row r="570" spans="4:5" ht="14.4" x14ac:dyDescent="0.3">
      <c r="D570"/>
      <c r="E570"/>
    </row>
    <row r="571" spans="4:5" ht="14.4" x14ac:dyDescent="0.3">
      <c r="D571"/>
      <c r="E571"/>
    </row>
    <row r="572" spans="4:5" ht="14.4" x14ac:dyDescent="0.3">
      <c r="D572"/>
      <c r="E572"/>
    </row>
    <row r="573" spans="4:5" ht="14.4" x14ac:dyDescent="0.3">
      <c r="D573"/>
      <c r="E573"/>
    </row>
    <row r="574" spans="4:5" ht="14.4" x14ac:dyDescent="0.3">
      <c r="D574"/>
      <c r="E574"/>
    </row>
    <row r="575" spans="4:5" ht="14.4" x14ac:dyDescent="0.3">
      <c r="D575"/>
      <c r="E575"/>
    </row>
    <row r="576" spans="4:5" ht="14.4" x14ac:dyDescent="0.3">
      <c r="D576"/>
      <c r="E576"/>
    </row>
    <row r="577" spans="4:5" ht="14.4" x14ac:dyDescent="0.3">
      <c r="D577"/>
      <c r="E577"/>
    </row>
    <row r="578" spans="4:5" ht="14.4" x14ac:dyDescent="0.3">
      <c r="D578"/>
      <c r="E578"/>
    </row>
    <row r="579" spans="4:5" ht="14.4" x14ac:dyDescent="0.3">
      <c r="D579"/>
      <c r="E579"/>
    </row>
    <row r="580" spans="4:5" ht="14.4" x14ac:dyDescent="0.3">
      <c r="D580"/>
      <c r="E580"/>
    </row>
    <row r="581" spans="4:5" ht="14.4" x14ac:dyDescent="0.3">
      <c r="D581"/>
      <c r="E581"/>
    </row>
    <row r="582" spans="4:5" ht="14.4" x14ac:dyDescent="0.3">
      <c r="D582"/>
      <c r="E582"/>
    </row>
    <row r="583" spans="4:5" ht="14.4" x14ac:dyDescent="0.3">
      <c r="D583"/>
      <c r="E583"/>
    </row>
    <row r="584" spans="4:5" ht="14.4" x14ac:dyDescent="0.3">
      <c r="D584"/>
      <c r="E584"/>
    </row>
    <row r="585" spans="4:5" ht="14.4" x14ac:dyDescent="0.3">
      <c r="D585"/>
      <c r="E585"/>
    </row>
    <row r="586" spans="4:5" ht="14.4" x14ac:dyDescent="0.3">
      <c r="D586"/>
      <c r="E586"/>
    </row>
    <row r="587" spans="4:5" ht="14.4" x14ac:dyDescent="0.3">
      <c r="D587"/>
      <c r="E587"/>
    </row>
    <row r="588" spans="4:5" ht="14.4" x14ac:dyDescent="0.3">
      <c r="D588"/>
      <c r="E588"/>
    </row>
    <row r="589" spans="4:5" ht="14.4" x14ac:dyDescent="0.3">
      <c r="D589"/>
      <c r="E589"/>
    </row>
    <row r="590" spans="4:5" ht="14.4" x14ac:dyDescent="0.3">
      <c r="D590"/>
      <c r="E590"/>
    </row>
    <row r="591" spans="4:5" ht="14.4" x14ac:dyDescent="0.3">
      <c r="D591"/>
      <c r="E591"/>
    </row>
    <row r="592" spans="4:5" ht="14.4" x14ac:dyDescent="0.3">
      <c r="D592"/>
      <c r="E592"/>
    </row>
    <row r="593" spans="4:5" ht="14.4" x14ac:dyDescent="0.3">
      <c r="D593"/>
      <c r="E593"/>
    </row>
    <row r="594" spans="4:5" ht="14.4" x14ac:dyDescent="0.3">
      <c r="D594"/>
      <c r="E594"/>
    </row>
    <row r="595" spans="4:5" ht="14.4" x14ac:dyDescent="0.3">
      <c r="D595"/>
      <c r="E595"/>
    </row>
    <row r="596" spans="4:5" ht="14.4" x14ac:dyDescent="0.3">
      <c r="D596"/>
      <c r="E596"/>
    </row>
    <row r="597" spans="4:5" ht="14.4" x14ac:dyDescent="0.3">
      <c r="D597"/>
      <c r="E597"/>
    </row>
    <row r="598" spans="4:5" ht="14.4" x14ac:dyDescent="0.3">
      <c r="D598"/>
      <c r="E598"/>
    </row>
    <row r="599" spans="4:5" ht="14.4" x14ac:dyDescent="0.3">
      <c r="D599"/>
      <c r="E599"/>
    </row>
    <row r="600" spans="4:5" ht="14.4" x14ac:dyDescent="0.3">
      <c r="D600"/>
      <c r="E600"/>
    </row>
    <row r="601" spans="4:5" ht="14.4" x14ac:dyDescent="0.3">
      <c r="D601"/>
      <c r="E601"/>
    </row>
    <row r="602" spans="4:5" ht="14.4" x14ac:dyDescent="0.3">
      <c r="D602"/>
      <c r="E602"/>
    </row>
    <row r="603" spans="4:5" ht="14.4" x14ac:dyDescent="0.3">
      <c r="D603"/>
      <c r="E603"/>
    </row>
    <row r="604" spans="4:5" ht="14.4" x14ac:dyDescent="0.3">
      <c r="D604"/>
      <c r="E604"/>
    </row>
    <row r="605" spans="4:5" ht="14.4" x14ac:dyDescent="0.3">
      <c r="D605"/>
      <c r="E605"/>
    </row>
    <row r="606" spans="4:5" ht="14.4" x14ac:dyDescent="0.3">
      <c r="D606"/>
      <c r="E606"/>
    </row>
    <row r="607" spans="4:5" ht="14.4" x14ac:dyDescent="0.3">
      <c r="D607"/>
      <c r="E607"/>
    </row>
    <row r="608" spans="4:5" ht="14.4" x14ac:dyDescent="0.3">
      <c r="D608"/>
      <c r="E608"/>
    </row>
    <row r="609" spans="4:5" ht="14.4" x14ac:dyDescent="0.3">
      <c r="D609"/>
      <c r="E609"/>
    </row>
    <row r="610" spans="4:5" ht="14.4" x14ac:dyDescent="0.3">
      <c r="D610"/>
      <c r="E610"/>
    </row>
    <row r="611" spans="4:5" ht="14.4" x14ac:dyDescent="0.3">
      <c r="D611"/>
      <c r="E611"/>
    </row>
    <row r="612" spans="4:5" ht="14.4" x14ac:dyDescent="0.3">
      <c r="D612"/>
      <c r="E612"/>
    </row>
    <row r="613" spans="4:5" ht="14.4" x14ac:dyDescent="0.3">
      <c r="D613"/>
      <c r="E613"/>
    </row>
    <row r="614" spans="4:5" ht="14.4" x14ac:dyDescent="0.3">
      <c r="D614"/>
      <c r="E614"/>
    </row>
    <row r="615" spans="4:5" ht="14.4" x14ac:dyDescent="0.3">
      <c r="D615"/>
      <c r="E615"/>
    </row>
    <row r="616" spans="4:5" ht="14.4" x14ac:dyDescent="0.3">
      <c r="D616"/>
      <c r="E616"/>
    </row>
    <row r="617" spans="4:5" ht="14.4" x14ac:dyDescent="0.3">
      <c r="D617"/>
      <c r="E617"/>
    </row>
    <row r="618" spans="4:5" ht="14.4" x14ac:dyDescent="0.3">
      <c r="D618"/>
      <c r="E618"/>
    </row>
    <row r="619" spans="4:5" ht="14.4" x14ac:dyDescent="0.3">
      <c r="D619"/>
      <c r="E619"/>
    </row>
    <row r="620" spans="4:5" ht="14.4" x14ac:dyDescent="0.3">
      <c r="D620"/>
      <c r="E620"/>
    </row>
    <row r="621" spans="4:5" ht="14.4" x14ac:dyDescent="0.3">
      <c r="D621"/>
      <c r="E621"/>
    </row>
    <row r="622" spans="4:5" ht="14.4" x14ac:dyDescent="0.3">
      <c r="D622"/>
      <c r="E622"/>
    </row>
    <row r="623" spans="4:5" ht="14.4" x14ac:dyDescent="0.3">
      <c r="D623"/>
      <c r="E623"/>
    </row>
    <row r="624" spans="4:5" ht="14.4" x14ac:dyDescent="0.3">
      <c r="D624"/>
      <c r="E624"/>
    </row>
    <row r="625" spans="4:5" ht="14.4" x14ac:dyDescent="0.3">
      <c r="D625"/>
      <c r="E625"/>
    </row>
    <row r="626" spans="4:5" ht="14.4" x14ac:dyDescent="0.3">
      <c r="D626"/>
      <c r="E626"/>
    </row>
    <row r="627" spans="4:5" ht="14.4" x14ac:dyDescent="0.3">
      <c r="D627"/>
      <c r="E627"/>
    </row>
    <row r="628" spans="4:5" ht="14.4" x14ac:dyDescent="0.3">
      <c r="D628"/>
      <c r="E628"/>
    </row>
    <row r="629" spans="4:5" ht="14.4" x14ac:dyDescent="0.3">
      <c r="D629"/>
      <c r="E629"/>
    </row>
    <row r="630" spans="4:5" ht="14.4" x14ac:dyDescent="0.3">
      <c r="D630"/>
      <c r="E630"/>
    </row>
    <row r="631" spans="4:5" ht="14.4" x14ac:dyDescent="0.3">
      <c r="D631"/>
      <c r="E631"/>
    </row>
    <row r="632" spans="4:5" ht="14.4" x14ac:dyDescent="0.3">
      <c r="D632"/>
      <c r="E632"/>
    </row>
    <row r="633" spans="4:5" ht="14.4" x14ac:dyDescent="0.3">
      <c r="D633"/>
      <c r="E633"/>
    </row>
    <row r="634" spans="4:5" ht="14.4" x14ac:dyDescent="0.3">
      <c r="D634"/>
      <c r="E634"/>
    </row>
    <row r="635" spans="4:5" ht="14.4" x14ac:dyDescent="0.3">
      <c r="D635"/>
      <c r="E635"/>
    </row>
    <row r="636" spans="4:5" ht="14.4" x14ac:dyDescent="0.3">
      <c r="D636"/>
      <c r="E636"/>
    </row>
    <row r="637" spans="4:5" ht="14.4" x14ac:dyDescent="0.3">
      <c r="D637"/>
      <c r="E637"/>
    </row>
    <row r="638" spans="4:5" ht="14.4" x14ac:dyDescent="0.3">
      <c r="D638"/>
      <c r="E638"/>
    </row>
    <row r="639" spans="4:5" ht="14.4" x14ac:dyDescent="0.3">
      <c r="D639"/>
      <c r="E639"/>
    </row>
    <row r="640" spans="4:5" ht="14.4" x14ac:dyDescent="0.3">
      <c r="D640"/>
      <c r="E640"/>
    </row>
    <row r="641" spans="4:5" ht="14.4" x14ac:dyDescent="0.3">
      <c r="D641"/>
      <c r="E641"/>
    </row>
    <row r="642" spans="4:5" ht="14.4" x14ac:dyDescent="0.3">
      <c r="D642"/>
      <c r="E642"/>
    </row>
    <row r="643" spans="4:5" ht="14.4" x14ac:dyDescent="0.3">
      <c r="D643"/>
      <c r="E643"/>
    </row>
    <row r="644" spans="4:5" ht="14.4" x14ac:dyDescent="0.3">
      <c r="D644"/>
      <c r="E644"/>
    </row>
    <row r="645" spans="4:5" ht="14.4" x14ac:dyDescent="0.3">
      <c r="D645"/>
      <c r="E645"/>
    </row>
    <row r="646" spans="4:5" ht="14.4" x14ac:dyDescent="0.3">
      <c r="D646"/>
      <c r="E646"/>
    </row>
    <row r="647" spans="4:5" ht="14.4" x14ac:dyDescent="0.3">
      <c r="D647"/>
      <c r="E647"/>
    </row>
    <row r="648" spans="4:5" ht="14.4" x14ac:dyDescent="0.3">
      <c r="D648"/>
      <c r="E648"/>
    </row>
    <row r="649" spans="4:5" ht="14.4" x14ac:dyDescent="0.3">
      <c r="D649"/>
      <c r="E649"/>
    </row>
    <row r="650" spans="4:5" ht="14.4" x14ac:dyDescent="0.3">
      <c r="D650"/>
      <c r="E650"/>
    </row>
    <row r="651" spans="4:5" ht="14.4" x14ac:dyDescent="0.3">
      <c r="D651"/>
      <c r="E651"/>
    </row>
    <row r="652" spans="4:5" ht="14.4" x14ac:dyDescent="0.3">
      <c r="D652"/>
      <c r="E652"/>
    </row>
    <row r="653" spans="4:5" ht="14.4" x14ac:dyDescent="0.3">
      <c r="D653"/>
      <c r="E653"/>
    </row>
    <row r="654" spans="4:5" ht="14.4" x14ac:dyDescent="0.3">
      <c r="D654"/>
      <c r="E654"/>
    </row>
    <row r="655" spans="4:5" ht="14.4" x14ac:dyDescent="0.3">
      <c r="D655"/>
      <c r="E655"/>
    </row>
    <row r="656" spans="4:5" ht="14.4" x14ac:dyDescent="0.3">
      <c r="D656"/>
      <c r="E656"/>
    </row>
    <row r="657" spans="4:5" ht="14.4" x14ac:dyDescent="0.3">
      <c r="D657"/>
      <c r="E657"/>
    </row>
    <row r="658" spans="4:5" ht="14.4" x14ac:dyDescent="0.3">
      <c r="D658"/>
      <c r="E658"/>
    </row>
    <row r="659" spans="4:5" ht="14.4" x14ac:dyDescent="0.3">
      <c r="D659"/>
      <c r="E659"/>
    </row>
    <row r="660" spans="4:5" ht="14.4" x14ac:dyDescent="0.3">
      <c r="D660"/>
      <c r="E660"/>
    </row>
    <row r="661" spans="4:5" ht="14.4" x14ac:dyDescent="0.3">
      <c r="D661"/>
      <c r="E661"/>
    </row>
    <row r="662" spans="4:5" ht="14.4" x14ac:dyDescent="0.3">
      <c r="D662"/>
      <c r="E662"/>
    </row>
    <row r="663" spans="4:5" ht="14.4" x14ac:dyDescent="0.3">
      <c r="D663"/>
      <c r="E663"/>
    </row>
    <row r="664" spans="4:5" ht="14.4" x14ac:dyDescent="0.3">
      <c r="D664"/>
      <c r="E664"/>
    </row>
    <row r="665" spans="4:5" ht="14.4" x14ac:dyDescent="0.3">
      <c r="D665"/>
      <c r="E665"/>
    </row>
    <row r="666" spans="4:5" ht="14.4" x14ac:dyDescent="0.3">
      <c r="D666"/>
      <c r="E666"/>
    </row>
    <row r="667" spans="4:5" ht="14.4" x14ac:dyDescent="0.3">
      <c r="D667"/>
      <c r="E667"/>
    </row>
    <row r="668" spans="4:5" ht="14.4" x14ac:dyDescent="0.3">
      <c r="D668"/>
      <c r="E668"/>
    </row>
    <row r="669" spans="4:5" ht="14.4" x14ac:dyDescent="0.3">
      <c r="D669"/>
      <c r="E669"/>
    </row>
    <row r="670" spans="4:5" ht="14.4" x14ac:dyDescent="0.3">
      <c r="D670"/>
      <c r="E670"/>
    </row>
    <row r="671" spans="4:5" ht="14.4" x14ac:dyDescent="0.3">
      <c r="D671"/>
      <c r="E671"/>
    </row>
    <row r="672" spans="4:5" ht="14.4" x14ac:dyDescent="0.3">
      <c r="D672"/>
      <c r="E672"/>
    </row>
    <row r="673" spans="4:5" ht="14.4" x14ac:dyDescent="0.3">
      <c r="D673"/>
      <c r="E673"/>
    </row>
    <row r="674" spans="4:5" ht="14.4" x14ac:dyDescent="0.3">
      <c r="D674"/>
      <c r="E674"/>
    </row>
    <row r="675" spans="4:5" ht="14.4" x14ac:dyDescent="0.3">
      <c r="D675"/>
      <c r="E675"/>
    </row>
    <row r="676" spans="4:5" ht="14.4" x14ac:dyDescent="0.3">
      <c r="D676"/>
      <c r="E676"/>
    </row>
    <row r="677" spans="4:5" ht="14.4" x14ac:dyDescent="0.3">
      <c r="D677"/>
      <c r="E677"/>
    </row>
    <row r="678" spans="4:5" ht="14.4" x14ac:dyDescent="0.3">
      <c r="D678"/>
      <c r="E678"/>
    </row>
    <row r="679" spans="4:5" ht="14.4" x14ac:dyDescent="0.3">
      <c r="D679"/>
      <c r="E679"/>
    </row>
    <row r="680" spans="4:5" ht="14.4" x14ac:dyDescent="0.3">
      <c r="D680"/>
      <c r="E680"/>
    </row>
    <row r="681" spans="4:5" ht="14.4" x14ac:dyDescent="0.3">
      <c r="D681"/>
      <c r="E681"/>
    </row>
    <row r="682" spans="4:5" ht="14.4" x14ac:dyDescent="0.3">
      <c r="D682"/>
      <c r="E682"/>
    </row>
    <row r="683" spans="4:5" ht="14.4" x14ac:dyDescent="0.3">
      <c r="D683"/>
      <c r="E683"/>
    </row>
    <row r="684" spans="4:5" ht="14.4" x14ac:dyDescent="0.3">
      <c r="D684"/>
      <c r="E684"/>
    </row>
    <row r="685" spans="4:5" ht="14.4" x14ac:dyDescent="0.3">
      <c r="D685"/>
      <c r="E685"/>
    </row>
    <row r="686" spans="4:5" ht="14.4" x14ac:dyDescent="0.3">
      <c r="D686"/>
      <c r="E686"/>
    </row>
    <row r="687" spans="4:5" ht="14.4" x14ac:dyDescent="0.3">
      <c r="D687"/>
      <c r="E687"/>
    </row>
    <row r="688" spans="4:5" ht="14.4" x14ac:dyDescent="0.3">
      <c r="D688"/>
      <c r="E688"/>
    </row>
    <row r="689" spans="4:5" ht="14.4" x14ac:dyDescent="0.3">
      <c r="D689"/>
      <c r="E689"/>
    </row>
    <row r="690" spans="4:5" ht="14.4" x14ac:dyDescent="0.3">
      <c r="D690"/>
      <c r="E690"/>
    </row>
    <row r="691" spans="4:5" ht="14.4" x14ac:dyDescent="0.3">
      <c r="D691"/>
      <c r="E691"/>
    </row>
    <row r="692" spans="4:5" ht="14.4" x14ac:dyDescent="0.3">
      <c r="D692"/>
      <c r="E692"/>
    </row>
    <row r="693" spans="4:5" ht="14.4" x14ac:dyDescent="0.3">
      <c r="D693"/>
      <c r="E693"/>
    </row>
    <row r="694" spans="4:5" ht="14.4" x14ac:dyDescent="0.3">
      <c r="D694"/>
      <c r="E694"/>
    </row>
    <row r="695" spans="4:5" ht="14.4" x14ac:dyDescent="0.3">
      <c r="D695"/>
      <c r="E695"/>
    </row>
    <row r="696" spans="4:5" ht="14.4" x14ac:dyDescent="0.3">
      <c r="D696"/>
      <c r="E696"/>
    </row>
    <row r="697" spans="4:5" ht="14.4" x14ac:dyDescent="0.3">
      <c r="D697"/>
      <c r="E697"/>
    </row>
    <row r="698" spans="4:5" ht="14.4" x14ac:dyDescent="0.3">
      <c r="D698"/>
      <c r="E698"/>
    </row>
    <row r="699" spans="4:5" ht="14.4" x14ac:dyDescent="0.3">
      <c r="D699"/>
      <c r="E699"/>
    </row>
    <row r="700" spans="4:5" ht="14.4" x14ac:dyDescent="0.3">
      <c r="D700"/>
      <c r="E700"/>
    </row>
    <row r="701" spans="4:5" ht="14.4" x14ac:dyDescent="0.3">
      <c r="D701"/>
      <c r="E701"/>
    </row>
    <row r="702" spans="4:5" ht="14.4" x14ac:dyDescent="0.3">
      <c r="D702"/>
      <c r="E702"/>
    </row>
    <row r="703" spans="4:5" ht="14.4" x14ac:dyDescent="0.3">
      <c r="D703"/>
      <c r="E703"/>
    </row>
    <row r="704" spans="4:5" ht="14.4" x14ac:dyDescent="0.3">
      <c r="D704"/>
      <c r="E704"/>
    </row>
    <row r="705" spans="4:5" ht="14.4" x14ac:dyDescent="0.3">
      <c r="D705"/>
      <c r="E705"/>
    </row>
    <row r="706" spans="4:5" ht="14.4" x14ac:dyDescent="0.3">
      <c r="D706"/>
      <c r="E706"/>
    </row>
    <row r="707" spans="4:5" ht="14.4" x14ac:dyDescent="0.3">
      <c r="D707"/>
      <c r="E707"/>
    </row>
    <row r="708" spans="4:5" ht="14.4" x14ac:dyDescent="0.3">
      <c r="D708"/>
      <c r="E708"/>
    </row>
    <row r="709" spans="4:5" ht="14.4" x14ac:dyDescent="0.3">
      <c r="D709"/>
      <c r="E709"/>
    </row>
    <row r="710" spans="4:5" ht="14.4" x14ac:dyDescent="0.3">
      <c r="D710"/>
      <c r="E710"/>
    </row>
    <row r="711" spans="4:5" ht="14.4" x14ac:dyDescent="0.3">
      <c r="D711"/>
      <c r="E711"/>
    </row>
    <row r="712" spans="4:5" ht="14.4" x14ac:dyDescent="0.3">
      <c r="D712"/>
      <c r="E712"/>
    </row>
    <row r="713" spans="4:5" ht="14.4" x14ac:dyDescent="0.3">
      <c r="D713"/>
      <c r="E713"/>
    </row>
    <row r="714" spans="4:5" ht="14.4" x14ac:dyDescent="0.3">
      <c r="D714"/>
      <c r="E714"/>
    </row>
    <row r="715" spans="4:5" ht="14.4" x14ac:dyDescent="0.3">
      <c r="D715"/>
      <c r="E715"/>
    </row>
    <row r="716" spans="4:5" ht="14.4" x14ac:dyDescent="0.3">
      <c r="D716"/>
      <c r="E716"/>
    </row>
    <row r="717" spans="4:5" ht="14.4" x14ac:dyDescent="0.3">
      <c r="D717"/>
      <c r="E717"/>
    </row>
    <row r="718" spans="4:5" ht="14.4" x14ac:dyDescent="0.3">
      <c r="D718"/>
      <c r="E718"/>
    </row>
    <row r="719" spans="4:5" ht="14.4" x14ac:dyDescent="0.3">
      <c r="D719"/>
      <c r="E719"/>
    </row>
    <row r="720" spans="4:5" ht="14.4" x14ac:dyDescent="0.3">
      <c r="D720"/>
      <c r="E720"/>
    </row>
    <row r="721" spans="4:5" ht="14.4" x14ac:dyDescent="0.3">
      <c r="D721"/>
      <c r="E721"/>
    </row>
    <row r="722" spans="4:5" ht="14.4" x14ac:dyDescent="0.3">
      <c r="D722"/>
      <c r="E722"/>
    </row>
    <row r="723" spans="4:5" ht="14.4" x14ac:dyDescent="0.3">
      <c r="D723"/>
      <c r="E723"/>
    </row>
    <row r="724" spans="4:5" ht="14.4" x14ac:dyDescent="0.3">
      <c r="D724"/>
      <c r="E724"/>
    </row>
    <row r="725" spans="4:5" ht="14.4" x14ac:dyDescent="0.3">
      <c r="D725"/>
      <c r="E725"/>
    </row>
    <row r="726" spans="4:5" ht="14.4" x14ac:dyDescent="0.3">
      <c r="D726"/>
      <c r="E726"/>
    </row>
    <row r="727" spans="4:5" ht="14.4" x14ac:dyDescent="0.3">
      <c r="D727"/>
      <c r="E727"/>
    </row>
    <row r="728" spans="4:5" ht="14.4" x14ac:dyDescent="0.3">
      <c r="D728"/>
      <c r="E728"/>
    </row>
    <row r="729" spans="4:5" ht="14.4" x14ac:dyDescent="0.3">
      <c r="D729"/>
      <c r="E729"/>
    </row>
    <row r="730" spans="4:5" ht="14.4" x14ac:dyDescent="0.3">
      <c r="D730"/>
      <c r="E730"/>
    </row>
    <row r="731" spans="4:5" ht="14.4" x14ac:dyDescent="0.3">
      <c r="D731"/>
      <c r="E731"/>
    </row>
    <row r="732" spans="4:5" ht="14.4" x14ac:dyDescent="0.3">
      <c r="D732"/>
      <c r="E732"/>
    </row>
    <row r="733" spans="4:5" ht="14.4" x14ac:dyDescent="0.3">
      <c r="D733"/>
      <c r="E733"/>
    </row>
    <row r="734" spans="4:5" ht="14.4" x14ac:dyDescent="0.3">
      <c r="D734"/>
      <c r="E734"/>
    </row>
    <row r="735" spans="4:5" ht="14.4" x14ac:dyDescent="0.3">
      <c r="D735"/>
      <c r="E735"/>
    </row>
    <row r="736" spans="4:5" ht="14.4" x14ac:dyDescent="0.3">
      <c r="D736"/>
      <c r="E736"/>
    </row>
    <row r="737" spans="4:5" ht="14.4" x14ac:dyDescent="0.3">
      <c r="D737"/>
      <c r="E737"/>
    </row>
    <row r="738" spans="4:5" ht="14.4" x14ac:dyDescent="0.3">
      <c r="D738"/>
      <c r="E738"/>
    </row>
    <row r="739" spans="4:5" ht="14.4" x14ac:dyDescent="0.3">
      <c r="D739"/>
      <c r="E739"/>
    </row>
    <row r="740" spans="4:5" ht="14.4" x14ac:dyDescent="0.3">
      <c r="D740"/>
      <c r="E740"/>
    </row>
    <row r="741" spans="4:5" ht="14.4" x14ac:dyDescent="0.3">
      <c r="D741"/>
      <c r="E741"/>
    </row>
    <row r="742" spans="4:5" ht="14.4" x14ac:dyDescent="0.3">
      <c r="D742"/>
      <c r="E742"/>
    </row>
    <row r="743" spans="4:5" ht="14.4" x14ac:dyDescent="0.3">
      <c r="D743"/>
      <c r="E743"/>
    </row>
    <row r="744" spans="4:5" ht="14.4" x14ac:dyDescent="0.3">
      <c r="D744"/>
      <c r="E744"/>
    </row>
    <row r="745" spans="4:5" ht="14.4" x14ac:dyDescent="0.3">
      <c r="D745"/>
      <c r="E745"/>
    </row>
    <row r="746" spans="4:5" ht="14.4" x14ac:dyDescent="0.3">
      <c r="D746"/>
      <c r="E746"/>
    </row>
    <row r="747" spans="4:5" ht="14.4" x14ac:dyDescent="0.3">
      <c r="D747"/>
      <c r="E747"/>
    </row>
    <row r="748" spans="4:5" ht="14.4" x14ac:dyDescent="0.3">
      <c r="D748"/>
      <c r="E748"/>
    </row>
    <row r="749" spans="4:5" ht="14.4" x14ac:dyDescent="0.3">
      <c r="D749"/>
      <c r="E749"/>
    </row>
    <row r="750" spans="4:5" ht="14.4" x14ac:dyDescent="0.3">
      <c r="D750"/>
      <c r="E750"/>
    </row>
    <row r="751" spans="4:5" ht="14.4" x14ac:dyDescent="0.3">
      <c r="D751"/>
      <c r="E751"/>
    </row>
    <row r="752" spans="4:5" ht="14.4" x14ac:dyDescent="0.3">
      <c r="D752"/>
      <c r="E752"/>
    </row>
    <row r="753" spans="4:5" ht="14.4" x14ac:dyDescent="0.3">
      <c r="D753"/>
      <c r="E753"/>
    </row>
    <row r="754" spans="4:5" ht="14.4" x14ac:dyDescent="0.3">
      <c r="D754"/>
      <c r="E754"/>
    </row>
    <row r="755" spans="4:5" ht="14.4" x14ac:dyDescent="0.3">
      <c r="D755"/>
      <c r="E755"/>
    </row>
    <row r="756" spans="4:5" ht="14.4" x14ac:dyDescent="0.3">
      <c r="D756"/>
      <c r="E756"/>
    </row>
    <row r="757" spans="4:5" ht="14.4" x14ac:dyDescent="0.3">
      <c r="D757"/>
      <c r="E757"/>
    </row>
    <row r="758" spans="4:5" ht="14.4" x14ac:dyDescent="0.3">
      <c r="D758"/>
      <c r="E758"/>
    </row>
    <row r="759" spans="4:5" ht="14.4" x14ac:dyDescent="0.3">
      <c r="D759"/>
      <c r="E759"/>
    </row>
    <row r="760" spans="4:5" ht="14.4" x14ac:dyDescent="0.3">
      <c r="D760"/>
      <c r="E760"/>
    </row>
    <row r="761" spans="4:5" ht="14.4" x14ac:dyDescent="0.3">
      <c r="D761"/>
      <c r="E761"/>
    </row>
    <row r="762" spans="4:5" ht="14.4" x14ac:dyDescent="0.3">
      <c r="D762"/>
      <c r="E762"/>
    </row>
    <row r="763" spans="4:5" ht="14.4" x14ac:dyDescent="0.3">
      <c r="D763"/>
      <c r="E763"/>
    </row>
    <row r="764" spans="4:5" ht="14.4" x14ac:dyDescent="0.3">
      <c r="D764"/>
      <c r="E764"/>
    </row>
    <row r="765" spans="4:5" ht="14.4" x14ac:dyDescent="0.3">
      <c r="D765"/>
      <c r="E765"/>
    </row>
    <row r="766" spans="4:5" ht="14.4" x14ac:dyDescent="0.3">
      <c r="D766"/>
      <c r="E766"/>
    </row>
    <row r="767" spans="4:5" ht="14.4" x14ac:dyDescent="0.3">
      <c r="D767"/>
      <c r="E767"/>
    </row>
    <row r="768" spans="4:5" ht="14.4" x14ac:dyDescent="0.3">
      <c r="D768"/>
      <c r="E768"/>
    </row>
    <row r="769" spans="4:5" ht="14.4" x14ac:dyDescent="0.3">
      <c r="D769"/>
      <c r="E769"/>
    </row>
    <row r="770" spans="4:5" ht="14.4" x14ac:dyDescent="0.3">
      <c r="D770"/>
      <c r="E770"/>
    </row>
    <row r="771" spans="4:5" ht="14.4" x14ac:dyDescent="0.3">
      <c r="D771"/>
      <c r="E771"/>
    </row>
    <row r="772" spans="4:5" ht="14.4" x14ac:dyDescent="0.3">
      <c r="D772"/>
      <c r="E772"/>
    </row>
    <row r="773" spans="4:5" ht="14.4" x14ac:dyDescent="0.3">
      <c r="D773"/>
      <c r="E773"/>
    </row>
    <row r="774" spans="4:5" ht="14.4" x14ac:dyDescent="0.3">
      <c r="D774"/>
      <c r="E774"/>
    </row>
    <row r="775" spans="4:5" ht="14.4" x14ac:dyDescent="0.3">
      <c r="D775"/>
      <c r="E775"/>
    </row>
    <row r="776" spans="4:5" ht="14.4" x14ac:dyDescent="0.3">
      <c r="D776"/>
      <c r="E776"/>
    </row>
    <row r="777" spans="4:5" ht="14.4" x14ac:dyDescent="0.3">
      <c r="D777"/>
      <c r="E777"/>
    </row>
    <row r="778" spans="4:5" ht="14.4" x14ac:dyDescent="0.3">
      <c r="D778"/>
      <c r="E778"/>
    </row>
    <row r="779" spans="4:5" ht="14.4" x14ac:dyDescent="0.3">
      <c r="D779"/>
      <c r="E779"/>
    </row>
    <row r="780" spans="4:5" ht="14.4" x14ac:dyDescent="0.3">
      <c r="D780"/>
      <c r="E780"/>
    </row>
    <row r="781" spans="4:5" ht="14.4" x14ac:dyDescent="0.3">
      <c r="D781"/>
      <c r="E781"/>
    </row>
    <row r="782" spans="4:5" ht="14.4" x14ac:dyDescent="0.3">
      <c r="D782"/>
      <c r="E782"/>
    </row>
    <row r="783" spans="4:5" ht="14.4" x14ac:dyDescent="0.3">
      <c r="D783"/>
      <c r="E783"/>
    </row>
    <row r="784" spans="4:5" ht="14.4" x14ac:dyDescent="0.3">
      <c r="D784"/>
      <c r="E784"/>
    </row>
    <row r="785" spans="4:5" ht="14.4" x14ac:dyDescent="0.3">
      <c r="D785"/>
      <c r="E785"/>
    </row>
    <row r="786" spans="4:5" ht="14.4" x14ac:dyDescent="0.3">
      <c r="D786"/>
      <c r="E786"/>
    </row>
    <row r="787" spans="4:5" ht="14.4" x14ac:dyDescent="0.3">
      <c r="D787"/>
      <c r="E787"/>
    </row>
    <row r="788" spans="4:5" ht="14.4" x14ac:dyDescent="0.3">
      <c r="D788"/>
      <c r="E788"/>
    </row>
    <row r="789" spans="4:5" ht="14.4" x14ac:dyDescent="0.3">
      <c r="D789"/>
      <c r="E789"/>
    </row>
    <row r="790" spans="4:5" ht="14.4" x14ac:dyDescent="0.3">
      <c r="D790"/>
      <c r="E790"/>
    </row>
    <row r="791" spans="4:5" ht="14.4" x14ac:dyDescent="0.3">
      <c r="D791"/>
      <c r="E791"/>
    </row>
    <row r="792" spans="4:5" ht="14.4" x14ac:dyDescent="0.3">
      <c r="D792"/>
      <c r="E792"/>
    </row>
    <row r="793" spans="4:5" ht="14.4" x14ac:dyDescent="0.3">
      <c r="D793"/>
      <c r="E793"/>
    </row>
    <row r="794" spans="4:5" ht="14.4" x14ac:dyDescent="0.3">
      <c r="D794"/>
      <c r="E794"/>
    </row>
    <row r="795" spans="4:5" ht="14.4" x14ac:dyDescent="0.3">
      <c r="D795"/>
      <c r="E795"/>
    </row>
    <row r="796" spans="4:5" ht="14.4" x14ac:dyDescent="0.3">
      <c r="D796"/>
      <c r="E796"/>
    </row>
    <row r="797" spans="4:5" ht="14.4" x14ac:dyDescent="0.3">
      <c r="D797"/>
      <c r="E797"/>
    </row>
    <row r="798" spans="4:5" ht="14.4" x14ac:dyDescent="0.3">
      <c r="D798"/>
      <c r="E798"/>
    </row>
    <row r="799" spans="4:5" ht="14.4" x14ac:dyDescent="0.3">
      <c r="D799"/>
      <c r="E799"/>
    </row>
    <row r="800" spans="4:5" ht="14.4" x14ac:dyDescent="0.3">
      <c r="D800"/>
      <c r="E800"/>
    </row>
    <row r="801" spans="4:5" ht="14.4" x14ac:dyDescent="0.3">
      <c r="D801"/>
      <c r="E801"/>
    </row>
    <row r="802" spans="4:5" ht="14.4" x14ac:dyDescent="0.3">
      <c r="D802"/>
      <c r="E802"/>
    </row>
    <row r="803" spans="4:5" ht="14.4" x14ac:dyDescent="0.3">
      <c r="D803"/>
      <c r="E803"/>
    </row>
    <row r="804" spans="4:5" ht="14.4" x14ac:dyDescent="0.3">
      <c r="D804"/>
      <c r="E804"/>
    </row>
    <row r="805" spans="4:5" ht="14.4" x14ac:dyDescent="0.3">
      <c r="D805"/>
      <c r="E805"/>
    </row>
    <row r="806" spans="4:5" ht="14.4" x14ac:dyDescent="0.3">
      <c r="D806"/>
      <c r="E806"/>
    </row>
    <row r="807" spans="4:5" ht="14.4" x14ac:dyDescent="0.3">
      <c r="D807"/>
      <c r="E807"/>
    </row>
    <row r="808" spans="4:5" ht="14.4" x14ac:dyDescent="0.3">
      <c r="D808"/>
      <c r="E808"/>
    </row>
    <row r="809" spans="4:5" ht="14.4" x14ac:dyDescent="0.3">
      <c r="D809"/>
      <c r="E809"/>
    </row>
    <row r="810" spans="4:5" ht="14.4" x14ac:dyDescent="0.3">
      <c r="D810"/>
      <c r="E810"/>
    </row>
    <row r="811" spans="4:5" ht="14.4" x14ac:dyDescent="0.3">
      <c r="D811"/>
      <c r="E811"/>
    </row>
    <row r="812" spans="4:5" ht="14.4" x14ac:dyDescent="0.3">
      <c r="D812"/>
      <c r="E812"/>
    </row>
    <row r="813" spans="4:5" ht="14.4" x14ac:dyDescent="0.3">
      <c r="D813"/>
      <c r="E813"/>
    </row>
    <row r="814" spans="4:5" ht="14.4" x14ac:dyDescent="0.3">
      <c r="D814"/>
      <c r="E814"/>
    </row>
    <row r="815" spans="4:5" ht="14.4" x14ac:dyDescent="0.3">
      <c r="D815"/>
      <c r="E815"/>
    </row>
    <row r="816" spans="4:5" ht="14.4" x14ac:dyDescent="0.3">
      <c r="D816"/>
      <c r="E816"/>
    </row>
    <row r="817" spans="4:5" ht="14.4" x14ac:dyDescent="0.3">
      <c r="D817"/>
      <c r="E817"/>
    </row>
    <row r="818" spans="4:5" ht="14.4" x14ac:dyDescent="0.3">
      <c r="D818"/>
      <c r="E818"/>
    </row>
    <row r="819" spans="4:5" ht="14.4" x14ac:dyDescent="0.3">
      <c r="D819"/>
      <c r="E819"/>
    </row>
    <row r="820" spans="4:5" ht="14.4" x14ac:dyDescent="0.3">
      <c r="D820"/>
      <c r="E820"/>
    </row>
    <row r="821" spans="4:5" ht="14.4" x14ac:dyDescent="0.3">
      <c r="D821"/>
      <c r="E821"/>
    </row>
    <row r="822" spans="4:5" ht="14.4" x14ac:dyDescent="0.3">
      <c r="D822"/>
      <c r="E822"/>
    </row>
    <row r="823" spans="4:5" ht="14.4" x14ac:dyDescent="0.3">
      <c r="D823"/>
      <c r="E823"/>
    </row>
    <row r="824" spans="4:5" ht="14.4" x14ac:dyDescent="0.3">
      <c r="D824"/>
      <c r="E824"/>
    </row>
    <row r="825" spans="4:5" ht="14.4" x14ac:dyDescent="0.3">
      <c r="D825"/>
      <c r="E825"/>
    </row>
    <row r="826" spans="4:5" ht="14.4" x14ac:dyDescent="0.3">
      <c r="D826"/>
      <c r="E826"/>
    </row>
    <row r="827" spans="4:5" ht="14.4" x14ac:dyDescent="0.3">
      <c r="D827"/>
      <c r="E827"/>
    </row>
    <row r="828" spans="4:5" ht="14.4" x14ac:dyDescent="0.3">
      <c r="D828"/>
      <c r="E828"/>
    </row>
    <row r="829" spans="4:5" ht="14.4" x14ac:dyDescent="0.3">
      <c r="D829"/>
      <c r="E829"/>
    </row>
    <row r="830" spans="4:5" ht="14.4" x14ac:dyDescent="0.3">
      <c r="D830"/>
      <c r="E830"/>
    </row>
    <row r="831" spans="4:5" ht="14.4" x14ac:dyDescent="0.3">
      <c r="D831"/>
      <c r="E831"/>
    </row>
    <row r="832" spans="4:5" ht="14.4" x14ac:dyDescent="0.3">
      <c r="D832"/>
      <c r="E832"/>
    </row>
    <row r="833" spans="4:5" ht="14.4" x14ac:dyDescent="0.3">
      <c r="D833"/>
      <c r="E833"/>
    </row>
    <row r="834" spans="4:5" ht="14.4" x14ac:dyDescent="0.3">
      <c r="D834"/>
      <c r="E834"/>
    </row>
    <row r="835" spans="4:5" ht="14.4" x14ac:dyDescent="0.3">
      <c r="D835"/>
      <c r="E835"/>
    </row>
    <row r="836" spans="4:5" ht="14.4" x14ac:dyDescent="0.3">
      <c r="D836"/>
      <c r="E836"/>
    </row>
    <row r="837" spans="4:5" ht="14.4" x14ac:dyDescent="0.3">
      <c r="D837"/>
      <c r="E837"/>
    </row>
    <row r="838" spans="4:5" ht="14.4" x14ac:dyDescent="0.3">
      <c r="D838"/>
      <c r="E838"/>
    </row>
    <row r="839" spans="4:5" ht="14.4" x14ac:dyDescent="0.3">
      <c r="D839"/>
      <c r="E839"/>
    </row>
    <row r="840" spans="4:5" ht="14.4" x14ac:dyDescent="0.3">
      <c r="D840"/>
      <c r="E840"/>
    </row>
    <row r="841" spans="4:5" ht="14.4" x14ac:dyDescent="0.3">
      <c r="D841"/>
      <c r="E841"/>
    </row>
    <row r="842" spans="4:5" ht="14.4" x14ac:dyDescent="0.3">
      <c r="D842"/>
      <c r="E842"/>
    </row>
    <row r="843" spans="4:5" ht="14.4" x14ac:dyDescent="0.3">
      <c r="D843"/>
      <c r="E843"/>
    </row>
    <row r="844" spans="4:5" ht="14.4" x14ac:dyDescent="0.3">
      <c r="D844"/>
      <c r="E844"/>
    </row>
    <row r="845" spans="4:5" ht="14.4" x14ac:dyDescent="0.3">
      <c r="D845"/>
      <c r="E845"/>
    </row>
    <row r="846" spans="4:5" ht="14.4" x14ac:dyDescent="0.3">
      <c r="D846"/>
      <c r="E846"/>
    </row>
    <row r="847" spans="4:5" ht="14.4" x14ac:dyDescent="0.3">
      <c r="D847"/>
      <c r="E847"/>
    </row>
    <row r="848" spans="4:5" ht="14.4" x14ac:dyDescent="0.3">
      <c r="D848"/>
      <c r="E848"/>
    </row>
    <row r="849" spans="4:5" ht="14.4" x14ac:dyDescent="0.3">
      <c r="D849"/>
      <c r="E849"/>
    </row>
    <row r="850" spans="4:5" ht="14.4" x14ac:dyDescent="0.3">
      <c r="D850"/>
      <c r="E850"/>
    </row>
    <row r="851" spans="4:5" ht="14.4" x14ac:dyDescent="0.3">
      <c r="D851"/>
      <c r="E851"/>
    </row>
    <row r="852" spans="4:5" ht="14.4" x14ac:dyDescent="0.3">
      <c r="D852"/>
      <c r="E852"/>
    </row>
    <row r="853" spans="4:5" ht="14.4" x14ac:dyDescent="0.3">
      <c r="D853"/>
      <c r="E853"/>
    </row>
    <row r="854" spans="4:5" ht="14.4" x14ac:dyDescent="0.3">
      <c r="D854"/>
      <c r="E854"/>
    </row>
    <row r="855" spans="4:5" ht="14.4" x14ac:dyDescent="0.3">
      <c r="D855"/>
      <c r="E855"/>
    </row>
    <row r="856" spans="4:5" ht="14.4" x14ac:dyDescent="0.3">
      <c r="D856"/>
      <c r="E856"/>
    </row>
    <row r="857" spans="4:5" ht="14.4" x14ac:dyDescent="0.3">
      <c r="D857"/>
      <c r="E857"/>
    </row>
    <row r="858" spans="4:5" ht="14.4" x14ac:dyDescent="0.3">
      <c r="D858"/>
      <c r="E858"/>
    </row>
    <row r="859" spans="4:5" ht="14.4" x14ac:dyDescent="0.3">
      <c r="D859"/>
      <c r="E859"/>
    </row>
    <row r="860" spans="4:5" ht="14.4" x14ac:dyDescent="0.3">
      <c r="D860"/>
      <c r="E860"/>
    </row>
    <row r="861" spans="4:5" ht="14.4" x14ac:dyDescent="0.3">
      <c r="D861"/>
      <c r="E861"/>
    </row>
    <row r="862" spans="4:5" ht="14.4" x14ac:dyDescent="0.3">
      <c r="D862"/>
      <c r="E862"/>
    </row>
    <row r="863" spans="4:5" ht="14.4" x14ac:dyDescent="0.3">
      <c r="D863"/>
      <c r="E863"/>
    </row>
    <row r="864" spans="4:5" ht="14.4" x14ac:dyDescent="0.3">
      <c r="D864"/>
      <c r="E864"/>
    </row>
    <row r="865" spans="4:5" ht="14.4" x14ac:dyDescent="0.3">
      <c r="D865"/>
      <c r="E865"/>
    </row>
    <row r="866" spans="4:5" ht="14.4" x14ac:dyDescent="0.3">
      <c r="D866"/>
      <c r="E866"/>
    </row>
    <row r="867" spans="4:5" ht="14.4" x14ac:dyDescent="0.3">
      <c r="D867"/>
      <c r="E867"/>
    </row>
    <row r="868" spans="4:5" ht="14.4" x14ac:dyDescent="0.3">
      <c r="D868"/>
      <c r="E868"/>
    </row>
    <row r="869" spans="4:5" ht="14.4" x14ac:dyDescent="0.3">
      <c r="D869"/>
      <c r="E869"/>
    </row>
    <row r="870" spans="4:5" ht="14.4" x14ac:dyDescent="0.3">
      <c r="D870"/>
      <c r="E870"/>
    </row>
    <row r="871" spans="4:5" ht="14.4" x14ac:dyDescent="0.3">
      <c r="D871"/>
      <c r="E871"/>
    </row>
    <row r="872" spans="4:5" ht="14.4" x14ac:dyDescent="0.3">
      <c r="D872"/>
      <c r="E872"/>
    </row>
    <row r="873" spans="4:5" ht="14.4" x14ac:dyDescent="0.3">
      <c r="D873"/>
      <c r="E873"/>
    </row>
    <row r="874" spans="4:5" ht="14.4" x14ac:dyDescent="0.3">
      <c r="D874"/>
      <c r="E874"/>
    </row>
    <row r="875" spans="4:5" ht="14.4" x14ac:dyDescent="0.3">
      <c r="D875"/>
      <c r="E875"/>
    </row>
    <row r="876" spans="4:5" ht="14.4" x14ac:dyDescent="0.3">
      <c r="D876"/>
      <c r="E876"/>
    </row>
    <row r="877" spans="4:5" ht="14.4" x14ac:dyDescent="0.3">
      <c r="D877"/>
      <c r="E877"/>
    </row>
    <row r="878" spans="4:5" ht="14.4" x14ac:dyDescent="0.3">
      <c r="D878"/>
      <c r="E878"/>
    </row>
    <row r="879" spans="4:5" ht="14.4" x14ac:dyDescent="0.3">
      <c r="D879"/>
      <c r="E879"/>
    </row>
    <row r="880" spans="4:5" ht="14.4" x14ac:dyDescent="0.3">
      <c r="D880"/>
      <c r="E880"/>
    </row>
    <row r="881" spans="4:5" ht="14.4" x14ac:dyDescent="0.3">
      <c r="D881"/>
      <c r="E881"/>
    </row>
    <row r="882" spans="4:5" ht="14.4" x14ac:dyDescent="0.3">
      <c r="D882"/>
      <c r="E882"/>
    </row>
    <row r="883" spans="4:5" ht="14.4" x14ac:dyDescent="0.3">
      <c r="D883"/>
      <c r="E883"/>
    </row>
    <row r="884" spans="4:5" ht="14.4" x14ac:dyDescent="0.3">
      <c r="D884"/>
      <c r="E884"/>
    </row>
    <row r="885" spans="4:5" ht="14.4" x14ac:dyDescent="0.3">
      <c r="D885"/>
      <c r="E885"/>
    </row>
    <row r="886" spans="4:5" ht="14.4" x14ac:dyDescent="0.3">
      <c r="D886"/>
      <c r="E886"/>
    </row>
    <row r="887" spans="4:5" ht="14.4" x14ac:dyDescent="0.3">
      <c r="D887"/>
      <c r="E887"/>
    </row>
    <row r="888" spans="4:5" ht="14.4" x14ac:dyDescent="0.3">
      <c r="D888"/>
      <c r="E888"/>
    </row>
    <row r="889" spans="4:5" ht="14.4" x14ac:dyDescent="0.3">
      <c r="D889"/>
      <c r="E889"/>
    </row>
    <row r="890" spans="4:5" ht="14.4" x14ac:dyDescent="0.3">
      <c r="D890"/>
      <c r="E890"/>
    </row>
    <row r="891" spans="4:5" ht="14.4" x14ac:dyDescent="0.3">
      <c r="D891"/>
      <c r="E891"/>
    </row>
    <row r="892" spans="4:5" ht="14.4" x14ac:dyDescent="0.3">
      <c r="D892"/>
      <c r="E892"/>
    </row>
    <row r="893" spans="4:5" ht="14.4" x14ac:dyDescent="0.3">
      <c r="D893"/>
      <c r="E893"/>
    </row>
    <row r="894" spans="4:5" ht="14.4" x14ac:dyDescent="0.3">
      <c r="D894"/>
      <c r="E894"/>
    </row>
    <row r="895" spans="4:5" ht="14.4" x14ac:dyDescent="0.3">
      <c r="D895"/>
      <c r="E895"/>
    </row>
    <row r="896" spans="4:5" ht="14.4" x14ac:dyDescent="0.3">
      <c r="D896"/>
      <c r="E896"/>
    </row>
    <row r="897" spans="4:5" ht="14.4" x14ac:dyDescent="0.3">
      <c r="D897"/>
      <c r="E897"/>
    </row>
    <row r="898" spans="4:5" ht="14.4" x14ac:dyDescent="0.3">
      <c r="D898"/>
      <c r="E898"/>
    </row>
    <row r="899" spans="4:5" ht="14.4" x14ac:dyDescent="0.3">
      <c r="D899"/>
      <c r="E899"/>
    </row>
    <row r="900" spans="4:5" ht="14.4" x14ac:dyDescent="0.3">
      <c r="D900"/>
      <c r="E900"/>
    </row>
    <row r="901" spans="4:5" ht="14.4" x14ac:dyDescent="0.3">
      <c r="D901"/>
      <c r="E901"/>
    </row>
    <row r="902" spans="4:5" ht="14.4" x14ac:dyDescent="0.3">
      <c r="D902"/>
      <c r="E902"/>
    </row>
    <row r="903" spans="4:5" ht="14.4" x14ac:dyDescent="0.3">
      <c r="D903"/>
      <c r="E903"/>
    </row>
    <row r="904" spans="4:5" ht="14.4" x14ac:dyDescent="0.3">
      <c r="D904"/>
      <c r="E904"/>
    </row>
    <row r="905" spans="4:5" ht="14.4" x14ac:dyDescent="0.3">
      <c r="D905"/>
      <c r="E905"/>
    </row>
    <row r="906" spans="4:5" ht="14.4" x14ac:dyDescent="0.3">
      <c r="D906"/>
      <c r="E906"/>
    </row>
    <row r="907" spans="4:5" ht="14.4" x14ac:dyDescent="0.3">
      <c r="D907"/>
      <c r="E907"/>
    </row>
    <row r="908" spans="4:5" ht="14.4" x14ac:dyDescent="0.3">
      <c r="D908"/>
      <c r="E908"/>
    </row>
    <row r="909" spans="4:5" ht="14.4" x14ac:dyDescent="0.3">
      <c r="D909"/>
      <c r="E909"/>
    </row>
    <row r="910" spans="4:5" ht="14.4" x14ac:dyDescent="0.3">
      <c r="D910"/>
      <c r="E910"/>
    </row>
    <row r="911" spans="4:5" ht="14.4" x14ac:dyDescent="0.3">
      <c r="D911"/>
      <c r="E911"/>
    </row>
    <row r="912" spans="4:5" ht="14.4" x14ac:dyDescent="0.3">
      <c r="D912"/>
      <c r="E912"/>
    </row>
    <row r="913" spans="4:5" ht="14.4" x14ac:dyDescent="0.3">
      <c r="D913"/>
      <c r="E913"/>
    </row>
    <row r="914" spans="4:5" ht="14.4" x14ac:dyDescent="0.3">
      <c r="D914"/>
      <c r="E914"/>
    </row>
    <row r="915" spans="4:5" ht="14.4" x14ac:dyDescent="0.3">
      <c r="D915"/>
      <c r="E915"/>
    </row>
    <row r="916" spans="4:5" ht="14.4" x14ac:dyDescent="0.3">
      <c r="D916"/>
      <c r="E916"/>
    </row>
    <row r="917" spans="4:5" ht="14.4" x14ac:dyDescent="0.3">
      <c r="D917"/>
      <c r="E917"/>
    </row>
    <row r="918" spans="4:5" ht="14.4" x14ac:dyDescent="0.3">
      <c r="D918"/>
      <c r="E918"/>
    </row>
    <row r="919" spans="4:5" ht="14.4" x14ac:dyDescent="0.3">
      <c r="D919"/>
      <c r="E919"/>
    </row>
    <row r="920" spans="4:5" ht="14.4" x14ac:dyDescent="0.3">
      <c r="D920"/>
      <c r="E920"/>
    </row>
    <row r="921" spans="4:5" ht="14.4" x14ac:dyDescent="0.3">
      <c r="D921"/>
      <c r="E921"/>
    </row>
    <row r="922" spans="4:5" ht="14.4" x14ac:dyDescent="0.3">
      <c r="D922"/>
      <c r="E922"/>
    </row>
    <row r="923" spans="4:5" ht="14.4" x14ac:dyDescent="0.3">
      <c r="D923"/>
      <c r="E923"/>
    </row>
    <row r="924" spans="4:5" ht="14.4" x14ac:dyDescent="0.3">
      <c r="D924"/>
      <c r="E924"/>
    </row>
    <row r="925" spans="4:5" ht="14.4" x14ac:dyDescent="0.3">
      <c r="D925"/>
      <c r="E925"/>
    </row>
    <row r="926" spans="4:5" ht="14.4" x14ac:dyDescent="0.3">
      <c r="D926"/>
      <c r="E926"/>
    </row>
    <row r="927" spans="4:5" ht="14.4" x14ac:dyDescent="0.3">
      <c r="D927"/>
      <c r="E927"/>
    </row>
    <row r="928" spans="4:5" ht="14.4" x14ac:dyDescent="0.3">
      <c r="D928"/>
      <c r="E928"/>
    </row>
    <row r="929" spans="4:5" ht="14.4" x14ac:dyDescent="0.3">
      <c r="D929"/>
      <c r="E929"/>
    </row>
    <row r="930" spans="4:5" ht="14.4" x14ac:dyDescent="0.3">
      <c r="D930"/>
      <c r="E930"/>
    </row>
    <row r="931" spans="4:5" ht="14.4" x14ac:dyDescent="0.3">
      <c r="D931"/>
      <c r="E931"/>
    </row>
    <row r="932" spans="4:5" ht="14.4" x14ac:dyDescent="0.3">
      <c r="D932"/>
      <c r="E932"/>
    </row>
    <row r="933" spans="4:5" ht="14.4" x14ac:dyDescent="0.3">
      <c r="D933"/>
      <c r="E933"/>
    </row>
    <row r="934" spans="4:5" ht="14.4" x14ac:dyDescent="0.3">
      <c r="D934"/>
      <c r="E934"/>
    </row>
    <row r="935" spans="4:5" ht="14.4" x14ac:dyDescent="0.3">
      <c r="D935"/>
      <c r="E935"/>
    </row>
    <row r="936" spans="4:5" ht="14.4" x14ac:dyDescent="0.3">
      <c r="D936"/>
      <c r="E936"/>
    </row>
    <row r="937" spans="4:5" ht="14.4" x14ac:dyDescent="0.3">
      <c r="D937"/>
      <c r="E937"/>
    </row>
    <row r="938" spans="4:5" ht="14.4" x14ac:dyDescent="0.3">
      <c r="D938"/>
      <c r="E938"/>
    </row>
    <row r="939" spans="4:5" ht="14.4" x14ac:dyDescent="0.3">
      <c r="D939"/>
      <c r="E939"/>
    </row>
    <row r="940" spans="4:5" ht="14.4" x14ac:dyDescent="0.3">
      <c r="D940"/>
      <c r="E940"/>
    </row>
    <row r="941" spans="4:5" ht="14.4" x14ac:dyDescent="0.3">
      <c r="D941"/>
      <c r="E941"/>
    </row>
    <row r="942" spans="4:5" ht="14.4" x14ac:dyDescent="0.3">
      <c r="D942"/>
      <c r="E942"/>
    </row>
    <row r="943" spans="4:5" ht="14.4" x14ac:dyDescent="0.3">
      <c r="D943"/>
      <c r="E943"/>
    </row>
    <row r="944" spans="4:5" ht="14.4" x14ac:dyDescent="0.3">
      <c r="D944"/>
      <c r="E944"/>
    </row>
    <row r="945" spans="4:5" ht="14.4" x14ac:dyDescent="0.3">
      <c r="D945"/>
      <c r="E945"/>
    </row>
    <row r="946" spans="4:5" ht="14.4" x14ac:dyDescent="0.3">
      <c r="D946"/>
      <c r="E946"/>
    </row>
    <row r="947" spans="4:5" ht="14.4" x14ac:dyDescent="0.3">
      <c r="D947"/>
      <c r="E947"/>
    </row>
    <row r="948" spans="4:5" ht="14.4" x14ac:dyDescent="0.3">
      <c r="D948"/>
      <c r="E948"/>
    </row>
    <row r="949" spans="4:5" ht="14.4" x14ac:dyDescent="0.3">
      <c r="D949"/>
      <c r="E949"/>
    </row>
    <row r="950" spans="4:5" ht="14.4" x14ac:dyDescent="0.3">
      <c r="D950"/>
      <c r="E950"/>
    </row>
    <row r="951" spans="4:5" ht="14.4" x14ac:dyDescent="0.3">
      <c r="D951"/>
      <c r="E951"/>
    </row>
    <row r="952" spans="4:5" ht="14.4" x14ac:dyDescent="0.3">
      <c r="D952"/>
      <c r="E952"/>
    </row>
    <row r="953" spans="4:5" ht="14.4" x14ac:dyDescent="0.3">
      <c r="D953"/>
      <c r="E953"/>
    </row>
    <row r="954" spans="4:5" ht="14.4" x14ac:dyDescent="0.3">
      <c r="D954"/>
      <c r="E954"/>
    </row>
    <row r="955" spans="4:5" ht="14.4" x14ac:dyDescent="0.3">
      <c r="D955"/>
      <c r="E955"/>
    </row>
    <row r="956" spans="4:5" ht="14.4" x14ac:dyDescent="0.3">
      <c r="D956"/>
      <c r="E956"/>
    </row>
    <row r="957" spans="4:5" ht="14.4" x14ac:dyDescent="0.3">
      <c r="D957"/>
      <c r="E957"/>
    </row>
    <row r="958" spans="4:5" ht="14.4" x14ac:dyDescent="0.3">
      <c r="D958"/>
      <c r="E958"/>
    </row>
    <row r="959" spans="4:5" ht="14.4" x14ac:dyDescent="0.3">
      <c r="D959"/>
      <c r="E959"/>
    </row>
    <row r="960" spans="4:5" ht="14.4" x14ac:dyDescent="0.3">
      <c r="D960"/>
      <c r="E960"/>
    </row>
    <row r="961" spans="4:5" ht="14.4" x14ac:dyDescent="0.3">
      <c r="D961"/>
      <c r="E961"/>
    </row>
    <row r="962" spans="4:5" ht="14.4" x14ac:dyDescent="0.3">
      <c r="D962"/>
      <c r="E962"/>
    </row>
    <row r="963" spans="4:5" ht="14.4" x14ac:dyDescent="0.3">
      <c r="D963"/>
      <c r="E963"/>
    </row>
    <row r="964" spans="4:5" ht="14.4" x14ac:dyDescent="0.3">
      <c r="D964"/>
      <c r="E964"/>
    </row>
    <row r="965" spans="4:5" ht="14.4" x14ac:dyDescent="0.3">
      <c r="D965"/>
      <c r="E965"/>
    </row>
    <row r="966" spans="4:5" ht="14.4" x14ac:dyDescent="0.3">
      <c r="D966"/>
      <c r="E966"/>
    </row>
    <row r="967" spans="4:5" ht="14.4" x14ac:dyDescent="0.3">
      <c r="D967"/>
      <c r="E967"/>
    </row>
    <row r="968" spans="4:5" ht="14.4" x14ac:dyDescent="0.3">
      <c r="D968"/>
      <c r="E968"/>
    </row>
    <row r="969" spans="4:5" ht="14.4" x14ac:dyDescent="0.3">
      <c r="D969"/>
      <c r="E969"/>
    </row>
    <row r="970" spans="4:5" ht="14.4" x14ac:dyDescent="0.3">
      <c r="D970"/>
      <c r="E970"/>
    </row>
    <row r="971" spans="4:5" ht="14.4" x14ac:dyDescent="0.3">
      <c r="D971"/>
      <c r="E971"/>
    </row>
    <row r="972" spans="4:5" ht="14.4" x14ac:dyDescent="0.3">
      <c r="D972"/>
      <c r="E972"/>
    </row>
    <row r="973" spans="4:5" ht="14.4" x14ac:dyDescent="0.3">
      <c r="D973"/>
      <c r="E973"/>
    </row>
    <row r="974" spans="4:5" ht="14.4" x14ac:dyDescent="0.3">
      <c r="D974"/>
      <c r="E974"/>
    </row>
    <row r="975" spans="4:5" ht="14.4" x14ac:dyDescent="0.3">
      <c r="D975"/>
      <c r="E975"/>
    </row>
    <row r="976" spans="4:5" ht="14.4" x14ac:dyDescent="0.3">
      <c r="D976"/>
      <c r="E976"/>
    </row>
    <row r="977" spans="4:5" ht="14.4" x14ac:dyDescent="0.3">
      <c r="D977"/>
      <c r="E977"/>
    </row>
    <row r="978" spans="4:5" ht="14.4" x14ac:dyDescent="0.3">
      <c r="D978"/>
      <c r="E978"/>
    </row>
    <row r="979" spans="4:5" ht="14.4" x14ac:dyDescent="0.3">
      <c r="D979"/>
      <c r="E979"/>
    </row>
    <row r="980" spans="4:5" ht="14.4" x14ac:dyDescent="0.3">
      <c r="D980"/>
      <c r="E980"/>
    </row>
    <row r="981" spans="4:5" ht="14.4" x14ac:dyDescent="0.3">
      <c r="D981"/>
      <c r="E981"/>
    </row>
    <row r="982" spans="4:5" ht="14.4" x14ac:dyDescent="0.3">
      <c r="D982"/>
      <c r="E982"/>
    </row>
    <row r="983" spans="4:5" ht="14.4" x14ac:dyDescent="0.3">
      <c r="D983"/>
      <c r="E983"/>
    </row>
    <row r="984" spans="4:5" ht="14.4" x14ac:dyDescent="0.3">
      <c r="D984"/>
      <c r="E984"/>
    </row>
    <row r="985" spans="4:5" ht="14.4" x14ac:dyDescent="0.3">
      <c r="D985"/>
      <c r="E985"/>
    </row>
    <row r="986" spans="4:5" ht="14.4" x14ac:dyDescent="0.3">
      <c r="D986"/>
      <c r="E986"/>
    </row>
    <row r="987" spans="4:5" ht="14.4" x14ac:dyDescent="0.3">
      <c r="D987"/>
      <c r="E987"/>
    </row>
    <row r="988" spans="4:5" ht="14.4" x14ac:dyDescent="0.3">
      <c r="D988"/>
      <c r="E988"/>
    </row>
    <row r="989" spans="4:5" ht="14.4" x14ac:dyDescent="0.3">
      <c r="D989"/>
      <c r="E989"/>
    </row>
    <row r="990" spans="4:5" ht="14.4" x14ac:dyDescent="0.3">
      <c r="D990"/>
      <c r="E990"/>
    </row>
    <row r="991" spans="4:5" ht="14.4" x14ac:dyDescent="0.3">
      <c r="D991"/>
      <c r="E991"/>
    </row>
    <row r="992" spans="4:5" ht="14.4" x14ac:dyDescent="0.3">
      <c r="D992"/>
      <c r="E992"/>
    </row>
    <row r="993" spans="4:5" ht="14.4" x14ac:dyDescent="0.3">
      <c r="D993"/>
      <c r="E993"/>
    </row>
    <row r="994" spans="4:5" ht="14.4" x14ac:dyDescent="0.3">
      <c r="D994"/>
      <c r="E994"/>
    </row>
    <row r="995" spans="4:5" ht="14.4" x14ac:dyDescent="0.3">
      <c r="D995"/>
      <c r="E995"/>
    </row>
    <row r="996" spans="4:5" ht="14.4" x14ac:dyDescent="0.3">
      <c r="D996"/>
      <c r="E996"/>
    </row>
    <row r="997" spans="4:5" ht="14.4" x14ac:dyDescent="0.3">
      <c r="D997"/>
      <c r="E997"/>
    </row>
    <row r="998" spans="4:5" ht="14.4" x14ac:dyDescent="0.3">
      <c r="D998"/>
      <c r="E998"/>
    </row>
    <row r="999" spans="4:5" ht="14.4" x14ac:dyDescent="0.3">
      <c r="D999"/>
      <c r="E999"/>
    </row>
    <row r="1000" spans="4:5" ht="14.4" x14ac:dyDescent="0.3">
      <c r="D1000"/>
      <c r="E1000"/>
    </row>
    <row r="1001" spans="4:5" ht="14.4" x14ac:dyDescent="0.3">
      <c r="D1001"/>
      <c r="E1001"/>
    </row>
    <row r="1002" spans="4:5" ht="14.4" x14ac:dyDescent="0.3">
      <c r="D1002"/>
      <c r="E1002"/>
    </row>
    <row r="1003" spans="4:5" ht="14.4" x14ac:dyDescent="0.3">
      <c r="D1003"/>
      <c r="E1003"/>
    </row>
    <row r="1004" spans="4:5" ht="14.4" x14ac:dyDescent="0.3">
      <c r="D1004"/>
      <c r="E1004"/>
    </row>
    <row r="1005" spans="4:5" ht="14.4" x14ac:dyDescent="0.3">
      <c r="D1005"/>
      <c r="E1005"/>
    </row>
    <row r="1006" spans="4:5" ht="14.4" x14ac:dyDescent="0.3">
      <c r="D1006"/>
      <c r="E1006"/>
    </row>
    <row r="1007" spans="4:5" ht="14.4" x14ac:dyDescent="0.3">
      <c r="D1007"/>
      <c r="E1007"/>
    </row>
    <row r="1008" spans="4:5" ht="14.4" x14ac:dyDescent="0.3">
      <c r="D1008"/>
      <c r="E1008"/>
    </row>
    <row r="1009" spans="4:5" ht="14.4" x14ac:dyDescent="0.3">
      <c r="D1009"/>
      <c r="E1009"/>
    </row>
    <row r="1010" spans="4:5" ht="14.4" x14ac:dyDescent="0.3">
      <c r="D1010"/>
      <c r="E1010"/>
    </row>
    <row r="1011" spans="4:5" ht="14.4" x14ac:dyDescent="0.3">
      <c r="D1011"/>
      <c r="E1011"/>
    </row>
    <row r="1012" spans="4:5" ht="14.4" x14ac:dyDescent="0.3">
      <c r="D1012"/>
      <c r="E1012"/>
    </row>
    <row r="1013" spans="4:5" ht="14.4" x14ac:dyDescent="0.3">
      <c r="D1013"/>
      <c r="E1013"/>
    </row>
    <row r="1014" spans="4:5" ht="14.4" x14ac:dyDescent="0.3">
      <c r="D1014"/>
      <c r="E1014"/>
    </row>
    <row r="1015" spans="4:5" ht="14.4" x14ac:dyDescent="0.3">
      <c r="D1015"/>
      <c r="E1015"/>
    </row>
    <row r="1016" spans="4:5" ht="14.4" x14ac:dyDescent="0.3">
      <c r="D1016"/>
      <c r="E1016"/>
    </row>
    <row r="1017" spans="4:5" ht="14.4" x14ac:dyDescent="0.3">
      <c r="D1017"/>
      <c r="E1017"/>
    </row>
    <row r="1018" spans="4:5" ht="14.4" x14ac:dyDescent="0.3">
      <c r="D1018"/>
      <c r="E1018"/>
    </row>
    <row r="1019" spans="4:5" ht="14.4" x14ac:dyDescent="0.3">
      <c r="D1019"/>
      <c r="E1019"/>
    </row>
    <row r="1020" spans="4:5" ht="14.4" x14ac:dyDescent="0.3">
      <c r="D1020"/>
      <c r="E1020"/>
    </row>
    <row r="1021" spans="4:5" ht="14.4" x14ac:dyDescent="0.3">
      <c r="D1021"/>
      <c r="E1021"/>
    </row>
    <row r="1022" spans="4:5" ht="14.4" x14ac:dyDescent="0.3">
      <c r="D1022"/>
      <c r="E1022"/>
    </row>
    <row r="1023" spans="4:5" ht="14.4" x14ac:dyDescent="0.3">
      <c r="D1023"/>
      <c r="E1023"/>
    </row>
    <row r="1024" spans="4:5" ht="14.4" x14ac:dyDescent="0.3">
      <c r="D1024"/>
      <c r="E1024"/>
    </row>
    <row r="1025" spans="4:5" ht="14.4" x14ac:dyDescent="0.3">
      <c r="D1025"/>
      <c r="E1025"/>
    </row>
    <row r="1026" spans="4:5" ht="14.4" x14ac:dyDescent="0.3">
      <c r="D1026"/>
      <c r="E1026"/>
    </row>
    <row r="1027" spans="4:5" ht="14.4" x14ac:dyDescent="0.3">
      <c r="D1027"/>
      <c r="E1027"/>
    </row>
    <row r="1028" spans="4:5" ht="14.4" x14ac:dyDescent="0.3">
      <c r="D1028"/>
      <c r="E1028"/>
    </row>
    <row r="1029" spans="4:5" ht="14.4" x14ac:dyDescent="0.3">
      <c r="D1029"/>
      <c r="E1029"/>
    </row>
    <row r="1030" spans="4:5" ht="14.4" x14ac:dyDescent="0.3">
      <c r="D1030"/>
      <c r="E1030"/>
    </row>
    <row r="1031" spans="4:5" ht="14.4" x14ac:dyDescent="0.3">
      <c r="D1031"/>
      <c r="E1031"/>
    </row>
    <row r="1032" spans="4:5" ht="14.4" x14ac:dyDescent="0.3">
      <c r="D1032"/>
      <c r="E1032"/>
    </row>
    <row r="1033" spans="4:5" ht="14.4" x14ac:dyDescent="0.3">
      <c r="D1033"/>
      <c r="E1033"/>
    </row>
    <row r="1034" spans="4:5" ht="14.4" x14ac:dyDescent="0.3">
      <c r="D1034"/>
      <c r="E1034"/>
    </row>
    <row r="1035" spans="4:5" ht="14.4" x14ac:dyDescent="0.3">
      <c r="D1035"/>
      <c r="E1035"/>
    </row>
    <row r="1036" spans="4:5" ht="14.4" x14ac:dyDescent="0.3">
      <c r="D1036"/>
      <c r="E1036"/>
    </row>
    <row r="1037" spans="4:5" ht="14.4" x14ac:dyDescent="0.3">
      <c r="D1037"/>
      <c r="E1037"/>
    </row>
    <row r="1038" spans="4:5" ht="14.4" x14ac:dyDescent="0.3">
      <c r="D1038"/>
      <c r="E1038"/>
    </row>
    <row r="1039" spans="4:5" ht="14.4" x14ac:dyDescent="0.3">
      <c r="D1039"/>
      <c r="E1039"/>
    </row>
    <row r="1040" spans="4:5" ht="14.4" x14ac:dyDescent="0.3">
      <c r="D1040"/>
      <c r="E1040"/>
    </row>
    <row r="1041" spans="4:5" ht="14.4" x14ac:dyDescent="0.3">
      <c r="D1041"/>
      <c r="E1041"/>
    </row>
    <row r="1042" spans="4:5" ht="14.4" x14ac:dyDescent="0.3">
      <c r="D1042"/>
      <c r="E1042"/>
    </row>
    <row r="1043" spans="4:5" ht="14.4" x14ac:dyDescent="0.3">
      <c r="D1043"/>
      <c r="E1043"/>
    </row>
    <row r="1044" spans="4:5" ht="14.4" x14ac:dyDescent="0.3">
      <c r="D1044"/>
      <c r="E1044"/>
    </row>
    <row r="1045" spans="4:5" ht="14.4" x14ac:dyDescent="0.3">
      <c r="D1045"/>
      <c r="E1045"/>
    </row>
    <row r="1046" spans="4:5" ht="14.4" x14ac:dyDescent="0.3">
      <c r="D1046"/>
      <c r="E1046"/>
    </row>
    <row r="1047" spans="4:5" ht="14.4" x14ac:dyDescent="0.3">
      <c r="D1047"/>
      <c r="E1047"/>
    </row>
    <row r="1048" spans="4:5" ht="14.4" x14ac:dyDescent="0.3">
      <c r="D1048"/>
      <c r="E1048"/>
    </row>
    <row r="1049" spans="4:5" ht="14.4" x14ac:dyDescent="0.3">
      <c r="D1049"/>
      <c r="E1049"/>
    </row>
    <row r="1050" spans="4:5" ht="14.4" x14ac:dyDescent="0.3">
      <c r="D1050"/>
      <c r="E1050"/>
    </row>
    <row r="1051" spans="4:5" ht="14.4" x14ac:dyDescent="0.3">
      <c r="D1051"/>
      <c r="E1051"/>
    </row>
    <row r="1052" spans="4:5" ht="14.4" x14ac:dyDescent="0.3">
      <c r="D1052"/>
      <c r="E1052"/>
    </row>
    <row r="1053" spans="4:5" ht="14.4" x14ac:dyDescent="0.3">
      <c r="D1053"/>
      <c r="E1053"/>
    </row>
    <row r="1054" spans="4:5" ht="14.4" x14ac:dyDescent="0.3">
      <c r="D1054"/>
      <c r="E1054"/>
    </row>
    <row r="1055" spans="4:5" ht="14.4" x14ac:dyDescent="0.3">
      <c r="D1055"/>
      <c r="E1055"/>
    </row>
    <row r="1056" spans="4:5" ht="14.4" x14ac:dyDescent="0.3">
      <c r="D1056"/>
      <c r="E1056"/>
    </row>
    <row r="1057" spans="4:5" ht="14.4" x14ac:dyDescent="0.3">
      <c r="D1057"/>
      <c r="E1057"/>
    </row>
    <row r="1058" spans="4:5" ht="14.4" x14ac:dyDescent="0.3">
      <c r="D1058"/>
      <c r="E1058"/>
    </row>
    <row r="1059" spans="4:5" ht="14.4" x14ac:dyDescent="0.3">
      <c r="D1059"/>
      <c r="E1059"/>
    </row>
    <row r="1060" spans="4:5" ht="14.4" x14ac:dyDescent="0.3">
      <c r="D1060"/>
      <c r="E1060"/>
    </row>
    <row r="1061" spans="4:5" ht="14.4" x14ac:dyDescent="0.3">
      <c r="D1061"/>
      <c r="E1061"/>
    </row>
    <row r="1062" spans="4:5" ht="14.4" x14ac:dyDescent="0.3">
      <c r="D1062"/>
      <c r="E1062"/>
    </row>
    <row r="1063" spans="4:5" ht="14.4" x14ac:dyDescent="0.3">
      <c r="D1063"/>
      <c r="E1063"/>
    </row>
    <row r="1064" spans="4:5" ht="14.4" x14ac:dyDescent="0.3">
      <c r="D1064"/>
      <c r="E1064"/>
    </row>
    <row r="1065" spans="4:5" ht="14.4" x14ac:dyDescent="0.3">
      <c r="D1065"/>
      <c r="E1065"/>
    </row>
    <row r="1066" spans="4:5" ht="14.4" x14ac:dyDescent="0.3">
      <c r="D1066"/>
      <c r="E1066"/>
    </row>
    <row r="1067" spans="4:5" ht="14.4" x14ac:dyDescent="0.3">
      <c r="D1067"/>
      <c r="E1067"/>
    </row>
    <row r="1068" spans="4:5" ht="14.4" x14ac:dyDescent="0.3">
      <c r="D1068"/>
      <c r="E1068"/>
    </row>
    <row r="1069" spans="4:5" ht="14.4" x14ac:dyDescent="0.3">
      <c r="D1069"/>
      <c r="E1069"/>
    </row>
    <row r="1070" spans="4:5" ht="14.4" x14ac:dyDescent="0.3">
      <c r="D1070"/>
      <c r="E1070"/>
    </row>
    <row r="1071" spans="4:5" ht="14.4" x14ac:dyDescent="0.3">
      <c r="D1071"/>
      <c r="E1071"/>
    </row>
    <row r="1072" spans="4:5" ht="14.4" x14ac:dyDescent="0.3">
      <c r="D1072"/>
      <c r="E1072"/>
    </row>
    <row r="1073" spans="4:5" ht="14.4" x14ac:dyDescent="0.3">
      <c r="D1073"/>
      <c r="E1073"/>
    </row>
    <row r="1074" spans="4:5" ht="14.4" x14ac:dyDescent="0.3">
      <c r="D1074"/>
      <c r="E1074"/>
    </row>
    <row r="1075" spans="4:5" ht="14.4" x14ac:dyDescent="0.3">
      <c r="D1075"/>
      <c r="E1075"/>
    </row>
    <row r="1076" spans="4:5" ht="14.4" x14ac:dyDescent="0.3">
      <c r="D1076"/>
      <c r="E1076"/>
    </row>
    <row r="1077" spans="4:5" ht="14.4" x14ac:dyDescent="0.3">
      <c r="D1077"/>
      <c r="E1077"/>
    </row>
    <row r="1078" spans="4:5" ht="14.4" x14ac:dyDescent="0.3">
      <c r="D1078"/>
      <c r="E1078"/>
    </row>
    <row r="1079" spans="4:5" ht="14.4" x14ac:dyDescent="0.3">
      <c r="D1079"/>
      <c r="E1079"/>
    </row>
    <row r="1080" spans="4:5" ht="14.4" x14ac:dyDescent="0.3">
      <c r="D1080"/>
      <c r="E1080"/>
    </row>
    <row r="1081" spans="4:5" ht="14.4" x14ac:dyDescent="0.3">
      <c r="D1081"/>
      <c r="E1081"/>
    </row>
    <row r="1082" spans="4:5" ht="14.4" x14ac:dyDescent="0.3">
      <c r="D1082"/>
      <c r="E1082"/>
    </row>
    <row r="1083" spans="4:5" ht="14.4" x14ac:dyDescent="0.3">
      <c r="D1083"/>
      <c r="E1083"/>
    </row>
    <row r="1084" spans="4:5" ht="14.4" x14ac:dyDescent="0.3">
      <c r="D1084"/>
      <c r="E1084"/>
    </row>
    <row r="1085" spans="4:5" ht="14.4" x14ac:dyDescent="0.3">
      <c r="D1085"/>
      <c r="E1085"/>
    </row>
    <row r="1086" spans="4:5" ht="14.4" x14ac:dyDescent="0.3">
      <c r="D1086"/>
      <c r="E1086"/>
    </row>
    <row r="1087" spans="4:5" ht="14.4" x14ac:dyDescent="0.3">
      <c r="D1087"/>
      <c r="E1087"/>
    </row>
    <row r="1088" spans="4:5" ht="14.4" x14ac:dyDescent="0.3">
      <c r="D1088"/>
      <c r="E1088"/>
    </row>
    <row r="1089" spans="4:5" ht="14.4" x14ac:dyDescent="0.3">
      <c r="D1089"/>
      <c r="E1089"/>
    </row>
    <row r="1090" spans="4:5" ht="14.4" x14ac:dyDescent="0.3">
      <c r="D1090"/>
      <c r="E1090"/>
    </row>
    <row r="1091" spans="4:5" ht="14.4" x14ac:dyDescent="0.3">
      <c r="D1091"/>
      <c r="E1091"/>
    </row>
    <row r="1092" spans="4:5" ht="14.4" x14ac:dyDescent="0.3">
      <c r="D1092"/>
      <c r="E1092"/>
    </row>
    <row r="1093" spans="4:5" ht="14.4" x14ac:dyDescent="0.3">
      <c r="D1093"/>
      <c r="E1093"/>
    </row>
    <row r="1094" spans="4:5" ht="14.4" x14ac:dyDescent="0.3">
      <c r="D1094"/>
      <c r="E1094"/>
    </row>
    <row r="1095" spans="4:5" ht="14.4" x14ac:dyDescent="0.3">
      <c r="D1095"/>
      <c r="E1095"/>
    </row>
    <row r="1096" spans="4:5" ht="14.4" x14ac:dyDescent="0.3">
      <c r="D1096"/>
      <c r="E1096"/>
    </row>
    <row r="1097" spans="4:5" ht="14.4" x14ac:dyDescent="0.3">
      <c r="D1097"/>
      <c r="E1097"/>
    </row>
    <row r="1098" spans="4:5" ht="14.4" x14ac:dyDescent="0.3">
      <c r="D1098"/>
      <c r="E1098"/>
    </row>
    <row r="1099" spans="4:5" ht="14.4" x14ac:dyDescent="0.3">
      <c r="D1099"/>
      <c r="E1099"/>
    </row>
    <row r="1100" spans="4:5" ht="14.4" x14ac:dyDescent="0.3">
      <c r="D1100"/>
      <c r="E1100"/>
    </row>
    <row r="1101" spans="4:5" ht="14.4" x14ac:dyDescent="0.3">
      <c r="D1101"/>
      <c r="E1101"/>
    </row>
    <row r="1102" spans="4:5" ht="14.4" x14ac:dyDescent="0.3">
      <c r="D1102"/>
      <c r="E1102"/>
    </row>
    <row r="1103" spans="4:5" ht="14.4" x14ac:dyDescent="0.3">
      <c r="D1103"/>
      <c r="E1103"/>
    </row>
    <row r="1104" spans="4:5" ht="14.4" x14ac:dyDescent="0.3">
      <c r="D1104"/>
      <c r="E1104"/>
    </row>
    <row r="1105" spans="4:5" ht="14.4" x14ac:dyDescent="0.3">
      <c r="D1105"/>
      <c r="E1105"/>
    </row>
    <row r="1106" spans="4:5" ht="14.4" x14ac:dyDescent="0.3">
      <c r="D1106"/>
      <c r="E1106"/>
    </row>
    <row r="1107" spans="4:5" ht="14.4" x14ac:dyDescent="0.3">
      <c r="D1107"/>
      <c r="E1107"/>
    </row>
    <row r="1108" spans="4:5" ht="14.4" x14ac:dyDescent="0.3">
      <c r="D1108"/>
      <c r="E1108"/>
    </row>
    <row r="1109" spans="4:5" ht="14.4" x14ac:dyDescent="0.3">
      <c r="D1109"/>
      <c r="E1109"/>
    </row>
    <row r="1110" spans="4:5" ht="14.4" x14ac:dyDescent="0.3">
      <c r="D1110"/>
      <c r="E1110"/>
    </row>
    <row r="1111" spans="4:5" ht="14.4" x14ac:dyDescent="0.3">
      <c r="D1111"/>
      <c r="E1111"/>
    </row>
    <row r="1112" spans="4:5" ht="14.4" x14ac:dyDescent="0.3">
      <c r="D1112"/>
      <c r="E1112"/>
    </row>
    <row r="1113" spans="4:5" ht="14.4" x14ac:dyDescent="0.3">
      <c r="D1113"/>
      <c r="E1113"/>
    </row>
    <row r="1114" spans="4:5" ht="14.4" x14ac:dyDescent="0.3">
      <c r="D1114"/>
      <c r="E1114"/>
    </row>
    <row r="1115" spans="4:5" ht="14.4" x14ac:dyDescent="0.3">
      <c r="D1115"/>
      <c r="E1115"/>
    </row>
    <row r="1116" spans="4:5" ht="14.4" x14ac:dyDescent="0.3">
      <c r="D1116"/>
      <c r="E1116"/>
    </row>
    <row r="1117" spans="4:5" ht="14.4" x14ac:dyDescent="0.3">
      <c r="D1117"/>
      <c r="E1117"/>
    </row>
    <row r="1118" spans="4:5" ht="14.4" x14ac:dyDescent="0.3">
      <c r="D1118"/>
      <c r="E1118"/>
    </row>
    <row r="1119" spans="4:5" ht="14.4" x14ac:dyDescent="0.3">
      <c r="D1119"/>
      <c r="E1119"/>
    </row>
    <row r="1120" spans="4:5" ht="14.4" x14ac:dyDescent="0.3">
      <c r="D1120"/>
      <c r="E1120"/>
    </row>
    <row r="1121" spans="4:5" ht="14.4" x14ac:dyDescent="0.3">
      <c r="D1121"/>
      <c r="E1121"/>
    </row>
    <row r="1122" spans="4:5" ht="14.4" x14ac:dyDescent="0.3">
      <c r="D1122"/>
      <c r="E1122"/>
    </row>
    <row r="1123" spans="4:5" ht="14.4" x14ac:dyDescent="0.3">
      <c r="D1123"/>
      <c r="E1123"/>
    </row>
    <row r="1124" spans="4:5" ht="14.4" x14ac:dyDescent="0.3">
      <c r="D1124"/>
      <c r="E1124"/>
    </row>
    <row r="1125" spans="4:5" ht="14.4" x14ac:dyDescent="0.3">
      <c r="D1125"/>
      <c r="E1125"/>
    </row>
    <row r="1126" spans="4:5" ht="14.4" x14ac:dyDescent="0.3">
      <c r="D1126"/>
      <c r="E1126"/>
    </row>
    <row r="1127" spans="4:5" ht="14.4" x14ac:dyDescent="0.3">
      <c r="D1127"/>
      <c r="E1127"/>
    </row>
    <row r="1128" spans="4:5" ht="14.4" x14ac:dyDescent="0.3">
      <c r="D1128"/>
      <c r="E1128"/>
    </row>
    <row r="1129" spans="4:5" ht="14.4" x14ac:dyDescent="0.3">
      <c r="D1129"/>
      <c r="E1129"/>
    </row>
    <row r="1130" spans="4:5" ht="14.4" x14ac:dyDescent="0.3">
      <c r="D1130"/>
      <c r="E1130"/>
    </row>
    <row r="1131" spans="4:5" ht="14.4" x14ac:dyDescent="0.3">
      <c r="D1131"/>
      <c r="E1131"/>
    </row>
    <row r="1132" spans="4:5" ht="14.4" x14ac:dyDescent="0.3">
      <c r="D1132"/>
      <c r="E1132"/>
    </row>
    <row r="1133" spans="4:5" ht="14.4" x14ac:dyDescent="0.3">
      <c r="D1133"/>
      <c r="E1133"/>
    </row>
    <row r="1134" spans="4:5" ht="14.4" x14ac:dyDescent="0.3">
      <c r="D1134"/>
      <c r="E1134"/>
    </row>
    <row r="1135" spans="4:5" ht="14.4" x14ac:dyDescent="0.3">
      <c r="D1135"/>
      <c r="E1135"/>
    </row>
    <row r="1136" spans="4:5" ht="14.4" x14ac:dyDescent="0.3">
      <c r="D1136"/>
      <c r="E1136"/>
    </row>
    <row r="1137" spans="4:5" ht="14.4" x14ac:dyDescent="0.3">
      <c r="D1137"/>
      <c r="E1137"/>
    </row>
    <row r="1138" spans="4:5" ht="14.4" x14ac:dyDescent="0.3">
      <c r="D1138"/>
      <c r="E1138"/>
    </row>
    <row r="1139" spans="4:5" ht="14.4" x14ac:dyDescent="0.3">
      <c r="D1139"/>
      <c r="E1139"/>
    </row>
    <row r="1140" spans="4:5" ht="14.4" x14ac:dyDescent="0.3">
      <c r="D1140"/>
      <c r="E1140"/>
    </row>
    <row r="1141" spans="4:5" ht="14.4" x14ac:dyDescent="0.3">
      <c r="D1141"/>
      <c r="E1141"/>
    </row>
    <row r="1142" spans="4:5" ht="14.4" x14ac:dyDescent="0.3">
      <c r="D1142"/>
      <c r="E1142"/>
    </row>
    <row r="1143" spans="4:5" ht="14.4" x14ac:dyDescent="0.3">
      <c r="D1143"/>
      <c r="E1143"/>
    </row>
    <row r="1144" spans="4:5" ht="14.4" x14ac:dyDescent="0.3">
      <c r="D1144"/>
      <c r="E1144"/>
    </row>
    <row r="1145" spans="4:5" ht="14.4" x14ac:dyDescent="0.3">
      <c r="D1145"/>
      <c r="E1145"/>
    </row>
    <row r="1146" spans="4:5" ht="14.4" x14ac:dyDescent="0.3">
      <c r="D1146"/>
      <c r="E1146"/>
    </row>
    <row r="1147" spans="4:5" ht="14.4" x14ac:dyDescent="0.3">
      <c r="D1147"/>
      <c r="E1147"/>
    </row>
    <row r="1148" spans="4:5" ht="14.4" x14ac:dyDescent="0.3">
      <c r="D1148"/>
      <c r="E1148"/>
    </row>
    <row r="1149" spans="4:5" ht="14.4" x14ac:dyDescent="0.3">
      <c r="D1149"/>
      <c r="E1149"/>
    </row>
    <row r="1150" spans="4:5" ht="14.4" x14ac:dyDescent="0.3">
      <c r="D1150"/>
      <c r="E1150"/>
    </row>
    <row r="1151" spans="4:5" ht="14.4" x14ac:dyDescent="0.3">
      <c r="D1151"/>
      <c r="E1151"/>
    </row>
    <row r="1152" spans="4:5" ht="14.4" x14ac:dyDescent="0.3">
      <c r="D1152"/>
      <c r="E1152"/>
    </row>
    <row r="1153" spans="4:5" ht="14.4" x14ac:dyDescent="0.3">
      <c r="D1153"/>
      <c r="E1153"/>
    </row>
    <row r="1154" spans="4:5" ht="14.4" x14ac:dyDescent="0.3">
      <c r="D1154"/>
      <c r="E1154"/>
    </row>
    <row r="1155" spans="4:5" ht="14.4" x14ac:dyDescent="0.3">
      <c r="D1155"/>
      <c r="E1155"/>
    </row>
    <row r="1156" spans="4:5" ht="14.4" x14ac:dyDescent="0.3">
      <c r="D1156"/>
      <c r="E1156"/>
    </row>
    <row r="1157" spans="4:5" ht="14.4" x14ac:dyDescent="0.3">
      <c r="D1157"/>
      <c r="E1157"/>
    </row>
    <row r="1158" spans="4:5" ht="14.4" x14ac:dyDescent="0.3">
      <c r="D1158"/>
      <c r="E1158"/>
    </row>
    <row r="1159" spans="4:5" ht="14.4" x14ac:dyDescent="0.3">
      <c r="D1159"/>
      <c r="E1159"/>
    </row>
    <row r="1160" spans="4:5" ht="14.4" x14ac:dyDescent="0.3">
      <c r="D1160"/>
      <c r="E1160"/>
    </row>
    <row r="1161" spans="4:5" ht="14.4" x14ac:dyDescent="0.3">
      <c r="D1161"/>
      <c r="E1161"/>
    </row>
    <row r="1162" spans="4:5" ht="14.4" x14ac:dyDescent="0.3">
      <c r="D1162"/>
      <c r="E1162"/>
    </row>
    <row r="1163" spans="4:5" ht="14.4" x14ac:dyDescent="0.3">
      <c r="D1163"/>
      <c r="E1163"/>
    </row>
    <row r="1164" spans="4:5" ht="14.4" x14ac:dyDescent="0.3">
      <c r="D1164"/>
      <c r="E1164"/>
    </row>
    <row r="1165" spans="4:5" ht="14.4" x14ac:dyDescent="0.3">
      <c r="D1165"/>
      <c r="E1165"/>
    </row>
    <row r="1166" spans="4:5" ht="14.4" x14ac:dyDescent="0.3">
      <c r="D1166"/>
      <c r="E1166"/>
    </row>
    <row r="1167" spans="4:5" ht="14.4" x14ac:dyDescent="0.3">
      <c r="D1167"/>
      <c r="E1167"/>
    </row>
    <row r="1168" spans="4:5" ht="14.4" x14ac:dyDescent="0.3">
      <c r="D1168"/>
      <c r="E1168"/>
    </row>
    <row r="1169" spans="4:5" ht="14.4" x14ac:dyDescent="0.3">
      <c r="D1169"/>
      <c r="E1169"/>
    </row>
    <row r="1170" spans="4:5" ht="14.4" x14ac:dyDescent="0.3">
      <c r="D1170"/>
      <c r="E1170"/>
    </row>
    <row r="1171" spans="4:5" ht="14.4" x14ac:dyDescent="0.3">
      <c r="D1171"/>
      <c r="E1171"/>
    </row>
    <row r="1172" spans="4:5" ht="14.4" x14ac:dyDescent="0.3">
      <c r="D1172"/>
      <c r="E1172"/>
    </row>
    <row r="1173" spans="4:5" ht="14.4" x14ac:dyDescent="0.3">
      <c r="D1173"/>
      <c r="E1173"/>
    </row>
    <row r="1174" spans="4:5" ht="14.4" x14ac:dyDescent="0.3">
      <c r="D1174"/>
      <c r="E1174"/>
    </row>
    <row r="1175" spans="4:5" ht="14.4" x14ac:dyDescent="0.3">
      <c r="D1175"/>
      <c r="E1175"/>
    </row>
    <row r="1176" spans="4:5" ht="14.4" x14ac:dyDescent="0.3">
      <c r="D1176"/>
      <c r="E1176"/>
    </row>
    <row r="1177" spans="4:5" ht="14.4" x14ac:dyDescent="0.3">
      <c r="D1177"/>
      <c r="E1177"/>
    </row>
    <row r="1178" spans="4:5" ht="14.4" x14ac:dyDescent="0.3">
      <c r="D1178"/>
      <c r="E1178"/>
    </row>
    <row r="1179" spans="4:5" ht="14.4" x14ac:dyDescent="0.3">
      <c r="D1179"/>
      <c r="E1179"/>
    </row>
    <row r="1180" spans="4:5" ht="14.4" x14ac:dyDescent="0.3">
      <c r="D1180"/>
      <c r="E1180"/>
    </row>
    <row r="1181" spans="4:5" ht="14.4" x14ac:dyDescent="0.3">
      <c r="D1181"/>
      <c r="E1181"/>
    </row>
    <row r="1182" spans="4:5" ht="14.4" x14ac:dyDescent="0.3">
      <c r="D1182"/>
      <c r="E1182"/>
    </row>
    <row r="1183" spans="4:5" ht="14.4" x14ac:dyDescent="0.3">
      <c r="D1183"/>
      <c r="E1183"/>
    </row>
    <row r="1184" spans="4:5" ht="14.4" x14ac:dyDescent="0.3">
      <c r="D1184"/>
      <c r="E1184"/>
    </row>
    <row r="1185" spans="4:5" ht="14.4" x14ac:dyDescent="0.3">
      <c r="D1185"/>
      <c r="E1185"/>
    </row>
    <row r="1186" spans="4:5" ht="14.4" x14ac:dyDescent="0.3">
      <c r="D1186"/>
      <c r="E1186"/>
    </row>
    <row r="1187" spans="4:5" ht="14.4" x14ac:dyDescent="0.3">
      <c r="D1187"/>
      <c r="E1187"/>
    </row>
    <row r="1188" spans="4:5" ht="14.4" x14ac:dyDescent="0.3">
      <c r="D1188"/>
      <c r="E1188"/>
    </row>
    <row r="1189" spans="4:5" ht="14.4" x14ac:dyDescent="0.3">
      <c r="D1189"/>
      <c r="E1189"/>
    </row>
    <row r="1190" spans="4:5" ht="14.4" x14ac:dyDescent="0.3">
      <c r="D1190"/>
      <c r="E1190"/>
    </row>
    <row r="1191" spans="4:5" ht="14.4" x14ac:dyDescent="0.3">
      <c r="D1191"/>
      <c r="E1191"/>
    </row>
    <row r="1192" spans="4:5" ht="14.4" x14ac:dyDescent="0.3">
      <c r="D1192"/>
      <c r="E1192"/>
    </row>
    <row r="1193" spans="4:5" ht="14.4" x14ac:dyDescent="0.3">
      <c r="D1193"/>
      <c r="E1193"/>
    </row>
    <row r="1194" spans="4:5" ht="14.4" x14ac:dyDescent="0.3">
      <c r="D1194"/>
      <c r="E1194"/>
    </row>
    <row r="1195" spans="4:5" ht="14.4" x14ac:dyDescent="0.3">
      <c r="D1195"/>
      <c r="E1195"/>
    </row>
    <row r="1196" spans="4:5" ht="14.4" x14ac:dyDescent="0.3">
      <c r="D1196"/>
      <c r="E1196"/>
    </row>
    <row r="1197" spans="4:5" ht="14.4" x14ac:dyDescent="0.3">
      <c r="D1197"/>
      <c r="E1197"/>
    </row>
    <row r="1198" spans="4:5" ht="14.4" x14ac:dyDescent="0.3">
      <c r="D1198"/>
      <c r="E1198"/>
    </row>
    <row r="1199" spans="4:5" ht="14.4" x14ac:dyDescent="0.3">
      <c r="D1199"/>
      <c r="E1199"/>
    </row>
    <row r="1200" spans="4:5" ht="14.4" x14ac:dyDescent="0.3">
      <c r="D1200"/>
      <c r="E1200"/>
    </row>
    <row r="1201" spans="4:5" ht="14.4" x14ac:dyDescent="0.3">
      <c r="D1201"/>
      <c r="E1201"/>
    </row>
    <row r="1202" spans="4:5" ht="14.4" x14ac:dyDescent="0.3">
      <c r="D1202"/>
      <c r="E1202"/>
    </row>
    <row r="1203" spans="4:5" ht="14.4" x14ac:dyDescent="0.3">
      <c r="D1203"/>
      <c r="E1203"/>
    </row>
    <row r="1204" spans="4:5" ht="14.4" x14ac:dyDescent="0.3">
      <c r="D1204"/>
      <c r="E1204"/>
    </row>
    <row r="1205" spans="4:5" ht="14.4" x14ac:dyDescent="0.3">
      <c r="D1205"/>
      <c r="E1205"/>
    </row>
    <row r="1206" spans="4:5" ht="14.4" x14ac:dyDescent="0.3">
      <c r="D1206"/>
      <c r="E1206"/>
    </row>
    <row r="1207" spans="4:5" ht="14.4" x14ac:dyDescent="0.3">
      <c r="D1207"/>
      <c r="E1207"/>
    </row>
    <row r="1208" spans="4:5" ht="14.4" x14ac:dyDescent="0.3">
      <c r="D1208"/>
      <c r="E1208"/>
    </row>
    <row r="1209" spans="4:5" ht="14.4" x14ac:dyDescent="0.3">
      <c r="D1209"/>
      <c r="E1209"/>
    </row>
    <row r="1210" spans="4:5" ht="14.4" x14ac:dyDescent="0.3">
      <c r="D1210"/>
      <c r="E1210"/>
    </row>
    <row r="1211" spans="4:5" ht="14.4" x14ac:dyDescent="0.3">
      <c r="D1211"/>
      <c r="E1211"/>
    </row>
    <row r="1212" spans="4:5" ht="14.4" x14ac:dyDescent="0.3">
      <c r="D1212"/>
      <c r="E1212"/>
    </row>
    <row r="1213" spans="4:5" ht="14.4" x14ac:dyDescent="0.3">
      <c r="D1213"/>
      <c r="E1213"/>
    </row>
    <row r="1214" spans="4:5" ht="14.4" x14ac:dyDescent="0.3">
      <c r="D1214"/>
      <c r="E1214"/>
    </row>
    <row r="1215" spans="4:5" ht="14.4" x14ac:dyDescent="0.3">
      <c r="D1215"/>
      <c r="E1215"/>
    </row>
    <row r="1216" spans="4:5" ht="14.4" x14ac:dyDescent="0.3">
      <c r="D1216"/>
      <c r="E1216"/>
    </row>
    <row r="1217" spans="4:5" ht="14.4" x14ac:dyDescent="0.3">
      <c r="D1217"/>
      <c r="E1217"/>
    </row>
    <row r="1218" spans="4:5" ht="14.4" x14ac:dyDescent="0.3">
      <c r="D1218"/>
      <c r="E1218"/>
    </row>
    <row r="1219" spans="4:5" ht="14.4" x14ac:dyDescent="0.3">
      <c r="D1219"/>
      <c r="E1219"/>
    </row>
    <row r="1220" spans="4:5" ht="14.4" x14ac:dyDescent="0.3">
      <c r="D1220"/>
      <c r="E1220"/>
    </row>
    <row r="1221" spans="4:5" ht="14.4" x14ac:dyDescent="0.3">
      <c r="D1221"/>
      <c r="E1221"/>
    </row>
    <row r="1222" spans="4:5" ht="14.4" x14ac:dyDescent="0.3">
      <c r="D1222"/>
      <c r="E1222"/>
    </row>
    <row r="1223" spans="4:5" ht="14.4" x14ac:dyDescent="0.3">
      <c r="D1223"/>
      <c r="E1223"/>
    </row>
    <row r="1224" spans="4:5" ht="14.4" x14ac:dyDescent="0.3">
      <c r="D1224"/>
      <c r="E1224"/>
    </row>
    <row r="1225" spans="4:5" ht="14.4" x14ac:dyDescent="0.3">
      <c r="D1225"/>
      <c r="E1225"/>
    </row>
    <row r="1226" spans="4:5" ht="14.4" x14ac:dyDescent="0.3">
      <c r="D1226"/>
      <c r="E1226"/>
    </row>
    <row r="1227" spans="4:5" ht="14.4" x14ac:dyDescent="0.3">
      <c r="D1227"/>
      <c r="E1227"/>
    </row>
    <row r="1228" spans="4:5" ht="14.4" x14ac:dyDescent="0.3">
      <c r="D1228"/>
      <c r="E1228"/>
    </row>
    <row r="1229" spans="4:5" ht="14.4" x14ac:dyDescent="0.3">
      <c r="D1229"/>
      <c r="E1229"/>
    </row>
    <row r="1230" spans="4:5" ht="14.4" x14ac:dyDescent="0.3">
      <c r="D1230"/>
      <c r="E1230"/>
    </row>
    <row r="1231" spans="4:5" ht="14.4" x14ac:dyDescent="0.3">
      <c r="D1231"/>
      <c r="E1231"/>
    </row>
    <row r="1232" spans="4:5" ht="14.4" x14ac:dyDescent="0.3">
      <c r="D1232"/>
      <c r="E1232"/>
    </row>
    <row r="1233" spans="4:5" ht="14.4" x14ac:dyDescent="0.3">
      <c r="D1233"/>
      <c r="E1233"/>
    </row>
    <row r="1234" spans="4:5" ht="14.4" x14ac:dyDescent="0.3">
      <c r="D1234"/>
      <c r="E1234"/>
    </row>
    <row r="1235" spans="4:5" ht="14.4" x14ac:dyDescent="0.3">
      <c r="D1235"/>
      <c r="E1235"/>
    </row>
    <row r="1236" spans="4:5" ht="14.4" x14ac:dyDescent="0.3">
      <c r="D1236"/>
      <c r="E1236"/>
    </row>
    <row r="1237" spans="4:5" ht="14.4" x14ac:dyDescent="0.3">
      <c r="D1237"/>
      <c r="E1237"/>
    </row>
    <row r="1238" spans="4:5" ht="14.4" x14ac:dyDescent="0.3">
      <c r="D1238"/>
      <c r="E1238"/>
    </row>
    <row r="1239" spans="4:5" ht="14.4" x14ac:dyDescent="0.3">
      <c r="D1239"/>
      <c r="E1239"/>
    </row>
    <row r="1240" spans="4:5" ht="14.4" x14ac:dyDescent="0.3">
      <c r="D1240"/>
      <c r="E1240"/>
    </row>
    <row r="1241" spans="4:5" ht="14.4" x14ac:dyDescent="0.3">
      <c r="D1241"/>
      <c r="E1241"/>
    </row>
    <row r="1242" spans="4:5" ht="14.4" x14ac:dyDescent="0.3">
      <c r="D1242"/>
      <c r="E1242"/>
    </row>
    <row r="1243" spans="4:5" ht="14.4" x14ac:dyDescent="0.3">
      <c r="D1243"/>
      <c r="E1243"/>
    </row>
    <row r="1244" spans="4:5" ht="14.4" x14ac:dyDescent="0.3">
      <c r="D1244"/>
      <c r="E1244"/>
    </row>
    <row r="1245" spans="4:5" ht="14.4" x14ac:dyDescent="0.3">
      <c r="D1245"/>
      <c r="E1245"/>
    </row>
    <row r="1246" spans="4:5" ht="14.4" x14ac:dyDescent="0.3">
      <c r="D1246"/>
      <c r="E1246"/>
    </row>
    <row r="1247" spans="4:5" ht="14.4" x14ac:dyDescent="0.3">
      <c r="D1247"/>
      <c r="E1247"/>
    </row>
    <row r="1248" spans="4:5" ht="14.4" x14ac:dyDescent="0.3">
      <c r="D1248"/>
      <c r="E1248"/>
    </row>
    <row r="1249" spans="4:5" ht="14.4" x14ac:dyDescent="0.3">
      <c r="D1249"/>
      <c r="E1249"/>
    </row>
    <row r="1250" spans="4:5" ht="14.4" x14ac:dyDescent="0.3">
      <c r="D1250"/>
      <c r="E1250"/>
    </row>
    <row r="1251" spans="4:5" ht="14.4" x14ac:dyDescent="0.3">
      <c r="D1251"/>
      <c r="E1251"/>
    </row>
    <row r="1252" spans="4:5" ht="14.4" x14ac:dyDescent="0.3">
      <c r="D1252"/>
      <c r="E1252"/>
    </row>
    <row r="1253" spans="4:5" ht="14.4" x14ac:dyDescent="0.3">
      <c r="D1253"/>
      <c r="E1253"/>
    </row>
    <row r="1254" spans="4:5" ht="14.4" x14ac:dyDescent="0.3">
      <c r="D1254"/>
      <c r="E1254"/>
    </row>
    <row r="1255" spans="4:5" ht="14.4" x14ac:dyDescent="0.3">
      <c r="D1255"/>
      <c r="E1255"/>
    </row>
    <row r="1256" spans="4:5" ht="14.4" x14ac:dyDescent="0.3">
      <c r="D1256"/>
      <c r="E1256"/>
    </row>
    <row r="1257" spans="4:5" ht="14.4" x14ac:dyDescent="0.3">
      <c r="D1257"/>
      <c r="E1257"/>
    </row>
    <row r="1258" spans="4:5" ht="14.4" x14ac:dyDescent="0.3">
      <c r="D1258"/>
      <c r="E1258"/>
    </row>
    <row r="1259" spans="4:5" ht="14.4" x14ac:dyDescent="0.3">
      <c r="D1259"/>
      <c r="E1259"/>
    </row>
    <row r="1260" spans="4:5" ht="14.4" x14ac:dyDescent="0.3">
      <c r="D1260"/>
      <c r="E1260"/>
    </row>
    <row r="1261" spans="4:5" ht="14.4" x14ac:dyDescent="0.3">
      <c r="D1261"/>
      <c r="E1261"/>
    </row>
    <row r="1262" spans="4:5" ht="14.4" x14ac:dyDescent="0.3">
      <c r="D1262"/>
      <c r="E1262"/>
    </row>
    <row r="1263" spans="4:5" ht="14.4" x14ac:dyDescent="0.3">
      <c r="D1263"/>
      <c r="E1263"/>
    </row>
    <row r="1264" spans="4:5" ht="14.4" x14ac:dyDescent="0.3">
      <c r="D1264"/>
      <c r="E1264"/>
    </row>
    <row r="1265" spans="4:5" ht="14.4" x14ac:dyDescent="0.3">
      <c r="D1265"/>
      <c r="E1265"/>
    </row>
    <row r="1266" spans="4:5" ht="14.4" x14ac:dyDescent="0.3">
      <c r="D1266"/>
      <c r="E1266"/>
    </row>
    <row r="1267" spans="4:5" ht="14.4" x14ac:dyDescent="0.3">
      <c r="D1267"/>
      <c r="E1267"/>
    </row>
    <row r="1268" spans="4:5" ht="14.4" x14ac:dyDescent="0.3">
      <c r="D1268"/>
      <c r="E1268"/>
    </row>
    <row r="1269" spans="4:5" ht="14.4" x14ac:dyDescent="0.3">
      <c r="D1269"/>
      <c r="E1269"/>
    </row>
    <row r="1270" spans="4:5" ht="14.4" x14ac:dyDescent="0.3">
      <c r="D1270"/>
      <c r="E1270"/>
    </row>
    <row r="1271" spans="4:5" ht="14.4" x14ac:dyDescent="0.3">
      <c r="D1271"/>
      <c r="E1271"/>
    </row>
    <row r="1272" spans="4:5" ht="14.4" x14ac:dyDescent="0.3">
      <c r="D1272"/>
      <c r="E1272"/>
    </row>
    <row r="1273" spans="4:5" ht="14.4" x14ac:dyDescent="0.3">
      <c r="D1273"/>
      <c r="E1273"/>
    </row>
    <row r="1274" spans="4:5" ht="14.4" x14ac:dyDescent="0.3">
      <c r="D1274"/>
      <c r="E1274"/>
    </row>
    <row r="1275" spans="4:5" ht="14.4" x14ac:dyDescent="0.3">
      <c r="D1275"/>
      <c r="E1275"/>
    </row>
    <row r="1276" spans="4:5" ht="14.4" x14ac:dyDescent="0.3">
      <c r="D1276"/>
      <c r="E1276"/>
    </row>
    <row r="1277" spans="4:5" ht="14.4" x14ac:dyDescent="0.3">
      <c r="D1277"/>
      <c r="E1277"/>
    </row>
    <row r="1278" spans="4:5" ht="14.4" x14ac:dyDescent="0.3">
      <c r="D1278"/>
      <c r="E1278"/>
    </row>
    <row r="1279" spans="4:5" ht="14.4" x14ac:dyDescent="0.3">
      <c r="D1279"/>
      <c r="E1279"/>
    </row>
    <row r="1280" spans="4:5" ht="14.4" x14ac:dyDescent="0.3">
      <c r="D1280"/>
      <c r="E1280"/>
    </row>
    <row r="1281" spans="4:5" ht="14.4" x14ac:dyDescent="0.3">
      <c r="D1281"/>
      <c r="E1281"/>
    </row>
    <row r="1282" spans="4:5" ht="14.4" x14ac:dyDescent="0.3">
      <c r="D1282"/>
      <c r="E1282"/>
    </row>
    <row r="1283" spans="4:5" ht="14.4" x14ac:dyDescent="0.3">
      <c r="D1283"/>
      <c r="E1283"/>
    </row>
    <row r="1284" spans="4:5" ht="14.4" x14ac:dyDescent="0.3">
      <c r="D1284"/>
      <c r="E1284"/>
    </row>
    <row r="1285" spans="4:5" ht="14.4" x14ac:dyDescent="0.3">
      <c r="D1285"/>
      <c r="E1285"/>
    </row>
    <row r="1286" spans="4:5" ht="14.4" x14ac:dyDescent="0.3">
      <c r="D1286"/>
      <c r="E1286"/>
    </row>
    <row r="1287" spans="4:5" ht="14.4" x14ac:dyDescent="0.3">
      <c r="D1287"/>
      <c r="E1287"/>
    </row>
    <row r="1288" spans="4:5" ht="14.4" x14ac:dyDescent="0.3">
      <c r="D1288"/>
      <c r="E1288"/>
    </row>
    <row r="1289" spans="4:5" ht="14.4" x14ac:dyDescent="0.3">
      <c r="D1289"/>
      <c r="E1289"/>
    </row>
    <row r="1290" spans="4:5" ht="14.4" x14ac:dyDescent="0.3">
      <c r="D1290"/>
      <c r="E1290"/>
    </row>
    <row r="1291" spans="4:5" ht="14.4" x14ac:dyDescent="0.3">
      <c r="D1291"/>
      <c r="E1291"/>
    </row>
    <row r="1292" spans="4:5" ht="14.4" x14ac:dyDescent="0.3">
      <c r="D1292"/>
      <c r="E1292"/>
    </row>
    <row r="1293" spans="4:5" ht="14.4" x14ac:dyDescent="0.3">
      <c r="D1293"/>
      <c r="E1293"/>
    </row>
    <row r="1294" spans="4:5" ht="14.4" x14ac:dyDescent="0.3">
      <c r="D1294"/>
      <c r="E1294"/>
    </row>
    <row r="1295" spans="4:5" ht="14.4" x14ac:dyDescent="0.3">
      <c r="D1295"/>
      <c r="E1295"/>
    </row>
    <row r="1296" spans="4:5" ht="14.4" x14ac:dyDescent="0.3">
      <c r="D1296"/>
      <c r="E1296"/>
    </row>
    <row r="1297" spans="4:5" ht="14.4" x14ac:dyDescent="0.3">
      <c r="D1297"/>
      <c r="E1297"/>
    </row>
    <row r="1298" spans="4:5" ht="14.4" x14ac:dyDescent="0.3">
      <c r="D1298"/>
      <c r="E1298"/>
    </row>
    <row r="1299" spans="4:5" ht="14.4" x14ac:dyDescent="0.3">
      <c r="D1299"/>
      <c r="E1299"/>
    </row>
    <row r="1300" spans="4:5" ht="14.4" x14ac:dyDescent="0.3">
      <c r="D1300"/>
      <c r="E1300"/>
    </row>
    <row r="1301" spans="4:5" ht="14.4" x14ac:dyDescent="0.3">
      <c r="D1301"/>
      <c r="E1301"/>
    </row>
    <row r="1302" spans="4:5" ht="14.4" x14ac:dyDescent="0.3">
      <c r="D1302"/>
      <c r="E1302"/>
    </row>
    <row r="1303" spans="4:5" ht="14.4" x14ac:dyDescent="0.3">
      <c r="D1303"/>
      <c r="E1303"/>
    </row>
    <row r="1304" spans="4:5" ht="14.4" x14ac:dyDescent="0.3">
      <c r="D1304"/>
      <c r="E1304"/>
    </row>
    <row r="1305" spans="4:5" ht="14.4" x14ac:dyDescent="0.3">
      <c r="D1305"/>
      <c r="E1305"/>
    </row>
    <row r="1306" spans="4:5" ht="14.4" x14ac:dyDescent="0.3">
      <c r="D1306"/>
      <c r="E1306"/>
    </row>
    <row r="1307" spans="4:5" ht="14.4" x14ac:dyDescent="0.3">
      <c r="D1307"/>
      <c r="E1307"/>
    </row>
    <row r="1308" spans="4:5" ht="14.4" x14ac:dyDescent="0.3">
      <c r="D1308"/>
      <c r="E1308"/>
    </row>
    <row r="1309" spans="4:5" ht="14.4" x14ac:dyDescent="0.3">
      <c r="D1309"/>
      <c r="E1309"/>
    </row>
    <row r="1310" spans="4:5" ht="14.4" x14ac:dyDescent="0.3">
      <c r="D1310"/>
      <c r="E1310"/>
    </row>
    <row r="1311" spans="4:5" ht="14.4" x14ac:dyDescent="0.3">
      <c r="D1311"/>
      <c r="E1311"/>
    </row>
    <row r="1312" spans="4:5" ht="14.4" x14ac:dyDescent="0.3">
      <c r="D1312"/>
      <c r="E1312"/>
    </row>
    <row r="1313" spans="4:5" ht="14.4" x14ac:dyDescent="0.3">
      <c r="D1313"/>
      <c r="E1313"/>
    </row>
    <row r="1314" spans="4:5" ht="14.4" x14ac:dyDescent="0.3">
      <c r="D1314"/>
      <c r="E1314"/>
    </row>
    <row r="1315" spans="4:5" ht="14.4" x14ac:dyDescent="0.3">
      <c r="D1315"/>
      <c r="E1315"/>
    </row>
    <row r="1316" spans="4:5" ht="14.4" x14ac:dyDescent="0.3">
      <c r="D1316"/>
      <c r="E1316"/>
    </row>
    <row r="1317" spans="4:5" ht="14.4" x14ac:dyDescent="0.3">
      <c r="D1317"/>
      <c r="E1317"/>
    </row>
    <row r="1318" spans="4:5" ht="14.4" x14ac:dyDescent="0.3">
      <c r="D1318"/>
      <c r="E1318"/>
    </row>
    <row r="1319" spans="4:5" ht="14.4" x14ac:dyDescent="0.3">
      <c r="D1319"/>
      <c r="E1319"/>
    </row>
    <row r="1320" spans="4:5" ht="14.4" x14ac:dyDescent="0.3">
      <c r="D1320"/>
      <c r="E1320"/>
    </row>
    <row r="1321" spans="4:5" ht="14.4" x14ac:dyDescent="0.3">
      <c r="D1321"/>
      <c r="E1321"/>
    </row>
    <row r="1322" spans="4:5" ht="14.4" x14ac:dyDescent="0.3">
      <c r="D1322"/>
      <c r="E1322"/>
    </row>
    <row r="1323" spans="4:5" ht="14.4" x14ac:dyDescent="0.3">
      <c r="D1323"/>
      <c r="E1323"/>
    </row>
    <row r="1324" spans="4:5" ht="14.4" x14ac:dyDescent="0.3">
      <c r="D1324"/>
      <c r="E1324"/>
    </row>
    <row r="1325" spans="4:5" ht="14.4" x14ac:dyDescent="0.3">
      <c r="D1325"/>
      <c r="E1325"/>
    </row>
    <row r="1326" spans="4:5" ht="14.4" x14ac:dyDescent="0.3">
      <c r="D1326"/>
      <c r="E1326"/>
    </row>
    <row r="1327" spans="4:5" ht="14.4" x14ac:dyDescent="0.3">
      <c r="D1327"/>
      <c r="E1327"/>
    </row>
    <row r="1328" spans="4:5" ht="14.4" x14ac:dyDescent="0.3">
      <c r="D1328"/>
      <c r="E1328"/>
    </row>
    <row r="1329" spans="4:5" ht="14.4" x14ac:dyDescent="0.3">
      <c r="D1329"/>
      <c r="E1329"/>
    </row>
    <row r="1330" spans="4:5" ht="14.4" x14ac:dyDescent="0.3">
      <c r="D1330"/>
      <c r="E1330"/>
    </row>
    <row r="1331" spans="4:5" ht="14.4" x14ac:dyDescent="0.3">
      <c r="D1331"/>
      <c r="E1331"/>
    </row>
    <row r="1332" spans="4:5" ht="14.4" x14ac:dyDescent="0.3">
      <c r="D1332"/>
      <c r="E1332"/>
    </row>
    <row r="1333" spans="4:5" ht="14.4" x14ac:dyDescent="0.3">
      <c r="D1333"/>
      <c r="E1333"/>
    </row>
    <row r="1334" spans="4:5" ht="14.4" x14ac:dyDescent="0.3">
      <c r="D1334"/>
      <c r="E1334"/>
    </row>
    <row r="1335" spans="4:5" ht="14.4" x14ac:dyDescent="0.3">
      <c r="D1335"/>
      <c r="E1335"/>
    </row>
    <row r="1336" spans="4:5" ht="14.4" x14ac:dyDescent="0.3">
      <c r="D1336"/>
      <c r="E1336"/>
    </row>
    <row r="1337" spans="4:5" ht="14.4" x14ac:dyDescent="0.3">
      <c r="D1337"/>
      <c r="E1337"/>
    </row>
    <row r="1338" spans="4:5" ht="14.4" x14ac:dyDescent="0.3">
      <c r="D1338"/>
      <c r="E1338"/>
    </row>
    <row r="1339" spans="4:5" ht="14.4" x14ac:dyDescent="0.3">
      <c r="D1339"/>
      <c r="E1339"/>
    </row>
    <row r="1340" spans="4:5" ht="14.4" x14ac:dyDescent="0.3">
      <c r="D1340"/>
      <c r="E1340"/>
    </row>
    <row r="1341" spans="4:5" ht="14.4" x14ac:dyDescent="0.3">
      <c r="D1341"/>
      <c r="E1341"/>
    </row>
    <row r="1342" spans="4:5" ht="14.4" x14ac:dyDescent="0.3">
      <c r="D1342"/>
      <c r="E1342"/>
    </row>
    <row r="1343" spans="4:5" ht="14.4" x14ac:dyDescent="0.3">
      <c r="D1343"/>
      <c r="E1343"/>
    </row>
    <row r="1344" spans="4:5" ht="14.4" x14ac:dyDescent="0.3">
      <c r="D1344"/>
      <c r="E1344"/>
    </row>
    <row r="1345" spans="4:5" ht="14.4" x14ac:dyDescent="0.3">
      <c r="D1345"/>
      <c r="E1345"/>
    </row>
    <row r="1346" spans="4:5" ht="14.4" x14ac:dyDescent="0.3">
      <c r="D1346"/>
      <c r="E1346"/>
    </row>
    <row r="1347" spans="4:5" ht="14.4" x14ac:dyDescent="0.3">
      <c r="D1347"/>
      <c r="E1347"/>
    </row>
    <row r="1348" spans="4:5" ht="14.4" x14ac:dyDescent="0.3">
      <c r="D1348"/>
      <c r="E1348"/>
    </row>
    <row r="1349" spans="4:5" ht="14.4" x14ac:dyDescent="0.3">
      <c r="D1349"/>
      <c r="E1349"/>
    </row>
    <row r="1350" spans="4:5" ht="14.4" x14ac:dyDescent="0.3">
      <c r="D1350"/>
      <c r="E1350"/>
    </row>
    <row r="1351" spans="4:5" ht="14.4" x14ac:dyDescent="0.3">
      <c r="D1351"/>
      <c r="E1351"/>
    </row>
    <row r="1352" spans="4:5" ht="14.4" x14ac:dyDescent="0.3">
      <c r="D1352"/>
      <c r="E1352"/>
    </row>
    <row r="1353" spans="4:5" ht="14.4" x14ac:dyDescent="0.3">
      <c r="D1353"/>
      <c r="E1353"/>
    </row>
    <row r="1354" spans="4:5" ht="14.4" x14ac:dyDescent="0.3">
      <c r="D1354"/>
      <c r="E1354"/>
    </row>
    <row r="1355" spans="4:5" ht="14.4" x14ac:dyDescent="0.3">
      <c r="D1355"/>
      <c r="E1355"/>
    </row>
    <row r="1356" spans="4:5" ht="14.4" x14ac:dyDescent="0.3">
      <c r="D1356"/>
      <c r="E1356"/>
    </row>
    <row r="1357" spans="4:5" ht="14.4" x14ac:dyDescent="0.3">
      <c r="D1357"/>
      <c r="E1357"/>
    </row>
    <row r="1358" spans="4:5" ht="14.4" x14ac:dyDescent="0.3">
      <c r="D1358"/>
      <c r="E1358"/>
    </row>
    <row r="1359" spans="4:5" ht="14.4" x14ac:dyDescent="0.3">
      <c r="D1359"/>
      <c r="E1359"/>
    </row>
    <row r="1360" spans="4:5" ht="14.4" x14ac:dyDescent="0.3">
      <c r="D1360"/>
      <c r="E1360"/>
    </row>
    <row r="1361" spans="4:5" ht="14.4" x14ac:dyDescent="0.3">
      <c r="D1361"/>
      <c r="E1361"/>
    </row>
    <row r="1362" spans="4:5" ht="14.4" x14ac:dyDescent="0.3">
      <c r="D1362"/>
      <c r="E1362"/>
    </row>
    <row r="1363" spans="4:5" ht="14.4" x14ac:dyDescent="0.3">
      <c r="D1363"/>
      <c r="E1363"/>
    </row>
    <row r="1364" spans="4:5" ht="14.4" x14ac:dyDescent="0.3">
      <c r="D1364"/>
      <c r="E1364"/>
    </row>
    <row r="1365" spans="4:5" ht="14.4" x14ac:dyDescent="0.3">
      <c r="D1365"/>
      <c r="E1365"/>
    </row>
    <row r="1366" spans="4:5" ht="14.4" x14ac:dyDescent="0.3">
      <c r="D1366"/>
      <c r="E1366"/>
    </row>
    <row r="1367" spans="4:5" ht="14.4" x14ac:dyDescent="0.3">
      <c r="D1367"/>
      <c r="E1367"/>
    </row>
    <row r="1368" spans="4:5" ht="14.4" x14ac:dyDescent="0.3">
      <c r="D1368"/>
      <c r="E1368"/>
    </row>
    <row r="1369" spans="4:5" ht="14.4" x14ac:dyDescent="0.3">
      <c r="D1369"/>
      <c r="E1369"/>
    </row>
    <row r="1370" spans="4:5" ht="14.4" x14ac:dyDescent="0.3">
      <c r="D1370"/>
      <c r="E1370"/>
    </row>
    <row r="1371" spans="4:5" ht="14.4" x14ac:dyDescent="0.3">
      <c r="D1371"/>
      <c r="E1371"/>
    </row>
    <row r="1372" spans="4:5" ht="14.4" x14ac:dyDescent="0.3">
      <c r="D1372"/>
      <c r="E1372"/>
    </row>
    <row r="1373" spans="4:5" ht="14.4" x14ac:dyDescent="0.3">
      <c r="D1373"/>
      <c r="E1373"/>
    </row>
    <row r="1374" spans="4:5" ht="14.4" x14ac:dyDescent="0.3">
      <c r="D1374"/>
      <c r="E1374"/>
    </row>
    <row r="1375" spans="4:5" ht="14.4" x14ac:dyDescent="0.3">
      <c r="D1375"/>
      <c r="E1375"/>
    </row>
    <row r="1376" spans="4:5" ht="14.4" x14ac:dyDescent="0.3">
      <c r="D1376"/>
      <c r="E1376"/>
    </row>
    <row r="1377" spans="4:5" ht="14.4" x14ac:dyDescent="0.3">
      <c r="D1377"/>
      <c r="E1377"/>
    </row>
    <row r="1378" spans="4:5" ht="14.4" x14ac:dyDescent="0.3">
      <c r="D1378"/>
      <c r="E1378"/>
    </row>
    <row r="1379" spans="4:5" ht="14.4" x14ac:dyDescent="0.3">
      <c r="D1379"/>
      <c r="E1379"/>
    </row>
    <row r="1380" spans="4:5" ht="14.4" x14ac:dyDescent="0.3">
      <c r="D1380"/>
      <c r="E1380"/>
    </row>
    <row r="1381" spans="4:5" ht="14.4" x14ac:dyDescent="0.3">
      <c r="D1381"/>
      <c r="E1381"/>
    </row>
    <row r="1382" spans="4:5" ht="14.4" x14ac:dyDescent="0.3">
      <c r="D1382"/>
      <c r="E1382"/>
    </row>
    <row r="1383" spans="4:5" ht="14.4" x14ac:dyDescent="0.3">
      <c r="D1383"/>
      <c r="E1383"/>
    </row>
    <row r="1384" spans="4:5" ht="14.4" x14ac:dyDescent="0.3">
      <c r="D1384"/>
      <c r="E1384"/>
    </row>
    <row r="1385" spans="4:5" ht="14.4" x14ac:dyDescent="0.3">
      <c r="D1385"/>
      <c r="E1385"/>
    </row>
    <row r="1386" spans="4:5" ht="14.4" x14ac:dyDescent="0.3">
      <c r="D1386"/>
      <c r="E1386"/>
    </row>
    <row r="1387" spans="4:5" ht="14.4" x14ac:dyDescent="0.3">
      <c r="D1387"/>
      <c r="E1387"/>
    </row>
    <row r="1388" spans="4:5" ht="14.4" x14ac:dyDescent="0.3">
      <c r="D1388"/>
      <c r="E1388"/>
    </row>
    <row r="1389" spans="4:5" ht="14.4" x14ac:dyDescent="0.3">
      <c r="D1389"/>
      <c r="E1389"/>
    </row>
    <row r="1390" spans="4:5" ht="14.4" x14ac:dyDescent="0.3">
      <c r="D1390"/>
      <c r="E1390"/>
    </row>
    <row r="1391" spans="4:5" ht="14.4" x14ac:dyDescent="0.3">
      <c r="D1391"/>
      <c r="E1391"/>
    </row>
    <row r="1392" spans="4:5" ht="14.4" x14ac:dyDescent="0.3">
      <c r="D1392"/>
      <c r="E1392"/>
    </row>
    <row r="1393" spans="4:5" ht="14.4" x14ac:dyDescent="0.3">
      <c r="D1393"/>
      <c r="E1393"/>
    </row>
    <row r="1394" spans="4:5" ht="14.4" x14ac:dyDescent="0.3">
      <c r="D1394"/>
      <c r="E1394"/>
    </row>
    <row r="1395" spans="4:5" ht="14.4" x14ac:dyDescent="0.3">
      <c r="D1395"/>
      <c r="E1395"/>
    </row>
    <row r="1396" spans="4:5" ht="14.4" x14ac:dyDescent="0.3">
      <c r="D1396"/>
      <c r="E1396"/>
    </row>
    <row r="1397" spans="4:5" ht="14.4" x14ac:dyDescent="0.3">
      <c r="D1397"/>
      <c r="E1397"/>
    </row>
    <row r="1398" spans="4:5" ht="14.4" x14ac:dyDescent="0.3">
      <c r="D1398"/>
      <c r="E1398"/>
    </row>
    <row r="1399" spans="4:5" ht="14.4" x14ac:dyDescent="0.3">
      <c r="D1399"/>
      <c r="E1399"/>
    </row>
    <row r="1400" spans="4:5" ht="14.4" x14ac:dyDescent="0.3">
      <c r="D1400"/>
      <c r="E1400"/>
    </row>
    <row r="1401" spans="4:5" ht="14.4" x14ac:dyDescent="0.3">
      <c r="D1401"/>
      <c r="E1401"/>
    </row>
    <row r="1402" spans="4:5" ht="14.4" x14ac:dyDescent="0.3">
      <c r="D1402"/>
      <c r="E1402"/>
    </row>
    <row r="1403" spans="4:5" ht="14.4" x14ac:dyDescent="0.3">
      <c r="D1403"/>
      <c r="E1403"/>
    </row>
    <row r="1404" spans="4:5" ht="14.4" x14ac:dyDescent="0.3">
      <c r="D1404"/>
      <c r="E1404"/>
    </row>
    <row r="1405" spans="4:5" ht="14.4" x14ac:dyDescent="0.3">
      <c r="D1405"/>
      <c r="E1405"/>
    </row>
    <row r="1406" spans="4:5" ht="14.4" x14ac:dyDescent="0.3">
      <c r="D1406"/>
      <c r="E1406"/>
    </row>
    <row r="1407" spans="4:5" ht="14.4" x14ac:dyDescent="0.3">
      <c r="D1407"/>
      <c r="E1407"/>
    </row>
    <row r="1408" spans="4:5" ht="14.4" x14ac:dyDescent="0.3">
      <c r="D1408"/>
      <c r="E1408"/>
    </row>
    <row r="1409" spans="4:5" ht="14.4" x14ac:dyDescent="0.3">
      <c r="D1409"/>
      <c r="E1409"/>
    </row>
    <row r="1410" spans="4:5" ht="14.4" x14ac:dyDescent="0.3">
      <c r="D1410"/>
      <c r="E1410"/>
    </row>
    <row r="1411" spans="4:5" ht="14.4" x14ac:dyDescent="0.3">
      <c r="D1411"/>
      <c r="E1411"/>
    </row>
    <row r="1412" spans="4:5" ht="14.4" x14ac:dyDescent="0.3">
      <c r="D1412"/>
      <c r="E1412"/>
    </row>
    <row r="1413" spans="4:5" ht="14.4" x14ac:dyDescent="0.3">
      <c r="D1413"/>
      <c r="E1413"/>
    </row>
    <row r="1414" spans="4:5" ht="14.4" x14ac:dyDescent="0.3">
      <c r="D1414"/>
      <c r="E1414"/>
    </row>
    <row r="1415" spans="4:5" ht="14.4" x14ac:dyDescent="0.3">
      <c r="D1415"/>
      <c r="E1415"/>
    </row>
    <row r="1416" spans="4:5" ht="14.4" x14ac:dyDescent="0.3">
      <c r="D1416"/>
      <c r="E1416"/>
    </row>
    <row r="1417" spans="4:5" ht="14.4" x14ac:dyDescent="0.3">
      <c r="D1417"/>
      <c r="E1417"/>
    </row>
    <row r="1418" spans="4:5" ht="14.4" x14ac:dyDescent="0.3">
      <c r="D1418"/>
      <c r="E1418"/>
    </row>
    <row r="1419" spans="4:5" ht="14.4" x14ac:dyDescent="0.3">
      <c r="D1419"/>
      <c r="E1419"/>
    </row>
    <row r="1420" spans="4:5" ht="14.4" x14ac:dyDescent="0.3">
      <c r="D1420"/>
      <c r="E1420"/>
    </row>
    <row r="1421" spans="4:5" ht="14.4" x14ac:dyDescent="0.3">
      <c r="D1421"/>
      <c r="E1421"/>
    </row>
    <row r="1422" spans="4:5" ht="14.4" x14ac:dyDescent="0.3">
      <c r="D1422"/>
      <c r="E1422"/>
    </row>
    <row r="1423" spans="4:5" ht="14.4" x14ac:dyDescent="0.3">
      <c r="D1423"/>
      <c r="E1423"/>
    </row>
    <row r="1424" spans="4:5" ht="14.4" x14ac:dyDescent="0.3">
      <c r="D1424"/>
      <c r="E1424"/>
    </row>
    <row r="1425" spans="4:5" ht="14.4" x14ac:dyDescent="0.3">
      <c r="D1425"/>
      <c r="E1425"/>
    </row>
    <row r="1426" spans="4:5" ht="14.4" x14ac:dyDescent="0.3">
      <c r="D1426"/>
      <c r="E1426"/>
    </row>
    <row r="1427" spans="4:5" ht="14.4" x14ac:dyDescent="0.3">
      <c r="D1427"/>
      <c r="E1427"/>
    </row>
    <row r="1428" spans="4:5" ht="14.4" x14ac:dyDescent="0.3">
      <c r="D1428"/>
      <c r="E1428"/>
    </row>
    <row r="1429" spans="4:5" ht="14.4" x14ac:dyDescent="0.3">
      <c r="D1429"/>
      <c r="E1429"/>
    </row>
    <row r="1430" spans="4:5" ht="14.4" x14ac:dyDescent="0.3">
      <c r="D1430"/>
      <c r="E1430"/>
    </row>
    <row r="1431" spans="4:5" ht="14.4" x14ac:dyDescent="0.3">
      <c r="D1431"/>
      <c r="E1431"/>
    </row>
    <row r="1432" spans="4:5" ht="14.4" x14ac:dyDescent="0.3">
      <c r="D1432"/>
      <c r="E1432"/>
    </row>
    <row r="1433" spans="4:5" ht="14.4" x14ac:dyDescent="0.3">
      <c r="D1433"/>
      <c r="E1433"/>
    </row>
    <row r="1434" spans="4:5" ht="14.4" x14ac:dyDescent="0.3">
      <c r="D1434"/>
      <c r="E1434"/>
    </row>
    <row r="1435" spans="4:5" ht="14.4" x14ac:dyDescent="0.3">
      <c r="D1435"/>
      <c r="E1435"/>
    </row>
    <row r="1436" spans="4:5" ht="14.4" x14ac:dyDescent="0.3">
      <c r="D1436"/>
      <c r="E1436"/>
    </row>
    <row r="1437" spans="4:5" ht="14.4" x14ac:dyDescent="0.3">
      <c r="D1437"/>
      <c r="E1437"/>
    </row>
    <row r="1438" spans="4:5" ht="14.4" x14ac:dyDescent="0.3">
      <c r="D1438"/>
      <c r="E1438"/>
    </row>
    <row r="1439" spans="4:5" ht="14.4" x14ac:dyDescent="0.3">
      <c r="D1439"/>
      <c r="E1439"/>
    </row>
    <row r="1440" spans="4:5" ht="14.4" x14ac:dyDescent="0.3">
      <c r="D1440"/>
      <c r="E1440"/>
    </row>
    <row r="1441" spans="4:5" ht="14.4" x14ac:dyDescent="0.3">
      <c r="D1441"/>
      <c r="E1441"/>
    </row>
    <row r="1442" spans="4:5" ht="14.4" x14ac:dyDescent="0.3">
      <c r="D1442"/>
      <c r="E1442"/>
    </row>
    <row r="1443" spans="4:5" ht="14.4" x14ac:dyDescent="0.3">
      <c r="D1443"/>
      <c r="E1443"/>
    </row>
    <row r="1444" spans="4:5" ht="14.4" x14ac:dyDescent="0.3">
      <c r="D1444"/>
      <c r="E1444"/>
    </row>
    <row r="1445" spans="4:5" ht="14.4" x14ac:dyDescent="0.3">
      <c r="D1445"/>
      <c r="E1445"/>
    </row>
    <row r="1446" spans="4:5" ht="14.4" x14ac:dyDescent="0.3">
      <c r="D1446"/>
      <c r="E1446"/>
    </row>
    <row r="1447" spans="4:5" ht="14.4" x14ac:dyDescent="0.3">
      <c r="D1447"/>
      <c r="E1447"/>
    </row>
    <row r="1448" spans="4:5" ht="14.4" x14ac:dyDescent="0.3">
      <c r="D1448"/>
      <c r="E1448"/>
    </row>
    <row r="1449" spans="4:5" ht="14.4" x14ac:dyDescent="0.3">
      <c r="D1449"/>
      <c r="E1449"/>
    </row>
    <row r="1450" spans="4:5" ht="14.4" x14ac:dyDescent="0.3">
      <c r="D1450"/>
      <c r="E1450"/>
    </row>
    <row r="1451" spans="4:5" ht="14.4" x14ac:dyDescent="0.3">
      <c r="D1451"/>
      <c r="E1451"/>
    </row>
    <row r="1452" spans="4:5" ht="14.4" x14ac:dyDescent="0.3">
      <c r="D1452"/>
      <c r="E1452"/>
    </row>
    <row r="1453" spans="4:5" ht="14.4" x14ac:dyDescent="0.3">
      <c r="D1453"/>
      <c r="E1453"/>
    </row>
    <row r="1454" spans="4:5" ht="14.4" x14ac:dyDescent="0.3">
      <c r="D1454"/>
      <c r="E1454"/>
    </row>
    <row r="1455" spans="4:5" ht="14.4" x14ac:dyDescent="0.3">
      <c r="D1455"/>
      <c r="E1455"/>
    </row>
    <row r="1456" spans="4:5" ht="14.4" x14ac:dyDescent="0.3">
      <c r="D1456"/>
      <c r="E1456"/>
    </row>
    <row r="1457" spans="4:5" ht="14.4" x14ac:dyDescent="0.3">
      <c r="D1457"/>
      <c r="E1457"/>
    </row>
    <row r="1458" spans="4:5" ht="14.4" x14ac:dyDescent="0.3">
      <c r="D1458"/>
      <c r="E1458"/>
    </row>
    <row r="1459" spans="4:5" ht="14.4" x14ac:dyDescent="0.3">
      <c r="D1459"/>
      <c r="E1459"/>
    </row>
    <row r="1460" spans="4:5" ht="14.4" x14ac:dyDescent="0.3">
      <c r="D1460"/>
      <c r="E1460"/>
    </row>
    <row r="1461" spans="4:5" ht="14.4" x14ac:dyDescent="0.3">
      <c r="D1461"/>
      <c r="E1461"/>
    </row>
    <row r="1462" spans="4:5" ht="14.4" x14ac:dyDescent="0.3">
      <c r="D1462"/>
      <c r="E1462"/>
    </row>
    <row r="1463" spans="4:5" ht="14.4" x14ac:dyDescent="0.3">
      <c r="D1463"/>
      <c r="E1463"/>
    </row>
    <row r="1464" spans="4:5" ht="14.4" x14ac:dyDescent="0.3">
      <c r="D1464"/>
      <c r="E1464"/>
    </row>
    <row r="1465" spans="4:5" ht="14.4" x14ac:dyDescent="0.3">
      <c r="D1465"/>
      <c r="E1465"/>
    </row>
    <row r="1466" spans="4:5" ht="14.4" x14ac:dyDescent="0.3">
      <c r="D1466"/>
      <c r="E1466"/>
    </row>
    <row r="1467" spans="4:5" ht="14.4" x14ac:dyDescent="0.3">
      <c r="D1467"/>
      <c r="E1467"/>
    </row>
    <row r="1468" spans="4:5" ht="14.4" x14ac:dyDescent="0.3">
      <c r="D1468"/>
      <c r="E1468"/>
    </row>
    <row r="1469" spans="4:5" ht="14.4" x14ac:dyDescent="0.3">
      <c r="D1469"/>
      <c r="E1469"/>
    </row>
    <row r="1470" spans="4:5" ht="14.4" x14ac:dyDescent="0.3">
      <c r="D1470"/>
      <c r="E1470"/>
    </row>
    <row r="1471" spans="4:5" ht="14.4" x14ac:dyDescent="0.3">
      <c r="D1471"/>
      <c r="E1471"/>
    </row>
    <row r="1472" spans="4:5" ht="14.4" x14ac:dyDescent="0.3">
      <c r="D1472"/>
      <c r="E1472"/>
    </row>
    <row r="1473" spans="4:5" ht="14.4" x14ac:dyDescent="0.3">
      <c r="D1473"/>
      <c r="E1473"/>
    </row>
    <row r="1474" spans="4:5" ht="14.4" x14ac:dyDescent="0.3">
      <c r="D1474"/>
      <c r="E1474"/>
    </row>
    <row r="1475" spans="4:5" ht="14.4" x14ac:dyDescent="0.3">
      <c r="D1475"/>
      <c r="E1475"/>
    </row>
    <row r="1476" spans="4:5" ht="14.4" x14ac:dyDescent="0.3">
      <c r="D1476"/>
      <c r="E1476"/>
    </row>
    <row r="1477" spans="4:5" ht="14.4" x14ac:dyDescent="0.3">
      <c r="D1477"/>
      <c r="E1477"/>
    </row>
    <row r="1478" spans="4:5" ht="14.4" x14ac:dyDescent="0.3">
      <c r="D1478"/>
      <c r="E1478"/>
    </row>
    <row r="1479" spans="4:5" ht="14.4" x14ac:dyDescent="0.3">
      <c r="D1479"/>
      <c r="E1479"/>
    </row>
    <row r="1480" spans="4:5" ht="14.4" x14ac:dyDescent="0.3">
      <c r="D1480"/>
      <c r="E1480"/>
    </row>
    <row r="1481" spans="4:5" ht="14.4" x14ac:dyDescent="0.3">
      <c r="D1481"/>
      <c r="E1481"/>
    </row>
    <row r="1482" spans="4:5" ht="14.4" x14ac:dyDescent="0.3">
      <c r="D1482"/>
      <c r="E1482"/>
    </row>
    <row r="1483" spans="4:5" ht="14.4" x14ac:dyDescent="0.3">
      <c r="D1483"/>
      <c r="E1483"/>
    </row>
    <row r="1484" spans="4:5" ht="14.4" x14ac:dyDescent="0.3">
      <c r="D1484"/>
      <c r="E1484"/>
    </row>
    <row r="1485" spans="4:5" ht="14.4" x14ac:dyDescent="0.3">
      <c r="D1485"/>
      <c r="E1485"/>
    </row>
    <row r="1486" spans="4:5" ht="14.4" x14ac:dyDescent="0.3">
      <c r="D1486"/>
      <c r="E1486"/>
    </row>
    <row r="1487" spans="4:5" ht="14.4" x14ac:dyDescent="0.3">
      <c r="D1487"/>
      <c r="E1487"/>
    </row>
    <row r="1488" spans="4:5" ht="14.4" x14ac:dyDescent="0.3">
      <c r="D1488"/>
      <c r="E1488"/>
    </row>
    <row r="1489" spans="4:5" ht="14.4" x14ac:dyDescent="0.3">
      <c r="D1489"/>
      <c r="E1489"/>
    </row>
    <row r="1490" spans="4:5" ht="14.4" x14ac:dyDescent="0.3">
      <c r="D1490"/>
      <c r="E1490"/>
    </row>
    <row r="1491" spans="4:5" ht="14.4" x14ac:dyDescent="0.3">
      <c r="D1491"/>
      <c r="E1491"/>
    </row>
    <row r="1492" spans="4:5" ht="14.4" x14ac:dyDescent="0.3">
      <c r="D1492"/>
      <c r="E1492"/>
    </row>
    <row r="1493" spans="4:5" ht="14.4" x14ac:dyDescent="0.3">
      <c r="D1493"/>
      <c r="E1493"/>
    </row>
    <row r="1494" spans="4:5" ht="14.4" x14ac:dyDescent="0.3">
      <c r="D1494"/>
      <c r="E1494"/>
    </row>
    <row r="1495" spans="4:5" ht="14.4" x14ac:dyDescent="0.3">
      <c r="D1495"/>
      <c r="E1495"/>
    </row>
    <row r="1496" spans="4:5" ht="14.4" x14ac:dyDescent="0.3">
      <c r="D1496"/>
      <c r="E1496"/>
    </row>
    <row r="1497" spans="4:5" ht="14.4" x14ac:dyDescent="0.3">
      <c r="D1497"/>
      <c r="E1497"/>
    </row>
    <row r="1498" spans="4:5" ht="14.4" x14ac:dyDescent="0.3">
      <c r="D1498"/>
      <c r="E1498"/>
    </row>
    <row r="1499" spans="4:5" ht="14.4" x14ac:dyDescent="0.3">
      <c r="D1499"/>
      <c r="E1499"/>
    </row>
    <row r="1500" spans="4:5" ht="14.4" x14ac:dyDescent="0.3">
      <c r="D1500"/>
      <c r="E1500"/>
    </row>
    <row r="1501" spans="4:5" ht="14.4" x14ac:dyDescent="0.3">
      <c r="D1501"/>
      <c r="E1501"/>
    </row>
    <row r="1502" spans="4:5" ht="14.4" x14ac:dyDescent="0.3">
      <c r="D1502"/>
      <c r="E1502"/>
    </row>
    <row r="1503" spans="4:5" ht="14.4" x14ac:dyDescent="0.3">
      <c r="D1503"/>
      <c r="E1503"/>
    </row>
    <row r="1504" spans="4:5" ht="14.4" x14ac:dyDescent="0.3">
      <c r="D1504"/>
      <c r="E1504"/>
    </row>
    <row r="1505" spans="4:5" ht="14.4" x14ac:dyDescent="0.3">
      <c r="D1505"/>
      <c r="E1505"/>
    </row>
    <row r="1506" spans="4:5" ht="14.4" x14ac:dyDescent="0.3">
      <c r="D1506"/>
      <c r="E1506"/>
    </row>
    <row r="1507" spans="4:5" ht="14.4" x14ac:dyDescent="0.3">
      <c r="D1507"/>
      <c r="E1507"/>
    </row>
    <row r="1508" spans="4:5" ht="14.4" x14ac:dyDescent="0.3">
      <c r="D1508"/>
      <c r="E1508"/>
    </row>
    <row r="1509" spans="4:5" ht="14.4" x14ac:dyDescent="0.3">
      <c r="D1509"/>
      <c r="E1509"/>
    </row>
    <row r="1510" spans="4:5" ht="14.4" x14ac:dyDescent="0.3">
      <c r="D1510"/>
      <c r="E1510"/>
    </row>
    <row r="1511" spans="4:5" ht="14.4" x14ac:dyDescent="0.3">
      <c r="D1511"/>
      <c r="E1511"/>
    </row>
    <row r="1512" spans="4:5" ht="14.4" x14ac:dyDescent="0.3">
      <c r="D1512"/>
      <c r="E1512"/>
    </row>
    <row r="1513" spans="4:5" ht="14.4" x14ac:dyDescent="0.3">
      <c r="D1513"/>
      <c r="E1513"/>
    </row>
    <row r="1514" spans="4:5" ht="14.4" x14ac:dyDescent="0.3">
      <c r="D1514"/>
      <c r="E1514"/>
    </row>
    <row r="1515" spans="4:5" ht="14.4" x14ac:dyDescent="0.3">
      <c r="D1515"/>
      <c r="E1515"/>
    </row>
    <row r="1516" spans="4:5" ht="14.4" x14ac:dyDescent="0.3">
      <c r="D1516"/>
      <c r="E1516"/>
    </row>
    <row r="1517" spans="4:5" ht="14.4" x14ac:dyDescent="0.3">
      <c r="D1517"/>
      <c r="E1517"/>
    </row>
    <row r="1518" spans="4:5" ht="14.4" x14ac:dyDescent="0.3">
      <c r="D1518"/>
      <c r="E1518"/>
    </row>
    <row r="1519" spans="4:5" ht="14.4" x14ac:dyDescent="0.3">
      <c r="D1519"/>
      <c r="E1519"/>
    </row>
    <row r="1520" spans="4:5" ht="14.4" x14ac:dyDescent="0.3">
      <c r="D1520"/>
      <c r="E1520"/>
    </row>
    <row r="1521" spans="4:5" ht="14.4" x14ac:dyDescent="0.3">
      <c r="D1521"/>
      <c r="E1521"/>
    </row>
    <row r="1522" spans="4:5" ht="14.4" x14ac:dyDescent="0.3">
      <c r="D1522"/>
      <c r="E1522"/>
    </row>
    <row r="1523" spans="4:5" ht="14.4" x14ac:dyDescent="0.3">
      <c r="D1523"/>
      <c r="E1523"/>
    </row>
    <row r="1524" spans="4:5" ht="14.4" x14ac:dyDescent="0.3">
      <c r="D1524"/>
      <c r="E1524"/>
    </row>
    <row r="1525" spans="4:5" ht="14.4" x14ac:dyDescent="0.3">
      <c r="D1525"/>
      <c r="E1525"/>
    </row>
    <row r="1526" spans="4:5" ht="14.4" x14ac:dyDescent="0.3">
      <c r="D1526"/>
      <c r="E1526"/>
    </row>
    <row r="1527" spans="4:5" ht="14.4" x14ac:dyDescent="0.3">
      <c r="D1527"/>
      <c r="E1527"/>
    </row>
    <row r="1528" spans="4:5" ht="14.4" x14ac:dyDescent="0.3">
      <c r="D1528"/>
      <c r="E1528"/>
    </row>
    <row r="1529" spans="4:5" ht="14.4" x14ac:dyDescent="0.3">
      <c r="D1529"/>
      <c r="E1529"/>
    </row>
    <row r="1530" spans="4:5" ht="14.4" x14ac:dyDescent="0.3">
      <c r="D1530"/>
      <c r="E1530"/>
    </row>
    <row r="1531" spans="4:5" ht="14.4" x14ac:dyDescent="0.3">
      <c r="D1531"/>
      <c r="E1531"/>
    </row>
    <row r="1532" spans="4:5" ht="14.4" x14ac:dyDescent="0.3">
      <c r="D1532"/>
      <c r="E1532"/>
    </row>
    <row r="1533" spans="4:5" ht="14.4" x14ac:dyDescent="0.3">
      <c r="D1533"/>
      <c r="E1533"/>
    </row>
    <row r="1534" spans="4:5" ht="14.4" x14ac:dyDescent="0.3">
      <c r="D1534"/>
      <c r="E1534"/>
    </row>
    <row r="1535" spans="4:5" ht="14.4" x14ac:dyDescent="0.3">
      <c r="D1535"/>
      <c r="E1535"/>
    </row>
    <row r="1536" spans="4:5" ht="14.4" x14ac:dyDescent="0.3">
      <c r="D1536"/>
      <c r="E1536"/>
    </row>
    <row r="1537" spans="4:5" ht="14.4" x14ac:dyDescent="0.3">
      <c r="D1537"/>
      <c r="E1537"/>
    </row>
    <row r="1538" spans="4:5" ht="14.4" x14ac:dyDescent="0.3">
      <c r="D1538"/>
      <c r="E1538"/>
    </row>
    <row r="1539" spans="4:5" ht="14.4" x14ac:dyDescent="0.3">
      <c r="D1539"/>
      <c r="E1539"/>
    </row>
    <row r="1540" spans="4:5" ht="14.4" x14ac:dyDescent="0.3">
      <c r="D1540"/>
      <c r="E1540"/>
    </row>
    <row r="1541" spans="4:5" ht="14.4" x14ac:dyDescent="0.3">
      <c r="D1541"/>
      <c r="E1541"/>
    </row>
    <row r="1542" spans="4:5" ht="14.4" x14ac:dyDescent="0.3">
      <c r="D1542"/>
      <c r="E1542"/>
    </row>
    <row r="1543" spans="4:5" ht="14.4" x14ac:dyDescent="0.3">
      <c r="D1543"/>
      <c r="E1543"/>
    </row>
    <row r="1544" spans="4:5" ht="14.4" x14ac:dyDescent="0.3">
      <c r="D1544"/>
      <c r="E1544"/>
    </row>
    <row r="1545" spans="4:5" ht="14.4" x14ac:dyDescent="0.3">
      <c r="D1545"/>
      <c r="E1545"/>
    </row>
    <row r="1546" spans="4:5" ht="14.4" x14ac:dyDescent="0.3">
      <c r="D1546"/>
      <c r="E1546"/>
    </row>
    <row r="1547" spans="4:5" ht="14.4" x14ac:dyDescent="0.3">
      <c r="D1547"/>
      <c r="E1547"/>
    </row>
    <row r="1548" spans="4:5" ht="14.4" x14ac:dyDescent="0.3">
      <c r="D1548"/>
      <c r="E1548"/>
    </row>
    <row r="1549" spans="4:5" ht="14.4" x14ac:dyDescent="0.3">
      <c r="D1549"/>
      <c r="E1549"/>
    </row>
    <row r="1550" spans="4:5" ht="14.4" x14ac:dyDescent="0.3">
      <c r="D1550"/>
      <c r="E1550"/>
    </row>
    <row r="1551" spans="4:5" ht="14.4" x14ac:dyDescent="0.3">
      <c r="D1551"/>
      <c r="E1551"/>
    </row>
    <row r="1552" spans="4:5" ht="14.4" x14ac:dyDescent="0.3">
      <c r="D1552"/>
      <c r="E1552"/>
    </row>
    <row r="1553" spans="4:5" ht="14.4" x14ac:dyDescent="0.3">
      <c r="D1553"/>
      <c r="E1553"/>
    </row>
    <row r="1554" spans="4:5" ht="14.4" x14ac:dyDescent="0.3">
      <c r="D1554"/>
      <c r="E1554"/>
    </row>
    <row r="1555" spans="4:5" ht="14.4" x14ac:dyDescent="0.3">
      <c r="D1555"/>
      <c r="E1555"/>
    </row>
    <row r="1556" spans="4:5" ht="14.4" x14ac:dyDescent="0.3">
      <c r="D1556"/>
      <c r="E1556"/>
    </row>
    <row r="1557" spans="4:5" ht="14.4" x14ac:dyDescent="0.3">
      <c r="D1557"/>
      <c r="E1557"/>
    </row>
    <row r="1558" spans="4:5" ht="14.4" x14ac:dyDescent="0.3">
      <c r="D1558"/>
      <c r="E1558"/>
    </row>
    <row r="1559" spans="4:5" ht="14.4" x14ac:dyDescent="0.3">
      <c r="D1559"/>
      <c r="E1559"/>
    </row>
    <row r="1560" spans="4:5" ht="14.4" x14ac:dyDescent="0.3">
      <c r="D1560"/>
      <c r="E1560"/>
    </row>
    <row r="1561" spans="4:5" ht="14.4" x14ac:dyDescent="0.3">
      <c r="D1561"/>
      <c r="E1561"/>
    </row>
    <row r="1562" spans="4:5" ht="14.4" x14ac:dyDescent="0.3">
      <c r="D1562"/>
      <c r="E1562"/>
    </row>
    <row r="1563" spans="4:5" ht="14.4" x14ac:dyDescent="0.3">
      <c r="D1563"/>
      <c r="E1563"/>
    </row>
    <row r="1564" spans="4:5" ht="14.4" x14ac:dyDescent="0.3">
      <c r="D1564"/>
      <c r="E1564"/>
    </row>
    <row r="1565" spans="4:5" ht="14.4" x14ac:dyDescent="0.3">
      <c r="D1565"/>
      <c r="E1565"/>
    </row>
    <row r="1566" spans="4:5" ht="14.4" x14ac:dyDescent="0.3">
      <c r="D1566"/>
      <c r="E1566"/>
    </row>
    <row r="1567" spans="4:5" ht="14.4" x14ac:dyDescent="0.3">
      <c r="D1567"/>
      <c r="E1567"/>
    </row>
    <row r="1568" spans="4:5" ht="14.4" x14ac:dyDescent="0.3">
      <c r="D1568"/>
      <c r="E1568"/>
    </row>
    <row r="1569" spans="4:5" ht="14.4" x14ac:dyDescent="0.3">
      <c r="D1569"/>
      <c r="E1569"/>
    </row>
    <row r="1570" spans="4:5" ht="14.4" x14ac:dyDescent="0.3">
      <c r="D1570"/>
      <c r="E1570"/>
    </row>
    <row r="1571" spans="4:5" ht="14.4" x14ac:dyDescent="0.3">
      <c r="D1571"/>
      <c r="E1571"/>
    </row>
    <row r="1572" spans="4:5" ht="14.4" x14ac:dyDescent="0.3">
      <c r="D1572"/>
      <c r="E1572"/>
    </row>
    <row r="1573" spans="4:5" ht="14.4" x14ac:dyDescent="0.3">
      <c r="D1573"/>
      <c r="E1573"/>
    </row>
    <row r="1574" spans="4:5" ht="14.4" x14ac:dyDescent="0.3">
      <c r="D1574"/>
      <c r="E1574"/>
    </row>
    <row r="1575" spans="4:5" ht="14.4" x14ac:dyDescent="0.3">
      <c r="D1575"/>
      <c r="E1575"/>
    </row>
    <row r="1576" spans="4:5" ht="14.4" x14ac:dyDescent="0.3">
      <c r="D1576"/>
      <c r="E1576"/>
    </row>
    <row r="1577" spans="4:5" ht="14.4" x14ac:dyDescent="0.3">
      <c r="D1577"/>
      <c r="E1577"/>
    </row>
    <row r="1578" spans="4:5" ht="14.4" x14ac:dyDescent="0.3">
      <c r="D1578"/>
      <c r="E1578"/>
    </row>
    <row r="1579" spans="4:5" ht="14.4" x14ac:dyDescent="0.3">
      <c r="D1579"/>
      <c r="E1579"/>
    </row>
    <row r="1580" spans="4:5" ht="14.4" x14ac:dyDescent="0.3">
      <c r="D1580"/>
      <c r="E1580"/>
    </row>
    <row r="1581" spans="4:5" ht="14.4" x14ac:dyDescent="0.3">
      <c r="D1581"/>
      <c r="E1581"/>
    </row>
    <row r="1582" spans="4:5" ht="14.4" x14ac:dyDescent="0.3">
      <c r="D1582"/>
      <c r="E1582"/>
    </row>
    <row r="1583" spans="4:5" ht="14.4" x14ac:dyDescent="0.3">
      <c r="D1583"/>
      <c r="E1583"/>
    </row>
    <row r="1584" spans="4:5" ht="14.4" x14ac:dyDescent="0.3">
      <c r="D1584"/>
      <c r="E1584"/>
    </row>
    <row r="1585" spans="4:5" ht="14.4" x14ac:dyDescent="0.3">
      <c r="D1585"/>
      <c r="E1585"/>
    </row>
    <row r="1586" spans="4:5" ht="14.4" x14ac:dyDescent="0.3">
      <c r="D1586"/>
      <c r="E1586"/>
    </row>
    <row r="1587" spans="4:5" ht="14.4" x14ac:dyDescent="0.3">
      <c r="D1587"/>
      <c r="E1587"/>
    </row>
    <row r="1588" spans="4:5" ht="14.4" x14ac:dyDescent="0.3">
      <c r="D1588"/>
      <c r="E1588"/>
    </row>
    <row r="1589" spans="4:5" ht="14.4" x14ac:dyDescent="0.3">
      <c r="D1589"/>
      <c r="E1589"/>
    </row>
    <row r="1590" spans="4:5" ht="14.4" x14ac:dyDescent="0.3">
      <c r="D1590"/>
      <c r="E1590"/>
    </row>
    <row r="1591" spans="4:5" ht="14.4" x14ac:dyDescent="0.3">
      <c r="D1591"/>
      <c r="E1591"/>
    </row>
    <row r="1592" spans="4:5" ht="14.4" x14ac:dyDescent="0.3">
      <c r="D1592"/>
      <c r="E1592"/>
    </row>
    <row r="1593" spans="4:5" ht="14.4" x14ac:dyDescent="0.3">
      <c r="D1593"/>
      <c r="E1593"/>
    </row>
    <row r="1594" spans="4:5" ht="14.4" x14ac:dyDescent="0.3">
      <c r="D1594"/>
      <c r="E1594"/>
    </row>
    <row r="1595" spans="4:5" ht="14.4" x14ac:dyDescent="0.3">
      <c r="D1595"/>
      <c r="E1595"/>
    </row>
    <row r="1596" spans="4:5" ht="14.4" x14ac:dyDescent="0.3">
      <c r="D1596"/>
      <c r="E1596"/>
    </row>
    <row r="1597" spans="4:5" ht="14.4" x14ac:dyDescent="0.3">
      <c r="D1597"/>
      <c r="E1597"/>
    </row>
    <row r="1598" spans="4:5" ht="14.4" x14ac:dyDescent="0.3">
      <c r="D1598"/>
      <c r="E1598"/>
    </row>
    <row r="1599" spans="4:5" ht="14.4" x14ac:dyDescent="0.3">
      <c r="D1599"/>
      <c r="E1599"/>
    </row>
    <row r="1600" spans="4:5" ht="14.4" x14ac:dyDescent="0.3">
      <c r="D1600"/>
      <c r="E1600"/>
    </row>
    <row r="1601" spans="4:5" ht="14.4" x14ac:dyDescent="0.3">
      <c r="D1601"/>
      <c r="E1601"/>
    </row>
    <row r="1602" spans="4:5" ht="14.4" x14ac:dyDescent="0.3">
      <c r="D1602"/>
      <c r="E1602"/>
    </row>
    <row r="1603" spans="4:5" ht="14.4" x14ac:dyDescent="0.3">
      <c r="D1603"/>
      <c r="E1603"/>
    </row>
    <row r="1604" spans="4:5" ht="14.4" x14ac:dyDescent="0.3">
      <c r="D1604"/>
      <c r="E1604"/>
    </row>
    <row r="1605" spans="4:5" ht="14.4" x14ac:dyDescent="0.3">
      <c r="D1605"/>
      <c r="E1605"/>
    </row>
    <row r="1606" spans="4:5" ht="14.4" x14ac:dyDescent="0.3">
      <c r="D1606"/>
      <c r="E1606"/>
    </row>
    <row r="1607" spans="4:5" ht="14.4" x14ac:dyDescent="0.3">
      <c r="D1607"/>
      <c r="E1607"/>
    </row>
    <row r="1608" spans="4:5" ht="14.4" x14ac:dyDescent="0.3">
      <c r="D1608"/>
      <c r="E1608"/>
    </row>
    <row r="1609" spans="4:5" ht="14.4" x14ac:dyDescent="0.3">
      <c r="D1609"/>
      <c r="E1609"/>
    </row>
    <row r="1610" spans="4:5" ht="14.4" x14ac:dyDescent="0.3">
      <c r="D1610"/>
      <c r="E1610"/>
    </row>
    <row r="1611" spans="4:5" ht="14.4" x14ac:dyDescent="0.3">
      <c r="D1611"/>
      <c r="E1611"/>
    </row>
    <row r="1612" spans="4:5" ht="14.4" x14ac:dyDescent="0.3">
      <c r="D1612"/>
      <c r="E1612"/>
    </row>
    <row r="1613" spans="4:5" ht="14.4" x14ac:dyDescent="0.3">
      <c r="D1613"/>
      <c r="E1613"/>
    </row>
    <row r="1614" spans="4:5" ht="14.4" x14ac:dyDescent="0.3">
      <c r="D1614"/>
      <c r="E1614"/>
    </row>
    <row r="1615" spans="4:5" ht="14.4" x14ac:dyDescent="0.3">
      <c r="D1615"/>
      <c r="E1615"/>
    </row>
    <row r="1616" spans="4:5" ht="14.4" x14ac:dyDescent="0.3">
      <c r="D1616"/>
      <c r="E1616"/>
    </row>
    <row r="1617" spans="4:5" ht="14.4" x14ac:dyDescent="0.3">
      <c r="D1617"/>
      <c r="E1617"/>
    </row>
    <row r="1618" spans="4:5" ht="14.4" x14ac:dyDescent="0.3">
      <c r="D1618"/>
      <c r="E1618"/>
    </row>
    <row r="1619" spans="4:5" ht="14.4" x14ac:dyDescent="0.3">
      <c r="D1619"/>
      <c r="E1619"/>
    </row>
    <row r="1620" spans="4:5" ht="14.4" x14ac:dyDescent="0.3">
      <c r="D1620"/>
      <c r="E1620"/>
    </row>
    <row r="1621" spans="4:5" ht="14.4" x14ac:dyDescent="0.3">
      <c r="D1621"/>
      <c r="E1621"/>
    </row>
    <row r="1622" spans="4:5" ht="14.4" x14ac:dyDescent="0.3">
      <c r="D1622"/>
      <c r="E1622"/>
    </row>
    <row r="1623" spans="4:5" ht="14.4" x14ac:dyDescent="0.3">
      <c r="D1623"/>
      <c r="E1623"/>
    </row>
    <row r="1624" spans="4:5" ht="14.4" x14ac:dyDescent="0.3">
      <c r="D1624"/>
      <c r="E1624"/>
    </row>
    <row r="1625" spans="4:5" ht="14.4" x14ac:dyDescent="0.3">
      <c r="D1625"/>
      <c r="E1625"/>
    </row>
    <row r="1626" spans="4:5" ht="14.4" x14ac:dyDescent="0.3">
      <c r="D1626"/>
      <c r="E1626"/>
    </row>
    <row r="1627" spans="4:5" ht="14.4" x14ac:dyDescent="0.3">
      <c r="D1627"/>
      <c r="E1627"/>
    </row>
    <row r="1628" spans="4:5" ht="14.4" x14ac:dyDescent="0.3">
      <c r="D1628"/>
      <c r="E1628"/>
    </row>
    <row r="1629" spans="4:5" ht="14.4" x14ac:dyDescent="0.3">
      <c r="D1629"/>
      <c r="E1629"/>
    </row>
    <row r="1630" spans="4:5" ht="14.4" x14ac:dyDescent="0.3">
      <c r="D1630"/>
      <c r="E1630"/>
    </row>
    <row r="1631" spans="4:5" ht="14.4" x14ac:dyDescent="0.3">
      <c r="D1631"/>
      <c r="E1631"/>
    </row>
    <row r="1632" spans="4:5" ht="14.4" x14ac:dyDescent="0.3">
      <c r="D1632"/>
      <c r="E1632"/>
    </row>
    <row r="1633" spans="4:5" ht="14.4" x14ac:dyDescent="0.3">
      <c r="D1633"/>
      <c r="E1633"/>
    </row>
    <row r="1634" spans="4:5" ht="14.4" x14ac:dyDescent="0.3">
      <c r="D1634"/>
      <c r="E1634"/>
    </row>
    <row r="1635" spans="4:5" ht="14.4" x14ac:dyDescent="0.3">
      <c r="D1635"/>
      <c r="E1635"/>
    </row>
    <row r="1636" spans="4:5" ht="14.4" x14ac:dyDescent="0.3">
      <c r="D1636"/>
      <c r="E1636"/>
    </row>
    <row r="1637" spans="4:5" ht="14.4" x14ac:dyDescent="0.3">
      <c r="D1637"/>
      <c r="E1637"/>
    </row>
    <row r="1638" spans="4:5" ht="14.4" x14ac:dyDescent="0.3">
      <c r="D1638"/>
      <c r="E1638"/>
    </row>
    <row r="1639" spans="4:5" ht="14.4" x14ac:dyDescent="0.3">
      <c r="D1639"/>
      <c r="E1639"/>
    </row>
    <row r="1640" spans="4:5" ht="14.4" x14ac:dyDescent="0.3">
      <c r="D1640"/>
      <c r="E1640"/>
    </row>
    <row r="1641" spans="4:5" ht="14.4" x14ac:dyDescent="0.3">
      <c r="D1641"/>
      <c r="E1641"/>
    </row>
    <row r="1642" spans="4:5" ht="14.4" x14ac:dyDescent="0.3">
      <c r="D1642"/>
      <c r="E1642"/>
    </row>
    <row r="1643" spans="4:5" ht="14.4" x14ac:dyDescent="0.3">
      <c r="D1643"/>
      <c r="E1643"/>
    </row>
    <row r="1644" spans="4:5" ht="14.4" x14ac:dyDescent="0.3">
      <c r="D1644"/>
      <c r="E1644"/>
    </row>
    <row r="1645" spans="4:5" ht="14.4" x14ac:dyDescent="0.3">
      <c r="D1645"/>
      <c r="E1645"/>
    </row>
    <row r="1646" spans="4:5" ht="14.4" x14ac:dyDescent="0.3">
      <c r="D1646"/>
      <c r="E1646"/>
    </row>
    <row r="1647" spans="4:5" ht="14.4" x14ac:dyDescent="0.3">
      <c r="D1647"/>
      <c r="E1647"/>
    </row>
    <row r="1648" spans="4:5" ht="14.4" x14ac:dyDescent="0.3">
      <c r="D1648"/>
      <c r="E1648"/>
    </row>
    <row r="1649" spans="4:5" ht="14.4" x14ac:dyDescent="0.3">
      <c r="D1649"/>
      <c r="E1649"/>
    </row>
    <row r="1650" spans="4:5" ht="14.4" x14ac:dyDescent="0.3">
      <c r="D1650"/>
      <c r="E1650"/>
    </row>
    <row r="1651" spans="4:5" ht="14.4" x14ac:dyDescent="0.3">
      <c r="D1651"/>
      <c r="E1651"/>
    </row>
    <row r="1652" spans="4:5" ht="14.4" x14ac:dyDescent="0.3">
      <c r="D1652"/>
      <c r="E1652"/>
    </row>
    <row r="1653" spans="4:5" ht="14.4" x14ac:dyDescent="0.3">
      <c r="D1653"/>
      <c r="E1653"/>
    </row>
    <row r="1654" spans="4:5" ht="14.4" x14ac:dyDescent="0.3">
      <c r="D1654"/>
      <c r="E1654"/>
    </row>
    <row r="1655" spans="4:5" ht="14.4" x14ac:dyDescent="0.3">
      <c r="D1655"/>
      <c r="E1655"/>
    </row>
    <row r="1656" spans="4:5" ht="14.4" x14ac:dyDescent="0.3">
      <c r="D1656"/>
      <c r="E1656"/>
    </row>
    <row r="1657" spans="4:5" ht="14.4" x14ac:dyDescent="0.3">
      <c r="D1657"/>
      <c r="E1657"/>
    </row>
    <row r="1658" spans="4:5" ht="14.4" x14ac:dyDescent="0.3">
      <c r="D1658"/>
      <c r="E1658"/>
    </row>
    <row r="1659" spans="4:5" ht="14.4" x14ac:dyDescent="0.3">
      <c r="D1659"/>
      <c r="E1659"/>
    </row>
    <row r="1660" spans="4:5" ht="14.4" x14ac:dyDescent="0.3">
      <c r="D1660"/>
      <c r="E1660"/>
    </row>
    <row r="1661" spans="4:5" ht="14.4" x14ac:dyDescent="0.3">
      <c r="D1661"/>
      <c r="E1661"/>
    </row>
    <row r="1662" spans="4:5" ht="14.4" x14ac:dyDescent="0.3">
      <c r="D1662"/>
      <c r="E1662"/>
    </row>
    <row r="1663" spans="4:5" ht="14.4" x14ac:dyDescent="0.3">
      <c r="D1663"/>
      <c r="E1663"/>
    </row>
    <row r="1664" spans="4:5" ht="14.4" x14ac:dyDescent="0.3">
      <c r="D1664"/>
      <c r="E1664"/>
    </row>
    <row r="1665" spans="4:5" ht="14.4" x14ac:dyDescent="0.3">
      <c r="D1665"/>
      <c r="E1665"/>
    </row>
    <row r="1666" spans="4:5" ht="14.4" x14ac:dyDescent="0.3">
      <c r="D1666"/>
      <c r="E1666"/>
    </row>
    <row r="1667" spans="4:5" ht="14.4" x14ac:dyDescent="0.3">
      <c r="D1667"/>
      <c r="E1667"/>
    </row>
    <row r="1668" spans="4:5" ht="14.4" x14ac:dyDescent="0.3">
      <c r="D1668"/>
      <c r="E1668"/>
    </row>
    <row r="1669" spans="4:5" ht="14.4" x14ac:dyDescent="0.3">
      <c r="D1669"/>
      <c r="E1669"/>
    </row>
    <row r="1670" spans="4:5" ht="14.4" x14ac:dyDescent="0.3">
      <c r="D1670"/>
      <c r="E1670"/>
    </row>
    <row r="1671" spans="4:5" ht="14.4" x14ac:dyDescent="0.3">
      <c r="D1671"/>
      <c r="E1671"/>
    </row>
    <row r="1672" spans="4:5" ht="14.4" x14ac:dyDescent="0.3">
      <c r="D1672"/>
      <c r="E1672"/>
    </row>
    <row r="1673" spans="4:5" ht="14.4" x14ac:dyDescent="0.3">
      <c r="D1673"/>
      <c r="E1673"/>
    </row>
    <row r="1674" spans="4:5" ht="14.4" x14ac:dyDescent="0.3">
      <c r="D1674"/>
      <c r="E1674"/>
    </row>
    <row r="1675" spans="4:5" ht="14.4" x14ac:dyDescent="0.3">
      <c r="D1675"/>
      <c r="E1675"/>
    </row>
    <row r="1676" spans="4:5" ht="14.4" x14ac:dyDescent="0.3">
      <c r="D1676"/>
      <c r="E1676"/>
    </row>
    <row r="1677" spans="4:5" ht="14.4" x14ac:dyDescent="0.3">
      <c r="D1677"/>
      <c r="E1677"/>
    </row>
    <row r="1678" spans="4:5" ht="14.4" x14ac:dyDescent="0.3">
      <c r="D1678"/>
      <c r="E1678"/>
    </row>
    <row r="1679" spans="4:5" ht="14.4" x14ac:dyDescent="0.3">
      <c r="D1679"/>
      <c r="E1679"/>
    </row>
    <row r="1680" spans="4:5" ht="14.4" x14ac:dyDescent="0.3">
      <c r="D1680"/>
      <c r="E1680"/>
    </row>
    <row r="1681" spans="4:5" ht="14.4" x14ac:dyDescent="0.3">
      <c r="D1681"/>
      <c r="E1681"/>
    </row>
    <row r="1682" spans="4:5" ht="14.4" x14ac:dyDescent="0.3">
      <c r="D1682"/>
      <c r="E1682"/>
    </row>
    <row r="1683" spans="4:5" ht="14.4" x14ac:dyDescent="0.3">
      <c r="D1683"/>
      <c r="E1683"/>
    </row>
    <row r="1684" spans="4:5" ht="14.4" x14ac:dyDescent="0.3">
      <c r="D1684"/>
      <c r="E1684"/>
    </row>
    <row r="1685" spans="4:5" ht="14.4" x14ac:dyDescent="0.3">
      <c r="D1685"/>
      <c r="E1685"/>
    </row>
    <row r="1686" spans="4:5" ht="14.4" x14ac:dyDescent="0.3">
      <c r="D1686"/>
      <c r="E1686"/>
    </row>
    <row r="1687" spans="4:5" ht="14.4" x14ac:dyDescent="0.3">
      <c r="D1687"/>
      <c r="E1687"/>
    </row>
    <row r="1688" spans="4:5" ht="14.4" x14ac:dyDescent="0.3">
      <c r="D1688"/>
      <c r="E1688"/>
    </row>
    <row r="1689" spans="4:5" ht="14.4" x14ac:dyDescent="0.3">
      <c r="D1689"/>
      <c r="E1689"/>
    </row>
    <row r="1690" spans="4:5" ht="14.4" x14ac:dyDescent="0.3">
      <c r="D1690"/>
      <c r="E1690"/>
    </row>
    <row r="1691" spans="4:5" ht="14.4" x14ac:dyDescent="0.3">
      <c r="D1691"/>
      <c r="E1691"/>
    </row>
    <row r="1692" spans="4:5" ht="14.4" x14ac:dyDescent="0.3">
      <c r="D1692"/>
      <c r="E1692"/>
    </row>
    <row r="1693" spans="4:5" ht="14.4" x14ac:dyDescent="0.3">
      <c r="D1693"/>
      <c r="E1693"/>
    </row>
    <row r="1694" spans="4:5" ht="14.4" x14ac:dyDescent="0.3">
      <c r="D1694"/>
      <c r="E1694"/>
    </row>
    <row r="1695" spans="4:5" ht="14.4" x14ac:dyDescent="0.3">
      <c r="D1695"/>
      <c r="E1695"/>
    </row>
    <row r="1696" spans="4:5" ht="14.4" x14ac:dyDescent="0.3">
      <c r="D1696"/>
      <c r="E1696"/>
    </row>
    <row r="1697" spans="4:5" ht="14.4" x14ac:dyDescent="0.3">
      <c r="D1697"/>
      <c r="E1697"/>
    </row>
    <row r="1698" spans="4:5" ht="14.4" x14ac:dyDescent="0.3">
      <c r="D1698"/>
      <c r="E1698"/>
    </row>
    <row r="1699" spans="4:5" ht="14.4" x14ac:dyDescent="0.3">
      <c r="D1699"/>
      <c r="E1699"/>
    </row>
    <row r="1700" spans="4:5" ht="14.4" x14ac:dyDescent="0.3">
      <c r="D1700"/>
      <c r="E1700"/>
    </row>
    <row r="1701" spans="4:5" ht="14.4" x14ac:dyDescent="0.3">
      <c r="D1701"/>
      <c r="E1701"/>
    </row>
    <row r="1702" spans="4:5" ht="14.4" x14ac:dyDescent="0.3">
      <c r="D1702"/>
      <c r="E1702"/>
    </row>
    <row r="1703" spans="4:5" ht="14.4" x14ac:dyDescent="0.3">
      <c r="D1703"/>
      <c r="E1703"/>
    </row>
    <row r="1704" spans="4:5" ht="14.4" x14ac:dyDescent="0.3">
      <c r="D1704"/>
      <c r="E1704"/>
    </row>
    <row r="1705" spans="4:5" ht="14.4" x14ac:dyDescent="0.3">
      <c r="D1705"/>
      <c r="E1705"/>
    </row>
    <row r="1706" spans="4:5" ht="14.4" x14ac:dyDescent="0.3">
      <c r="D1706"/>
      <c r="E1706"/>
    </row>
    <row r="1707" spans="4:5" ht="14.4" x14ac:dyDescent="0.3">
      <c r="D1707"/>
      <c r="E1707"/>
    </row>
    <row r="1708" spans="4:5" ht="14.4" x14ac:dyDescent="0.3">
      <c r="D1708"/>
      <c r="E1708"/>
    </row>
    <row r="1709" spans="4:5" ht="14.4" x14ac:dyDescent="0.3">
      <c r="D1709"/>
      <c r="E1709"/>
    </row>
    <row r="1710" spans="4:5" ht="14.4" x14ac:dyDescent="0.3">
      <c r="D1710"/>
      <c r="E1710"/>
    </row>
    <row r="1711" spans="4:5" ht="14.4" x14ac:dyDescent="0.3">
      <c r="D1711"/>
      <c r="E1711"/>
    </row>
    <row r="1712" spans="4:5" ht="14.4" x14ac:dyDescent="0.3">
      <c r="D1712"/>
      <c r="E1712"/>
    </row>
    <row r="1713" spans="4:5" ht="14.4" x14ac:dyDescent="0.3">
      <c r="D1713"/>
      <c r="E1713"/>
    </row>
    <row r="1714" spans="4:5" ht="14.4" x14ac:dyDescent="0.3">
      <c r="D1714"/>
      <c r="E1714"/>
    </row>
    <row r="1715" spans="4:5" ht="14.4" x14ac:dyDescent="0.3">
      <c r="D1715"/>
      <c r="E1715"/>
    </row>
    <row r="1716" spans="4:5" ht="14.4" x14ac:dyDescent="0.3">
      <c r="D1716"/>
      <c r="E1716"/>
    </row>
    <row r="1717" spans="4:5" ht="14.4" x14ac:dyDescent="0.3">
      <c r="D1717"/>
      <c r="E1717"/>
    </row>
    <row r="1718" spans="4:5" ht="14.4" x14ac:dyDescent="0.3">
      <c r="D1718"/>
      <c r="E1718"/>
    </row>
    <row r="1719" spans="4:5" ht="14.4" x14ac:dyDescent="0.3">
      <c r="D1719"/>
      <c r="E1719"/>
    </row>
    <row r="1720" spans="4:5" ht="14.4" x14ac:dyDescent="0.3">
      <c r="D1720"/>
      <c r="E1720"/>
    </row>
    <row r="1721" spans="4:5" ht="14.4" x14ac:dyDescent="0.3">
      <c r="D1721"/>
      <c r="E1721"/>
    </row>
    <row r="1722" spans="4:5" ht="14.4" x14ac:dyDescent="0.3">
      <c r="D1722"/>
      <c r="E1722"/>
    </row>
    <row r="1723" spans="4:5" ht="14.4" x14ac:dyDescent="0.3">
      <c r="D1723"/>
      <c r="E1723"/>
    </row>
    <row r="1724" spans="4:5" ht="14.4" x14ac:dyDescent="0.3">
      <c r="D1724"/>
      <c r="E1724"/>
    </row>
    <row r="1725" spans="4:5" ht="14.4" x14ac:dyDescent="0.3">
      <c r="D1725"/>
      <c r="E1725"/>
    </row>
    <row r="1726" spans="4:5" ht="14.4" x14ac:dyDescent="0.3">
      <c r="D1726"/>
      <c r="E1726"/>
    </row>
    <row r="1727" spans="4:5" ht="14.4" x14ac:dyDescent="0.3">
      <c r="D1727"/>
      <c r="E1727"/>
    </row>
    <row r="1728" spans="4:5" ht="14.4" x14ac:dyDescent="0.3">
      <c r="D1728"/>
      <c r="E1728"/>
    </row>
    <row r="1729" spans="4:5" ht="14.4" x14ac:dyDescent="0.3">
      <c r="D1729"/>
      <c r="E1729"/>
    </row>
    <row r="1730" spans="4:5" ht="14.4" x14ac:dyDescent="0.3">
      <c r="D1730"/>
      <c r="E1730"/>
    </row>
    <row r="1731" spans="4:5" ht="14.4" x14ac:dyDescent="0.3">
      <c r="D1731"/>
      <c r="E1731"/>
    </row>
    <row r="1732" spans="4:5" ht="14.4" x14ac:dyDescent="0.3">
      <c r="D1732"/>
      <c r="E1732"/>
    </row>
    <row r="1733" spans="4:5" ht="14.4" x14ac:dyDescent="0.3">
      <c r="D1733"/>
      <c r="E1733"/>
    </row>
    <row r="1734" spans="4:5" ht="14.4" x14ac:dyDescent="0.3">
      <c r="D1734"/>
      <c r="E1734"/>
    </row>
    <row r="1735" spans="4:5" ht="14.4" x14ac:dyDescent="0.3">
      <c r="D1735"/>
      <c r="E1735"/>
    </row>
    <row r="1736" spans="4:5" ht="14.4" x14ac:dyDescent="0.3">
      <c r="D1736"/>
      <c r="E1736"/>
    </row>
    <row r="1737" spans="4:5" ht="14.4" x14ac:dyDescent="0.3">
      <c r="D1737"/>
      <c r="E1737"/>
    </row>
    <row r="1738" spans="4:5" ht="14.4" x14ac:dyDescent="0.3">
      <c r="D1738"/>
      <c r="E1738"/>
    </row>
    <row r="1739" spans="4:5" ht="14.4" x14ac:dyDescent="0.3">
      <c r="D1739"/>
      <c r="E1739"/>
    </row>
    <row r="1740" spans="4:5" ht="14.4" x14ac:dyDescent="0.3">
      <c r="D1740"/>
      <c r="E1740"/>
    </row>
    <row r="1741" spans="4:5" ht="14.4" x14ac:dyDescent="0.3">
      <c r="D1741"/>
      <c r="E1741"/>
    </row>
    <row r="1742" spans="4:5" ht="14.4" x14ac:dyDescent="0.3">
      <c r="D1742"/>
      <c r="E1742"/>
    </row>
    <row r="1743" spans="4:5" ht="14.4" x14ac:dyDescent="0.3">
      <c r="D1743"/>
      <c r="E1743"/>
    </row>
    <row r="1744" spans="4:5" ht="14.4" x14ac:dyDescent="0.3">
      <c r="D1744"/>
      <c r="E1744"/>
    </row>
    <row r="1745" spans="4:5" ht="14.4" x14ac:dyDescent="0.3">
      <c r="D1745"/>
      <c r="E1745"/>
    </row>
    <row r="1746" spans="4:5" ht="14.4" x14ac:dyDescent="0.3">
      <c r="D1746"/>
      <c r="E1746"/>
    </row>
    <row r="1747" spans="4:5" ht="14.4" x14ac:dyDescent="0.3">
      <c r="D1747"/>
      <c r="E1747"/>
    </row>
    <row r="1748" spans="4:5" ht="14.4" x14ac:dyDescent="0.3">
      <c r="D1748"/>
      <c r="E1748"/>
    </row>
    <row r="1749" spans="4:5" ht="14.4" x14ac:dyDescent="0.3">
      <c r="D1749"/>
      <c r="E1749"/>
    </row>
    <row r="1750" spans="4:5" ht="14.4" x14ac:dyDescent="0.3">
      <c r="D1750"/>
      <c r="E1750"/>
    </row>
    <row r="1751" spans="4:5" ht="14.4" x14ac:dyDescent="0.3">
      <c r="D1751"/>
      <c r="E1751"/>
    </row>
    <row r="1752" spans="4:5" ht="14.4" x14ac:dyDescent="0.3">
      <c r="D1752"/>
      <c r="E1752"/>
    </row>
    <row r="1753" spans="4:5" ht="14.4" x14ac:dyDescent="0.3">
      <c r="D1753"/>
      <c r="E1753"/>
    </row>
    <row r="1754" spans="4:5" ht="14.4" x14ac:dyDescent="0.3">
      <c r="D1754"/>
      <c r="E1754"/>
    </row>
    <row r="1755" spans="4:5" ht="14.4" x14ac:dyDescent="0.3">
      <c r="D1755"/>
      <c r="E1755"/>
    </row>
    <row r="1756" spans="4:5" ht="14.4" x14ac:dyDescent="0.3">
      <c r="D1756"/>
      <c r="E1756"/>
    </row>
    <row r="1757" spans="4:5" ht="14.4" x14ac:dyDescent="0.3">
      <c r="D1757"/>
      <c r="E1757"/>
    </row>
    <row r="1758" spans="4:5" ht="14.4" x14ac:dyDescent="0.3">
      <c r="D1758"/>
      <c r="E1758"/>
    </row>
    <row r="1759" spans="4:5" ht="14.4" x14ac:dyDescent="0.3">
      <c r="D1759"/>
      <c r="E1759"/>
    </row>
    <row r="1760" spans="4:5" ht="14.4" x14ac:dyDescent="0.3">
      <c r="D1760"/>
      <c r="E1760"/>
    </row>
    <row r="1761" spans="4:5" ht="14.4" x14ac:dyDescent="0.3">
      <c r="D1761"/>
      <c r="E1761"/>
    </row>
    <row r="1762" spans="4:5" ht="14.4" x14ac:dyDescent="0.3">
      <c r="D1762"/>
      <c r="E1762"/>
    </row>
    <row r="1763" spans="4:5" ht="14.4" x14ac:dyDescent="0.3">
      <c r="D1763"/>
      <c r="E1763"/>
    </row>
    <row r="1764" spans="4:5" ht="14.4" x14ac:dyDescent="0.3">
      <c r="D1764"/>
      <c r="E1764"/>
    </row>
    <row r="1765" spans="4:5" ht="14.4" x14ac:dyDescent="0.3">
      <c r="D1765"/>
      <c r="E1765"/>
    </row>
    <row r="1766" spans="4:5" ht="14.4" x14ac:dyDescent="0.3">
      <c r="D1766"/>
      <c r="E1766"/>
    </row>
    <row r="1767" spans="4:5" ht="14.4" x14ac:dyDescent="0.3">
      <c r="D1767"/>
      <c r="E1767"/>
    </row>
    <row r="1768" spans="4:5" ht="14.4" x14ac:dyDescent="0.3">
      <c r="D1768"/>
      <c r="E1768"/>
    </row>
    <row r="1769" spans="4:5" ht="14.4" x14ac:dyDescent="0.3">
      <c r="D1769"/>
      <c r="E1769"/>
    </row>
    <row r="1770" spans="4:5" ht="14.4" x14ac:dyDescent="0.3">
      <c r="D1770"/>
      <c r="E1770"/>
    </row>
    <row r="1771" spans="4:5" ht="14.4" x14ac:dyDescent="0.3">
      <c r="D1771"/>
      <c r="E1771"/>
    </row>
    <row r="1772" spans="4:5" ht="14.4" x14ac:dyDescent="0.3">
      <c r="D1772"/>
      <c r="E1772"/>
    </row>
    <row r="1773" spans="4:5" ht="14.4" x14ac:dyDescent="0.3">
      <c r="D1773"/>
      <c r="E1773"/>
    </row>
    <row r="1774" spans="4:5" ht="14.4" x14ac:dyDescent="0.3">
      <c r="D1774"/>
      <c r="E1774"/>
    </row>
    <row r="1775" spans="4:5" ht="14.4" x14ac:dyDescent="0.3">
      <c r="D1775"/>
      <c r="E1775"/>
    </row>
    <row r="1776" spans="4:5" ht="14.4" x14ac:dyDescent="0.3">
      <c r="D1776"/>
      <c r="E1776"/>
    </row>
    <row r="1777" spans="4:5" ht="14.4" x14ac:dyDescent="0.3">
      <c r="D1777"/>
      <c r="E1777"/>
    </row>
    <row r="1778" spans="4:5" ht="14.4" x14ac:dyDescent="0.3">
      <c r="D1778"/>
      <c r="E1778"/>
    </row>
    <row r="1779" spans="4:5" ht="14.4" x14ac:dyDescent="0.3">
      <c r="D1779"/>
      <c r="E1779"/>
    </row>
    <row r="1780" spans="4:5" ht="14.4" x14ac:dyDescent="0.3">
      <c r="D1780"/>
      <c r="E1780"/>
    </row>
    <row r="1781" spans="4:5" ht="14.4" x14ac:dyDescent="0.3">
      <c r="D1781"/>
      <c r="E1781"/>
    </row>
    <row r="1782" spans="4:5" ht="14.4" x14ac:dyDescent="0.3">
      <c r="D1782"/>
      <c r="E1782"/>
    </row>
    <row r="1783" spans="4:5" ht="14.4" x14ac:dyDescent="0.3">
      <c r="D1783"/>
      <c r="E1783"/>
    </row>
    <row r="1784" spans="4:5" ht="14.4" x14ac:dyDescent="0.3">
      <c r="D1784"/>
      <c r="E1784"/>
    </row>
    <row r="1785" spans="4:5" ht="14.4" x14ac:dyDescent="0.3">
      <c r="D1785"/>
      <c r="E1785"/>
    </row>
    <row r="1786" spans="4:5" ht="14.4" x14ac:dyDescent="0.3">
      <c r="D1786"/>
      <c r="E1786"/>
    </row>
    <row r="1787" spans="4:5" ht="14.4" x14ac:dyDescent="0.3">
      <c r="D1787"/>
      <c r="E1787"/>
    </row>
    <row r="1788" spans="4:5" ht="14.4" x14ac:dyDescent="0.3">
      <c r="D1788"/>
      <c r="E1788"/>
    </row>
    <row r="1789" spans="4:5" ht="14.4" x14ac:dyDescent="0.3">
      <c r="D1789"/>
      <c r="E1789"/>
    </row>
    <row r="1790" spans="4:5" ht="14.4" x14ac:dyDescent="0.3">
      <c r="D1790"/>
      <c r="E1790"/>
    </row>
    <row r="1791" spans="4:5" ht="14.4" x14ac:dyDescent="0.3">
      <c r="D1791"/>
      <c r="E1791"/>
    </row>
    <row r="1792" spans="4:5" ht="14.4" x14ac:dyDescent="0.3">
      <c r="D1792"/>
      <c r="E1792"/>
    </row>
    <row r="1793" spans="4:5" ht="14.4" x14ac:dyDescent="0.3">
      <c r="D1793"/>
      <c r="E1793"/>
    </row>
    <row r="1794" spans="4:5" ht="14.4" x14ac:dyDescent="0.3">
      <c r="D1794"/>
      <c r="E1794"/>
    </row>
    <row r="1795" spans="4:5" ht="14.4" x14ac:dyDescent="0.3">
      <c r="D1795"/>
      <c r="E1795"/>
    </row>
    <row r="1796" spans="4:5" ht="14.4" x14ac:dyDescent="0.3">
      <c r="D1796"/>
      <c r="E1796"/>
    </row>
    <row r="1797" spans="4:5" ht="14.4" x14ac:dyDescent="0.3">
      <c r="D1797"/>
      <c r="E1797"/>
    </row>
    <row r="1798" spans="4:5" ht="14.4" x14ac:dyDescent="0.3">
      <c r="D1798"/>
      <c r="E1798"/>
    </row>
    <row r="1799" spans="4:5" ht="14.4" x14ac:dyDescent="0.3">
      <c r="D1799"/>
      <c r="E1799"/>
    </row>
    <row r="1800" spans="4:5" ht="14.4" x14ac:dyDescent="0.3">
      <c r="D1800"/>
      <c r="E1800"/>
    </row>
    <row r="1801" spans="4:5" ht="14.4" x14ac:dyDescent="0.3">
      <c r="D1801"/>
      <c r="E1801"/>
    </row>
    <row r="1802" spans="4:5" ht="14.4" x14ac:dyDescent="0.3">
      <c r="D1802"/>
      <c r="E1802"/>
    </row>
    <row r="1803" spans="4:5" ht="14.4" x14ac:dyDescent="0.3">
      <c r="D1803"/>
      <c r="E1803"/>
    </row>
    <row r="1804" spans="4:5" ht="14.4" x14ac:dyDescent="0.3">
      <c r="D1804"/>
      <c r="E1804"/>
    </row>
    <row r="1805" spans="4:5" ht="14.4" x14ac:dyDescent="0.3">
      <c r="D1805"/>
      <c r="E1805"/>
    </row>
    <row r="1806" spans="4:5" ht="14.4" x14ac:dyDescent="0.3">
      <c r="D1806"/>
      <c r="E1806"/>
    </row>
    <row r="1807" spans="4:5" ht="14.4" x14ac:dyDescent="0.3">
      <c r="D1807"/>
      <c r="E1807"/>
    </row>
    <row r="1808" spans="4:5" ht="14.4" x14ac:dyDescent="0.3">
      <c r="D1808"/>
      <c r="E1808"/>
    </row>
    <row r="1809" spans="4:5" ht="14.4" x14ac:dyDescent="0.3">
      <c r="D1809"/>
      <c r="E1809"/>
    </row>
    <row r="1810" spans="4:5" ht="14.4" x14ac:dyDescent="0.3">
      <c r="D1810"/>
      <c r="E1810"/>
    </row>
    <row r="1811" spans="4:5" ht="14.4" x14ac:dyDescent="0.3">
      <c r="D1811"/>
      <c r="E1811"/>
    </row>
    <row r="1812" spans="4:5" ht="14.4" x14ac:dyDescent="0.3">
      <c r="D1812"/>
      <c r="E1812"/>
    </row>
    <row r="1813" spans="4:5" ht="14.4" x14ac:dyDescent="0.3">
      <c r="D1813"/>
      <c r="E1813"/>
    </row>
    <row r="1814" spans="4:5" ht="14.4" x14ac:dyDescent="0.3">
      <c r="D1814"/>
      <c r="E1814"/>
    </row>
    <row r="1815" spans="4:5" ht="14.4" x14ac:dyDescent="0.3">
      <c r="D1815"/>
      <c r="E1815"/>
    </row>
    <row r="1816" spans="4:5" ht="14.4" x14ac:dyDescent="0.3">
      <c r="D1816"/>
      <c r="E1816"/>
    </row>
    <row r="1817" spans="4:5" ht="14.4" x14ac:dyDescent="0.3">
      <c r="D1817"/>
      <c r="E1817"/>
    </row>
    <row r="1818" spans="4:5" ht="14.4" x14ac:dyDescent="0.3">
      <c r="D1818"/>
      <c r="E1818"/>
    </row>
    <row r="1819" spans="4:5" ht="14.4" x14ac:dyDescent="0.3">
      <c r="D1819"/>
      <c r="E1819"/>
    </row>
    <row r="1820" spans="4:5" ht="14.4" x14ac:dyDescent="0.3">
      <c r="D1820"/>
      <c r="E1820"/>
    </row>
    <row r="1821" spans="4:5" ht="14.4" x14ac:dyDescent="0.3">
      <c r="D1821"/>
      <c r="E1821"/>
    </row>
    <row r="1822" spans="4:5" ht="14.4" x14ac:dyDescent="0.3">
      <c r="D1822"/>
      <c r="E1822"/>
    </row>
    <row r="1823" spans="4:5" ht="14.4" x14ac:dyDescent="0.3">
      <c r="D1823"/>
      <c r="E1823"/>
    </row>
    <row r="1824" spans="4:5" ht="14.4" x14ac:dyDescent="0.3">
      <c r="D1824"/>
      <c r="E1824"/>
    </row>
    <row r="1825" spans="4:5" ht="14.4" x14ac:dyDescent="0.3">
      <c r="D1825"/>
      <c r="E1825"/>
    </row>
    <row r="1826" spans="4:5" ht="14.4" x14ac:dyDescent="0.3">
      <c r="D1826"/>
      <c r="E1826"/>
    </row>
    <row r="1827" spans="4:5" ht="14.4" x14ac:dyDescent="0.3">
      <c r="D1827"/>
      <c r="E1827"/>
    </row>
    <row r="1828" spans="4:5" ht="14.4" x14ac:dyDescent="0.3">
      <c r="D1828"/>
      <c r="E1828"/>
    </row>
    <row r="1829" spans="4:5" ht="14.4" x14ac:dyDescent="0.3">
      <c r="D1829"/>
      <c r="E1829"/>
    </row>
    <row r="1830" spans="4:5" ht="14.4" x14ac:dyDescent="0.3">
      <c r="D1830"/>
      <c r="E1830"/>
    </row>
    <row r="1831" spans="4:5" ht="14.4" x14ac:dyDescent="0.3">
      <c r="D1831"/>
      <c r="E1831"/>
    </row>
    <row r="1832" spans="4:5" ht="14.4" x14ac:dyDescent="0.3">
      <c r="D1832"/>
      <c r="E1832"/>
    </row>
    <row r="1833" spans="4:5" ht="14.4" x14ac:dyDescent="0.3">
      <c r="D1833"/>
      <c r="E1833"/>
    </row>
    <row r="1834" spans="4:5" ht="14.4" x14ac:dyDescent="0.3">
      <c r="D1834"/>
      <c r="E1834"/>
    </row>
    <row r="1835" spans="4:5" ht="14.4" x14ac:dyDescent="0.3">
      <c r="D1835"/>
      <c r="E1835"/>
    </row>
    <row r="1836" spans="4:5" ht="14.4" x14ac:dyDescent="0.3">
      <c r="D1836"/>
      <c r="E1836"/>
    </row>
    <row r="1837" spans="4:5" ht="14.4" x14ac:dyDescent="0.3">
      <c r="D1837"/>
      <c r="E1837"/>
    </row>
    <row r="1838" spans="4:5" ht="14.4" x14ac:dyDescent="0.3">
      <c r="D1838"/>
      <c r="E1838"/>
    </row>
    <row r="1839" spans="4:5" ht="14.4" x14ac:dyDescent="0.3">
      <c r="D1839"/>
      <c r="E1839"/>
    </row>
    <row r="1840" spans="4:5" ht="14.4" x14ac:dyDescent="0.3">
      <c r="D1840"/>
      <c r="E1840"/>
    </row>
    <row r="1841" spans="4:5" ht="14.4" x14ac:dyDescent="0.3">
      <c r="D1841"/>
      <c r="E1841"/>
    </row>
    <row r="1842" spans="4:5" ht="14.4" x14ac:dyDescent="0.3">
      <c r="D1842"/>
      <c r="E1842"/>
    </row>
    <row r="1843" spans="4:5" ht="14.4" x14ac:dyDescent="0.3">
      <c r="D1843"/>
      <c r="E1843"/>
    </row>
    <row r="1844" spans="4:5" ht="14.4" x14ac:dyDescent="0.3">
      <c r="D1844"/>
      <c r="E1844"/>
    </row>
    <row r="1845" spans="4:5" ht="14.4" x14ac:dyDescent="0.3">
      <c r="D1845"/>
      <c r="E1845"/>
    </row>
    <row r="1846" spans="4:5" ht="14.4" x14ac:dyDescent="0.3">
      <c r="D1846"/>
      <c r="E1846"/>
    </row>
    <row r="1847" spans="4:5" ht="14.4" x14ac:dyDescent="0.3">
      <c r="D1847"/>
      <c r="E1847"/>
    </row>
    <row r="1848" spans="4:5" ht="14.4" x14ac:dyDescent="0.3">
      <c r="D1848"/>
      <c r="E1848"/>
    </row>
    <row r="1849" spans="4:5" ht="14.4" x14ac:dyDescent="0.3">
      <c r="D1849"/>
      <c r="E1849"/>
    </row>
    <row r="1850" spans="4:5" ht="14.4" x14ac:dyDescent="0.3">
      <c r="D1850"/>
      <c r="E1850"/>
    </row>
    <row r="1851" spans="4:5" ht="14.4" x14ac:dyDescent="0.3">
      <c r="D1851"/>
      <c r="E1851"/>
    </row>
    <row r="1852" spans="4:5" ht="14.4" x14ac:dyDescent="0.3">
      <c r="D1852"/>
      <c r="E1852"/>
    </row>
    <row r="1853" spans="4:5" ht="14.4" x14ac:dyDescent="0.3">
      <c r="D1853"/>
      <c r="E1853"/>
    </row>
    <row r="1854" spans="4:5" ht="14.4" x14ac:dyDescent="0.3">
      <c r="D1854"/>
      <c r="E1854"/>
    </row>
    <row r="1855" spans="4:5" ht="14.4" x14ac:dyDescent="0.3">
      <c r="D1855"/>
      <c r="E1855"/>
    </row>
    <row r="1856" spans="4:5" ht="14.4" x14ac:dyDescent="0.3">
      <c r="D1856"/>
      <c r="E1856"/>
    </row>
    <row r="1857" spans="4:5" ht="14.4" x14ac:dyDescent="0.3">
      <c r="D1857"/>
      <c r="E1857"/>
    </row>
    <row r="1858" spans="4:5" ht="14.4" x14ac:dyDescent="0.3">
      <c r="D1858"/>
      <c r="E1858"/>
    </row>
    <row r="1859" spans="4:5" ht="14.4" x14ac:dyDescent="0.3">
      <c r="D1859"/>
      <c r="E1859"/>
    </row>
    <row r="1860" spans="4:5" ht="14.4" x14ac:dyDescent="0.3">
      <c r="D1860"/>
      <c r="E1860"/>
    </row>
    <row r="1861" spans="4:5" ht="14.4" x14ac:dyDescent="0.3">
      <c r="D1861"/>
      <c r="E1861"/>
    </row>
    <row r="1862" spans="4:5" ht="14.4" x14ac:dyDescent="0.3">
      <c r="D1862"/>
      <c r="E1862"/>
    </row>
    <row r="1863" spans="4:5" ht="14.4" x14ac:dyDescent="0.3">
      <c r="D1863"/>
      <c r="E1863"/>
    </row>
    <row r="1864" spans="4:5" ht="14.4" x14ac:dyDescent="0.3">
      <c r="D1864"/>
      <c r="E1864"/>
    </row>
    <row r="1865" spans="4:5" ht="14.4" x14ac:dyDescent="0.3">
      <c r="D1865"/>
      <c r="E1865"/>
    </row>
    <row r="1866" spans="4:5" ht="14.4" x14ac:dyDescent="0.3">
      <c r="D1866"/>
      <c r="E1866"/>
    </row>
    <row r="1867" spans="4:5" ht="14.4" x14ac:dyDescent="0.3">
      <c r="D1867"/>
      <c r="E1867"/>
    </row>
    <row r="1868" spans="4:5" ht="14.4" x14ac:dyDescent="0.3">
      <c r="D1868"/>
      <c r="E1868"/>
    </row>
    <row r="1869" spans="4:5" ht="14.4" x14ac:dyDescent="0.3">
      <c r="D1869"/>
      <c r="E1869"/>
    </row>
    <row r="1870" spans="4:5" ht="14.4" x14ac:dyDescent="0.3">
      <c r="D1870"/>
      <c r="E1870"/>
    </row>
    <row r="1871" spans="4:5" ht="14.4" x14ac:dyDescent="0.3">
      <c r="D1871"/>
      <c r="E1871"/>
    </row>
    <row r="1872" spans="4:5" ht="14.4" x14ac:dyDescent="0.3">
      <c r="D1872"/>
      <c r="E1872"/>
    </row>
    <row r="1873" spans="4:5" ht="14.4" x14ac:dyDescent="0.3">
      <c r="D1873"/>
      <c r="E1873"/>
    </row>
    <row r="1874" spans="4:5" ht="14.4" x14ac:dyDescent="0.3">
      <c r="D1874"/>
      <c r="E1874"/>
    </row>
    <row r="1875" spans="4:5" ht="14.4" x14ac:dyDescent="0.3">
      <c r="D1875"/>
      <c r="E1875"/>
    </row>
    <row r="1876" spans="4:5" ht="14.4" x14ac:dyDescent="0.3">
      <c r="D1876"/>
      <c r="E1876"/>
    </row>
    <row r="1877" spans="4:5" ht="14.4" x14ac:dyDescent="0.3">
      <c r="D1877"/>
      <c r="E1877"/>
    </row>
    <row r="1878" spans="4:5" ht="14.4" x14ac:dyDescent="0.3">
      <c r="D1878"/>
      <c r="E1878"/>
    </row>
    <row r="1879" spans="4:5" ht="14.4" x14ac:dyDescent="0.3">
      <c r="D1879"/>
      <c r="E1879"/>
    </row>
    <row r="1880" spans="4:5" ht="14.4" x14ac:dyDescent="0.3">
      <c r="D1880"/>
      <c r="E1880"/>
    </row>
    <row r="1881" spans="4:5" ht="14.4" x14ac:dyDescent="0.3">
      <c r="D1881"/>
      <c r="E1881"/>
    </row>
    <row r="1882" spans="4:5" ht="14.4" x14ac:dyDescent="0.3">
      <c r="D1882"/>
      <c r="E1882"/>
    </row>
    <row r="1883" spans="4:5" ht="14.4" x14ac:dyDescent="0.3">
      <c r="D1883"/>
      <c r="E1883"/>
    </row>
    <row r="1884" spans="4:5" ht="14.4" x14ac:dyDescent="0.3">
      <c r="D1884"/>
      <c r="E1884"/>
    </row>
    <row r="1885" spans="4:5" ht="14.4" x14ac:dyDescent="0.3">
      <c r="D1885"/>
      <c r="E1885"/>
    </row>
    <row r="1886" spans="4:5" ht="14.4" x14ac:dyDescent="0.3">
      <c r="D1886"/>
      <c r="E1886"/>
    </row>
    <row r="1887" spans="4:5" ht="14.4" x14ac:dyDescent="0.3">
      <c r="D1887"/>
      <c r="E1887"/>
    </row>
    <row r="1888" spans="4:5" ht="14.4" x14ac:dyDescent="0.3">
      <c r="D1888"/>
      <c r="E1888"/>
    </row>
    <row r="1889" spans="4:5" ht="14.4" x14ac:dyDescent="0.3">
      <c r="D1889"/>
      <c r="E1889"/>
    </row>
    <row r="1890" spans="4:5" ht="14.4" x14ac:dyDescent="0.3">
      <c r="D1890"/>
      <c r="E1890"/>
    </row>
    <row r="1891" spans="4:5" ht="14.4" x14ac:dyDescent="0.3">
      <c r="D1891"/>
      <c r="E1891"/>
    </row>
    <row r="1892" spans="4:5" ht="14.4" x14ac:dyDescent="0.3">
      <c r="D1892"/>
      <c r="E1892"/>
    </row>
    <row r="1893" spans="4:5" ht="14.4" x14ac:dyDescent="0.3">
      <c r="D1893"/>
      <c r="E1893"/>
    </row>
    <row r="1894" spans="4:5" ht="14.4" x14ac:dyDescent="0.3">
      <c r="D1894"/>
      <c r="E1894"/>
    </row>
    <row r="1895" spans="4:5" ht="14.4" x14ac:dyDescent="0.3">
      <c r="D1895"/>
      <c r="E1895"/>
    </row>
    <row r="1896" spans="4:5" ht="14.4" x14ac:dyDescent="0.3">
      <c r="D1896"/>
      <c r="E1896"/>
    </row>
    <row r="1897" spans="4:5" ht="14.4" x14ac:dyDescent="0.3">
      <c r="D1897"/>
      <c r="E1897"/>
    </row>
    <row r="1898" spans="4:5" ht="14.4" x14ac:dyDescent="0.3">
      <c r="D1898"/>
      <c r="E1898"/>
    </row>
    <row r="1899" spans="4:5" ht="14.4" x14ac:dyDescent="0.3">
      <c r="D1899"/>
      <c r="E1899"/>
    </row>
    <row r="1900" spans="4:5" ht="14.4" x14ac:dyDescent="0.3">
      <c r="D1900"/>
      <c r="E1900"/>
    </row>
    <row r="1901" spans="4:5" ht="14.4" x14ac:dyDescent="0.3">
      <c r="D1901"/>
      <c r="E1901"/>
    </row>
    <row r="1902" spans="4:5" ht="14.4" x14ac:dyDescent="0.3">
      <c r="D1902"/>
      <c r="E1902"/>
    </row>
    <row r="1903" spans="4:5" ht="14.4" x14ac:dyDescent="0.3">
      <c r="D1903"/>
      <c r="E1903"/>
    </row>
    <row r="1904" spans="4:5" ht="14.4" x14ac:dyDescent="0.3">
      <c r="D1904"/>
      <c r="E1904"/>
    </row>
    <row r="1905" spans="4:5" ht="14.4" x14ac:dyDescent="0.3">
      <c r="D1905"/>
      <c r="E1905"/>
    </row>
    <row r="1906" spans="4:5" ht="14.4" x14ac:dyDescent="0.3">
      <c r="D1906"/>
      <c r="E1906"/>
    </row>
    <row r="1907" spans="4:5" ht="14.4" x14ac:dyDescent="0.3">
      <c r="D1907"/>
      <c r="E1907"/>
    </row>
    <row r="1908" spans="4:5" ht="14.4" x14ac:dyDescent="0.3">
      <c r="D1908"/>
      <c r="E1908"/>
    </row>
    <row r="1909" spans="4:5" ht="14.4" x14ac:dyDescent="0.3">
      <c r="D1909"/>
      <c r="E1909"/>
    </row>
    <row r="1910" spans="4:5" ht="14.4" x14ac:dyDescent="0.3">
      <c r="D1910"/>
      <c r="E1910"/>
    </row>
    <row r="1911" spans="4:5" ht="14.4" x14ac:dyDescent="0.3">
      <c r="D1911"/>
      <c r="E1911"/>
    </row>
    <row r="1912" spans="4:5" ht="14.4" x14ac:dyDescent="0.3">
      <c r="D1912"/>
      <c r="E1912"/>
    </row>
    <row r="1913" spans="4:5" ht="14.4" x14ac:dyDescent="0.3">
      <c r="D1913"/>
      <c r="E1913"/>
    </row>
    <row r="1914" spans="4:5" ht="14.4" x14ac:dyDescent="0.3">
      <c r="D1914"/>
      <c r="E1914"/>
    </row>
    <row r="1915" spans="4:5" ht="14.4" x14ac:dyDescent="0.3">
      <c r="D1915"/>
      <c r="E1915"/>
    </row>
    <row r="1916" spans="4:5" ht="14.4" x14ac:dyDescent="0.3">
      <c r="D1916"/>
      <c r="E1916"/>
    </row>
    <row r="1917" spans="4:5" ht="14.4" x14ac:dyDescent="0.3">
      <c r="D1917"/>
      <c r="E1917"/>
    </row>
    <row r="1918" spans="4:5" ht="14.4" x14ac:dyDescent="0.3">
      <c r="D1918"/>
      <c r="E1918"/>
    </row>
    <row r="1919" spans="4:5" ht="14.4" x14ac:dyDescent="0.3">
      <c r="D1919"/>
      <c r="E1919"/>
    </row>
    <row r="1920" spans="4:5" ht="14.4" x14ac:dyDescent="0.3">
      <c r="D1920"/>
      <c r="E1920"/>
    </row>
    <row r="1921" spans="4:5" ht="14.4" x14ac:dyDescent="0.3">
      <c r="D1921"/>
      <c r="E1921"/>
    </row>
    <row r="1922" spans="4:5" ht="14.4" x14ac:dyDescent="0.3">
      <c r="D1922"/>
      <c r="E1922"/>
    </row>
    <row r="1923" spans="4:5" ht="14.4" x14ac:dyDescent="0.3">
      <c r="D1923"/>
      <c r="E1923"/>
    </row>
    <row r="1924" spans="4:5" ht="14.4" x14ac:dyDescent="0.3">
      <c r="D1924"/>
      <c r="E1924"/>
    </row>
    <row r="1925" spans="4:5" ht="14.4" x14ac:dyDescent="0.3">
      <c r="D1925"/>
      <c r="E1925"/>
    </row>
    <row r="1926" spans="4:5" ht="14.4" x14ac:dyDescent="0.3">
      <c r="D1926"/>
      <c r="E1926"/>
    </row>
    <row r="1927" spans="4:5" ht="14.4" x14ac:dyDescent="0.3">
      <c r="D1927"/>
      <c r="E1927"/>
    </row>
    <row r="1928" spans="4:5" ht="14.4" x14ac:dyDescent="0.3">
      <c r="D1928"/>
      <c r="E1928"/>
    </row>
    <row r="1929" spans="4:5" ht="14.4" x14ac:dyDescent="0.3">
      <c r="D1929"/>
      <c r="E1929"/>
    </row>
    <row r="1930" spans="4:5" ht="14.4" x14ac:dyDescent="0.3">
      <c r="D1930"/>
      <c r="E1930"/>
    </row>
    <row r="1931" spans="4:5" ht="14.4" x14ac:dyDescent="0.3">
      <c r="D1931"/>
      <c r="E1931"/>
    </row>
    <row r="1932" spans="4:5" ht="14.4" x14ac:dyDescent="0.3">
      <c r="D1932"/>
      <c r="E1932"/>
    </row>
    <row r="1933" spans="4:5" ht="14.4" x14ac:dyDescent="0.3">
      <c r="D1933"/>
      <c r="E1933"/>
    </row>
    <row r="1934" spans="4:5" ht="14.4" x14ac:dyDescent="0.3">
      <c r="D1934"/>
      <c r="E1934"/>
    </row>
    <row r="1935" spans="4:5" ht="14.4" x14ac:dyDescent="0.3">
      <c r="D1935"/>
      <c r="E1935"/>
    </row>
    <row r="1936" spans="4:5" ht="14.4" x14ac:dyDescent="0.3">
      <c r="D1936"/>
      <c r="E1936"/>
    </row>
    <row r="1937" spans="4:5" ht="14.4" x14ac:dyDescent="0.3">
      <c r="D1937"/>
      <c r="E1937"/>
    </row>
    <row r="1938" spans="4:5" ht="14.4" x14ac:dyDescent="0.3">
      <c r="D1938"/>
      <c r="E1938"/>
    </row>
    <row r="1939" spans="4:5" ht="14.4" x14ac:dyDescent="0.3">
      <c r="D1939"/>
      <c r="E1939"/>
    </row>
    <row r="1940" spans="4:5" ht="14.4" x14ac:dyDescent="0.3">
      <c r="D1940"/>
      <c r="E1940"/>
    </row>
    <row r="1941" spans="4:5" ht="14.4" x14ac:dyDescent="0.3">
      <c r="D1941"/>
      <c r="E1941"/>
    </row>
    <row r="1942" spans="4:5" ht="14.4" x14ac:dyDescent="0.3">
      <c r="D1942"/>
      <c r="E1942"/>
    </row>
    <row r="1943" spans="4:5" ht="14.4" x14ac:dyDescent="0.3">
      <c r="D1943"/>
      <c r="E1943"/>
    </row>
    <row r="1944" spans="4:5" ht="14.4" x14ac:dyDescent="0.3">
      <c r="D1944"/>
      <c r="E1944"/>
    </row>
    <row r="1945" spans="4:5" ht="14.4" x14ac:dyDescent="0.3">
      <c r="D1945"/>
      <c r="E1945"/>
    </row>
    <row r="1946" spans="4:5" ht="14.4" x14ac:dyDescent="0.3">
      <c r="D1946"/>
      <c r="E1946"/>
    </row>
    <row r="1947" spans="4:5" ht="14.4" x14ac:dyDescent="0.3">
      <c r="D1947"/>
      <c r="E1947"/>
    </row>
    <row r="1948" spans="4:5" ht="14.4" x14ac:dyDescent="0.3">
      <c r="D1948"/>
      <c r="E1948"/>
    </row>
    <row r="1949" spans="4:5" ht="14.4" x14ac:dyDescent="0.3">
      <c r="D1949"/>
      <c r="E1949"/>
    </row>
    <row r="1950" spans="4:5" ht="14.4" x14ac:dyDescent="0.3">
      <c r="D1950"/>
      <c r="E1950"/>
    </row>
    <row r="1951" spans="4:5" ht="14.4" x14ac:dyDescent="0.3">
      <c r="D1951"/>
      <c r="E1951"/>
    </row>
    <row r="1952" spans="4:5" ht="14.4" x14ac:dyDescent="0.3">
      <c r="D1952"/>
      <c r="E1952"/>
    </row>
    <row r="1953" spans="4:5" ht="14.4" x14ac:dyDescent="0.3">
      <c r="D1953"/>
      <c r="E1953"/>
    </row>
    <row r="1954" spans="4:5" ht="14.4" x14ac:dyDescent="0.3">
      <c r="D1954"/>
      <c r="E1954"/>
    </row>
    <row r="1955" spans="4:5" ht="14.4" x14ac:dyDescent="0.3">
      <c r="D1955"/>
      <c r="E1955"/>
    </row>
    <row r="1956" spans="4:5" ht="14.4" x14ac:dyDescent="0.3">
      <c r="D1956"/>
      <c r="E1956"/>
    </row>
    <row r="1957" spans="4:5" ht="14.4" x14ac:dyDescent="0.3">
      <c r="D1957"/>
      <c r="E1957"/>
    </row>
    <row r="1958" spans="4:5" ht="14.4" x14ac:dyDescent="0.3">
      <c r="D1958"/>
      <c r="E1958"/>
    </row>
    <row r="1959" spans="4:5" ht="14.4" x14ac:dyDescent="0.3">
      <c r="D1959"/>
      <c r="E1959"/>
    </row>
    <row r="1960" spans="4:5" ht="14.4" x14ac:dyDescent="0.3">
      <c r="D1960"/>
      <c r="E1960"/>
    </row>
    <row r="1961" spans="4:5" ht="14.4" x14ac:dyDescent="0.3">
      <c r="D1961"/>
      <c r="E1961"/>
    </row>
    <row r="1962" spans="4:5" ht="14.4" x14ac:dyDescent="0.3">
      <c r="D1962"/>
      <c r="E1962"/>
    </row>
    <row r="1963" spans="4:5" ht="14.4" x14ac:dyDescent="0.3">
      <c r="D1963"/>
      <c r="E1963"/>
    </row>
    <row r="1964" spans="4:5" ht="14.4" x14ac:dyDescent="0.3">
      <c r="D1964"/>
      <c r="E1964"/>
    </row>
    <row r="1965" spans="4:5" ht="14.4" x14ac:dyDescent="0.3">
      <c r="D1965"/>
      <c r="E1965"/>
    </row>
    <row r="1966" spans="4:5" ht="14.4" x14ac:dyDescent="0.3">
      <c r="D1966"/>
      <c r="E1966"/>
    </row>
    <row r="1967" spans="4:5" ht="14.4" x14ac:dyDescent="0.3">
      <c r="D1967"/>
      <c r="E1967"/>
    </row>
    <row r="1968" spans="4:5" ht="14.4" x14ac:dyDescent="0.3">
      <c r="D1968"/>
      <c r="E1968"/>
    </row>
    <row r="1969" spans="4:5" ht="14.4" x14ac:dyDescent="0.3">
      <c r="D1969"/>
      <c r="E1969"/>
    </row>
    <row r="1970" spans="4:5" ht="14.4" x14ac:dyDescent="0.3">
      <c r="D1970"/>
      <c r="E1970"/>
    </row>
    <row r="1971" spans="4:5" ht="14.4" x14ac:dyDescent="0.3">
      <c r="D1971"/>
      <c r="E1971"/>
    </row>
    <row r="1972" spans="4:5" ht="14.4" x14ac:dyDescent="0.3">
      <c r="D1972"/>
      <c r="E1972"/>
    </row>
    <row r="1973" spans="4:5" ht="14.4" x14ac:dyDescent="0.3">
      <c r="D1973"/>
      <c r="E1973"/>
    </row>
    <row r="1974" spans="4:5" ht="14.4" x14ac:dyDescent="0.3">
      <c r="D1974"/>
      <c r="E1974"/>
    </row>
    <row r="1975" spans="4:5" ht="14.4" x14ac:dyDescent="0.3">
      <c r="D1975"/>
      <c r="E1975"/>
    </row>
    <row r="1976" spans="4:5" ht="14.4" x14ac:dyDescent="0.3">
      <c r="D1976"/>
      <c r="E1976"/>
    </row>
    <row r="1977" spans="4:5" ht="14.4" x14ac:dyDescent="0.3">
      <c r="D1977"/>
      <c r="E1977"/>
    </row>
    <row r="1978" spans="4:5" ht="14.4" x14ac:dyDescent="0.3">
      <c r="D1978"/>
      <c r="E1978"/>
    </row>
    <row r="1979" spans="4:5" ht="14.4" x14ac:dyDescent="0.3">
      <c r="D1979"/>
      <c r="E1979"/>
    </row>
    <row r="1980" spans="4:5" ht="14.4" x14ac:dyDescent="0.3">
      <c r="D1980"/>
      <c r="E1980"/>
    </row>
    <row r="1981" spans="4:5" ht="14.4" x14ac:dyDescent="0.3">
      <c r="D1981"/>
      <c r="E1981"/>
    </row>
    <row r="1982" spans="4:5" ht="14.4" x14ac:dyDescent="0.3">
      <c r="D1982"/>
      <c r="E1982"/>
    </row>
    <row r="1983" spans="4:5" ht="14.4" x14ac:dyDescent="0.3">
      <c r="D1983"/>
      <c r="E1983"/>
    </row>
    <row r="1984" spans="4:5" ht="14.4" x14ac:dyDescent="0.3">
      <c r="D1984"/>
      <c r="E1984"/>
    </row>
    <row r="1985" spans="4:5" ht="14.4" x14ac:dyDescent="0.3">
      <c r="D1985"/>
      <c r="E1985"/>
    </row>
    <row r="1986" spans="4:5" ht="14.4" x14ac:dyDescent="0.3">
      <c r="D1986"/>
      <c r="E1986"/>
    </row>
    <row r="1987" spans="4:5" ht="14.4" x14ac:dyDescent="0.3">
      <c r="D1987"/>
      <c r="E1987"/>
    </row>
    <row r="1988" spans="4:5" ht="14.4" x14ac:dyDescent="0.3">
      <c r="D1988"/>
      <c r="E1988"/>
    </row>
    <row r="1989" spans="4:5" ht="14.4" x14ac:dyDescent="0.3">
      <c r="D1989"/>
      <c r="E1989"/>
    </row>
    <row r="1990" spans="4:5" ht="14.4" x14ac:dyDescent="0.3">
      <c r="D1990"/>
      <c r="E1990"/>
    </row>
    <row r="1991" spans="4:5" ht="14.4" x14ac:dyDescent="0.3">
      <c r="D1991"/>
      <c r="E1991"/>
    </row>
    <row r="1992" spans="4:5" ht="14.4" x14ac:dyDescent="0.3">
      <c r="D1992"/>
      <c r="E1992"/>
    </row>
    <row r="1993" spans="4:5" ht="14.4" x14ac:dyDescent="0.3">
      <c r="D1993"/>
      <c r="E1993"/>
    </row>
    <row r="1994" spans="4:5" ht="14.4" x14ac:dyDescent="0.3">
      <c r="D1994"/>
      <c r="E1994"/>
    </row>
    <row r="1995" spans="4:5" ht="14.4" x14ac:dyDescent="0.3">
      <c r="D1995"/>
      <c r="E1995"/>
    </row>
    <row r="1996" spans="4:5" ht="14.4" x14ac:dyDescent="0.3">
      <c r="D1996"/>
      <c r="E1996"/>
    </row>
    <row r="1997" spans="4:5" ht="14.4" x14ac:dyDescent="0.3">
      <c r="D1997"/>
      <c r="E1997"/>
    </row>
    <row r="1998" spans="4:5" ht="14.4" x14ac:dyDescent="0.3">
      <c r="D1998"/>
      <c r="E1998"/>
    </row>
    <row r="1999" spans="4:5" ht="14.4" x14ac:dyDescent="0.3">
      <c r="D1999"/>
      <c r="E1999"/>
    </row>
    <row r="2000" spans="4:5" ht="14.4" x14ac:dyDescent="0.3">
      <c r="D2000"/>
      <c r="E2000"/>
    </row>
    <row r="2001" spans="4:5" ht="14.4" x14ac:dyDescent="0.3">
      <c r="D2001"/>
      <c r="E2001"/>
    </row>
    <row r="2002" spans="4:5" ht="14.4" x14ac:dyDescent="0.3">
      <c r="D2002"/>
      <c r="E2002"/>
    </row>
    <row r="2003" spans="4:5" ht="14.4" x14ac:dyDescent="0.3">
      <c r="D2003"/>
      <c r="E2003"/>
    </row>
    <row r="2004" spans="4:5" ht="14.4" x14ac:dyDescent="0.3">
      <c r="D2004"/>
      <c r="E2004"/>
    </row>
    <row r="2005" spans="4:5" ht="14.4" x14ac:dyDescent="0.3">
      <c r="D2005"/>
      <c r="E2005"/>
    </row>
    <row r="2006" spans="4:5" ht="14.4" x14ac:dyDescent="0.3">
      <c r="D2006"/>
      <c r="E2006"/>
    </row>
    <row r="2007" spans="4:5" ht="14.4" x14ac:dyDescent="0.3">
      <c r="D2007"/>
      <c r="E2007"/>
    </row>
    <row r="2008" spans="4:5" ht="14.4" x14ac:dyDescent="0.3">
      <c r="D2008"/>
      <c r="E2008"/>
    </row>
    <row r="2009" spans="4:5" ht="14.4" x14ac:dyDescent="0.3">
      <c r="D2009"/>
      <c r="E2009"/>
    </row>
    <row r="2010" spans="4:5" ht="14.4" x14ac:dyDescent="0.3">
      <c r="D2010"/>
      <c r="E2010"/>
    </row>
    <row r="2011" spans="4:5" ht="14.4" x14ac:dyDescent="0.3">
      <c r="D2011"/>
      <c r="E2011"/>
    </row>
    <row r="2012" spans="4:5" ht="14.4" x14ac:dyDescent="0.3">
      <c r="D2012"/>
      <c r="E2012"/>
    </row>
    <row r="2013" spans="4:5" ht="14.4" x14ac:dyDescent="0.3">
      <c r="D2013"/>
      <c r="E2013"/>
    </row>
    <row r="2014" spans="4:5" ht="14.4" x14ac:dyDescent="0.3">
      <c r="D2014"/>
      <c r="E2014"/>
    </row>
    <row r="2015" spans="4:5" ht="14.4" x14ac:dyDescent="0.3">
      <c r="D2015"/>
      <c r="E2015"/>
    </row>
    <row r="2016" spans="4:5" ht="14.4" x14ac:dyDescent="0.3">
      <c r="D2016"/>
      <c r="E2016"/>
    </row>
    <row r="2017" spans="4:5" ht="14.4" x14ac:dyDescent="0.3">
      <c r="D2017"/>
      <c r="E2017"/>
    </row>
    <row r="2018" spans="4:5" ht="14.4" x14ac:dyDescent="0.3">
      <c r="D2018"/>
      <c r="E2018"/>
    </row>
    <row r="2019" spans="4:5" ht="14.4" x14ac:dyDescent="0.3">
      <c r="D2019"/>
      <c r="E2019"/>
    </row>
    <row r="2020" spans="4:5" ht="14.4" x14ac:dyDescent="0.3">
      <c r="D2020"/>
      <c r="E2020"/>
    </row>
    <row r="2021" spans="4:5" ht="14.4" x14ac:dyDescent="0.3">
      <c r="D2021"/>
      <c r="E2021"/>
    </row>
    <row r="2022" spans="4:5" ht="14.4" x14ac:dyDescent="0.3">
      <c r="D2022"/>
      <c r="E2022"/>
    </row>
    <row r="2023" spans="4:5" ht="14.4" x14ac:dyDescent="0.3">
      <c r="D2023"/>
      <c r="E2023"/>
    </row>
    <row r="2024" spans="4:5" ht="14.4" x14ac:dyDescent="0.3">
      <c r="D2024"/>
      <c r="E2024"/>
    </row>
    <row r="2025" spans="4:5" ht="14.4" x14ac:dyDescent="0.3">
      <c r="D2025"/>
      <c r="E2025"/>
    </row>
    <row r="2026" spans="4:5" ht="14.4" x14ac:dyDescent="0.3">
      <c r="D2026"/>
      <c r="E2026"/>
    </row>
    <row r="2027" spans="4:5" ht="14.4" x14ac:dyDescent="0.3">
      <c r="D2027"/>
      <c r="E2027"/>
    </row>
    <row r="2028" spans="4:5" ht="14.4" x14ac:dyDescent="0.3">
      <c r="D2028"/>
      <c r="E2028"/>
    </row>
    <row r="2029" spans="4:5" ht="14.4" x14ac:dyDescent="0.3">
      <c r="D2029"/>
      <c r="E2029"/>
    </row>
    <row r="2030" spans="4:5" ht="14.4" x14ac:dyDescent="0.3">
      <c r="D2030"/>
      <c r="E2030"/>
    </row>
    <row r="2031" spans="4:5" ht="14.4" x14ac:dyDescent="0.3">
      <c r="D2031"/>
      <c r="E2031"/>
    </row>
    <row r="2032" spans="4:5" ht="14.4" x14ac:dyDescent="0.3">
      <c r="D2032"/>
      <c r="E2032"/>
    </row>
    <row r="2033" spans="4:5" ht="14.4" x14ac:dyDescent="0.3">
      <c r="D2033"/>
      <c r="E2033"/>
    </row>
    <row r="2034" spans="4:5" ht="14.4" x14ac:dyDescent="0.3">
      <c r="D2034"/>
      <c r="E2034"/>
    </row>
    <row r="2035" spans="4:5" ht="14.4" x14ac:dyDescent="0.3">
      <c r="D2035"/>
      <c r="E2035"/>
    </row>
    <row r="2036" spans="4:5" ht="14.4" x14ac:dyDescent="0.3">
      <c r="D2036"/>
      <c r="E2036"/>
    </row>
    <row r="2037" spans="4:5" ht="14.4" x14ac:dyDescent="0.3">
      <c r="D2037"/>
      <c r="E2037"/>
    </row>
    <row r="2038" spans="4:5" ht="14.4" x14ac:dyDescent="0.3">
      <c r="D2038"/>
      <c r="E2038"/>
    </row>
    <row r="2039" spans="4:5" ht="14.4" x14ac:dyDescent="0.3">
      <c r="D2039"/>
      <c r="E2039"/>
    </row>
    <row r="2040" spans="4:5" ht="14.4" x14ac:dyDescent="0.3">
      <c r="D2040"/>
      <c r="E2040"/>
    </row>
    <row r="2041" spans="4:5" ht="14.4" x14ac:dyDescent="0.3">
      <c r="D2041"/>
      <c r="E2041"/>
    </row>
    <row r="2042" spans="4:5" ht="14.4" x14ac:dyDescent="0.3">
      <c r="D2042"/>
      <c r="E2042"/>
    </row>
    <row r="2043" spans="4:5" ht="14.4" x14ac:dyDescent="0.3">
      <c r="D2043"/>
      <c r="E2043"/>
    </row>
    <row r="2044" spans="4:5" ht="14.4" x14ac:dyDescent="0.3">
      <c r="D2044"/>
      <c r="E2044"/>
    </row>
    <row r="2045" spans="4:5" ht="14.4" x14ac:dyDescent="0.3">
      <c r="D2045"/>
      <c r="E2045"/>
    </row>
    <row r="2046" spans="4:5" ht="14.4" x14ac:dyDescent="0.3">
      <c r="D2046"/>
      <c r="E2046"/>
    </row>
    <row r="2047" spans="4:5" ht="14.4" x14ac:dyDescent="0.3">
      <c r="D2047"/>
      <c r="E2047"/>
    </row>
    <row r="2048" spans="4:5" ht="14.4" x14ac:dyDescent="0.3">
      <c r="D2048"/>
      <c r="E2048"/>
    </row>
    <row r="2049" spans="4:5" ht="14.4" x14ac:dyDescent="0.3">
      <c r="D2049"/>
      <c r="E2049"/>
    </row>
    <row r="2050" spans="4:5" ht="14.4" x14ac:dyDescent="0.3">
      <c r="D2050"/>
      <c r="E2050"/>
    </row>
    <row r="2051" spans="4:5" ht="14.4" x14ac:dyDescent="0.3">
      <c r="D2051"/>
      <c r="E2051"/>
    </row>
    <row r="2052" spans="4:5" ht="14.4" x14ac:dyDescent="0.3">
      <c r="D2052"/>
      <c r="E2052"/>
    </row>
    <row r="2053" spans="4:5" ht="14.4" x14ac:dyDescent="0.3">
      <c r="D2053"/>
      <c r="E2053"/>
    </row>
    <row r="2054" spans="4:5" ht="14.4" x14ac:dyDescent="0.3">
      <c r="D2054"/>
      <c r="E2054"/>
    </row>
    <row r="2055" spans="4:5" ht="14.4" x14ac:dyDescent="0.3">
      <c r="D2055"/>
      <c r="E2055"/>
    </row>
    <row r="2056" spans="4:5" ht="14.4" x14ac:dyDescent="0.3">
      <c r="D2056"/>
      <c r="E2056"/>
    </row>
    <row r="2057" spans="4:5" ht="14.4" x14ac:dyDescent="0.3">
      <c r="D2057"/>
      <c r="E2057"/>
    </row>
    <row r="2058" spans="4:5" ht="14.4" x14ac:dyDescent="0.3">
      <c r="D2058"/>
      <c r="E2058"/>
    </row>
    <row r="2059" spans="4:5" ht="14.4" x14ac:dyDescent="0.3">
      <c r="D2059"/>
      <c r="E2059"/>
    </row>
    <row r="2060" spans="4:5" ht="14.4" x14ac:dyDescent="0.3">
      <c r="D2060"/>
      <c r="E2060"/>
    </row>
    <row r="2061" spans="4:5" ht="14.4" x14ac:dyDescent="0.3">
      <c r="D2061"/>
      <c r="E2061"/>
    </row>
    <row r="2062" spans="4:5" ht="14.4" x14ac:dyDescent="0.3">
      <c r="D2062"/>
      <c r="E2062"/>
    </row>
    <row r="2063" spans="4:5" ht="14.4" x14ac:dyDescent="0.3">
      <c r="D2063"/>
      <c r="E2063"/>
    </row>
    <row r="2064" spans="4:5" ht="14.4" x14ac:dyDescent="0.3">
      <c r="D2064"/>
      <c r="E2064"/>
    </row>
    <row r="2065" spans="4:5" ht="14.4" x14ac:dyDescent="0.3">
      <c r="D2065"/>
      <c r="E2065"/>
    </row>
    <row r="2066" spans="4:5" ht="14.4" x14ac:dyDescent="0.3">
      <c r="D2066"/>
      <c r="E2066"/>
    </row>
    <row r="2067" spans="4:5" ht="14.4" x14ac:dyDescent="0.3">
      <c r="D2067"/>
      <c r="E2067"/>
    </row>
    <row r="2068" spans="4:5" ht="14.4" x14ac:dyDescent="0.3">
      <c r="D2068"/>
      <c r="E2068"/>
    </row>
    <row r="2069" spans="4:5" ht="14.4" x14ac:dyDescent="0.3">
      <c r="D2069"/>
      <c r="E2069"/>
    </row>
    <row r="2070" spans="4:5" ht="14.4" x14ac:dyDescent="0.3">
      <c r="D2070"/>
      <c r="E2070"/>
    </row>
    <row r="2071" spans="4:5" ht="14.4" x14ac:dyDescent="0.3">
      <c r="D2071"/>
      <c r="E2071"/>
    </row>
    <row r="2072" spans="4:5" ht="14.4" x14ac:dyDescent="0.3">
      <c r="D2072"/>
      <c r="E2072"/>
    </row>
    <row r="2073" spans="4:5" ht="14.4" x14ac:dyDescent="0.3">
      <c r="D2073"/>
      <c r="E2073"/>
    </row>
    <row r="2074" spans="4:5" ht="14.4" x14ac:dyDescent="0.3">
      <c r="D2074"/>
      <c r="E2074"/>
    </row>
    <row r="2075" spans="4:5" ht="14.4" x14ac:dyDescent="0.3">
      <c r="D2075"/>
      <c r="E2075"/>
    </row>
    <row r="2076" spans="4:5" ht="14.4" x14ac:dyDescent="0.3">
      <c r="D2076"/>
      <c r="E2076"/>
    </row>
    <row r="2077" spans="4:5" ht="14.4" x14ac:dyDescent="0.3">
      <c r="D2077"/>
      <c r="E2077"/>
    </row>
    <row r="2078" spans="4:5" ht="14.4" x14ac:dyDescent="0.3">
      <c r="D2078"/>
      <c r="E2078"/>
    </row>
    <row r="2079" spans="4:5" ht="14.4" x14ac:dyDescent="0.3">
      <c r="D2079"/>
      <c r="E2079"/>
    </row>
    <row r="2080" spans="4:5" ht="14.4" x14ac:dyDescent="0.3">
      <c r="D2080"/>
      <c r="E2080"/>
    </row>
    <row r="2081" spans="4:5" ht="14.4" x14ac:dyDescent="0.3">
      <c r="D2081"/>
      <c r="E2081"/>
    </row>
    <row r="2082" spans="4:5" ht="14.4" x14ac:dyDescent="0.3">
      <c r="D2082"/>
      <c r="E2082"/>
    </row>
    <row r="2083" spans="4:5" ht="14.4" x14ac:dyDescent="0.3">
      <c r="D2083"/>
      <c r="E2083"/>
    </row>
    <row r="2084" spans="4:5" ht="14.4" x14ac:dyDescent="0.3">
      <c r="D2084"/>
      <c r="E2084"/>
    </row>
    <row r="2085" spans="4:5" ht="14.4" x14ac:dyDescent="0.3">
      <c r="D2085"/>
      <c r="E2085"/>
    </row>
    <row r="2086" spans="4:5" ht="14.4" x14ac:dyDescent="0.3">
      <c r="D2086"/>
      <c r="E2086"/>
    </row>
    <row r="2087" spans="4:5" ht="14.4" x14ac:dyDescent="0.3">
      <c r="D2087"/>
      <c r="E2087"/>
    </row>
    <row r="2088" spans="4:5" ht="14.4" x14ac:dyDescent="0.3">
      <c r="D2088"/>
      <c r="E2088"/>
    </row>
    <row r="2089" spans="4:5" ht="14.4" x14ac:dyDescent="0.3">
      <c r="D2089"/>
      <c r="E2089"/>
    </row>
    <row r="2090" spans="4:5" ht="14.4" x14ac:dyDescent="0.3">
      <c r="D2090"/>
      <c r="E2090"/>
    </row>
    <row r="2091" spans="4:5" ht="14.4" x14ac:dyDescent="0.3">
      <c r="D2091"/>
      <c r="E2091"/>
    </row>
    <row r="2092" spans="4:5" ht="14.4" x14ac:dyDescent="0.3">
      <c r="D2092"/>
      <c r="E2092"/>
    </row>
    <row r="2093" spans="4:5" ht="14.4" x14ac:dyDescent="0.3">
      <c r="D2093"/>
      <c r="E2093"/>
    </row>
    <row r="2094" spans="4:5" ht="14.4" x14ac:dyDescent="0.3">
      <c r="D2094"/>
      <c r="E2094"/>
    </row>
    <row r="2095" spans="4:5" ht="14.4" x14ac:dyDescent="0.3">
      <c r="D2095"/>
      <c r="E2095"/>
    </row>
    <row r="2096" spans="4:5" ht="14.4" x14ac:dyDescent="0.3">
      <c r="D2096"/>
      <c r="E2096"/>
    </row>
    <row r="2097" spans="4:5" ht="14.4" x14ac:dyDescent="0.3">
      <c r="D2097"/>
      <c r="E2097"/>
    </row>
    <row r="2098" spans="4:5" ht="14.4" x14ac:dyDescent="0.3">
      <c r="D2098"/>
      <c r="E2098"/>
    </row>
    <row r="2099" spans="4:5" ht="14.4" x14ac:dyDescent="0.3">
      <c r="D2099"/>
      <c r="E2099"/>
    </row>
    <row r="2100" spans="4:5" ht="14.4" x14ac:dyDescent="0.3">
      <c r="D2100"/>
      <c r="E2100"/>
    </row>
    <row r="2101" spans="4:5" ht="14.4" x14ac:dyDescent="0.3">
      <c r="D2101"/>
      <c r="E2101"/>
    </row>
    <row r="2102" spans="4:5" ht="14.4" x14ac:dyDescent="0.3">
      <c r="D2102"/>
      <c r="E2102"/>
    </row>
    <row r="2103" spans="4:5" ht="14.4" x14ac:dyDescent="0.3">
      <c r="D2103"/>
      <c r="E2103"/>
    </row>
    <row r="2104" spans="4:5" ht="14.4" x14ac:dyDescent="0.3">
      <c r="D2104"/>
      <c r="E2104"/>
    </row>
    <row r="2105" spans="4:5" ht="14.4" x14ac:dyDescent="0.3">
      <c r="D2105"/>
      <c r="E2105"/>
    </row>
    <row r="2106" spans="4:5" ht="14.4" x14ac:dyDescent="0.3">
      <c r="D2106"/>
      <c r="E2106"/>
    </row>
    <row r="2107" spans="4:5" ht="14.4" x14ac:dyDescent="0.3">
      <c r="D2107"/>
      <c r="E2107"/>
    </row>
    <row r="2108" spans="4:5" ht="14.4" x14ac:dyDescent="0.3">
      <c r="D2108"/>
      <c r="E2108"/>
    </row>
    <row r="2109" spans="4:5" ht="14.4" x14ac:dyDescent="0.3">
      <c r="D2109"/>
      <c r="E2109"/>
    </row>
    <row r="2110" spans="4:5" ht="14.4" x14ac:dyDescent="0.3">
      <c r="D2110"/>
      <c r="E2110"/>
    </row>
    <row r="2111" spans="4:5" ht="14.4" x14ac:dyDescent="0.3">
      <c r="D2111"/>
      <c r="E2111"/>
    </row>
    <row r="2112" spans="4:5" ht="14.4" x14ac:dyDescent="0.3">
      <c r="D2112"/>
      <c r="E2112"/>
    </row>
    <row r="2113" spans="4:5" ht="14.4" x14ac:dyDescent="0.3">
      <c r="D2113"/>
      <c r="E2113"/>
    </row>
    <row r="2114" spans="4:5" ht="14.4" x14ac:dyDescent="0.3">
      <c r="D2114"/>
      <c r="E2114"/>
    </row>
    <row r="2115" spans="4:5" ht="14.4" x14ac:dyDescent="0.3">
      <c r="D2115"/>
      <c r="E2115"/>
    </row>
    <row r="2116" spans="4:5" ht="14.4" x14ac:dyDescent="0.3">
      <c r="D2116"/>
      <c r="E2116"/>
    </row>
    <row r="2117" spans="4:5" ht="14.4" x14ac:dyDescent="0.3">
      <c r="D2117"/>
      <c r="E2117"/>
    </row>
    <row r="2118" spans="4:5" ht="14.4" x14ac:dyDescent="0.3">
      <c r="D2118"/>
      <c r="E2118"/>
    </row>
    <row r="2119" spans="4:5" ht="14.4" x14ac:dyDescent="0.3">
      <c r="D2119"/>
      <c r="E2119"/>
    </row>
    <row r="2120" spans="4:5" ht="14.4" x14ac:dyDescent="0.3">
      <c r="D2120"/>
      <c r="E2120"/>
    </row>
    <row r="2121" spans="4:5" ht="14.4" x14ac:dyDescent="0.3">
      <c r="D2121"/>
      <c r="E2121"/>
    </row>
    <row r="2122" spans="4:5" ht="14.4" x14ac:dyDescent="0.3">
      <c r="D2122"/>
      <c r="E2122"/>
    </row>
    <row r="2123" spans="4:5" ht="14.4" x14ac:dyDescent="0.3">
      <c r="D2123"/>
      <c r="E2123"/>
    </row>
    <row r="2124" spans="4:5" ht="14.4" x14ac:dyDescent="0.3">
      <c r="D2124"/>
      <c r="E2124"/>
    </row>
    <row r="2125" spans="4:5" ht="14.4" x14ac:dyDescent="0.3">
      <c r="D2125"/>
      <c r="E2125"/>
    </row>
    <row r="2126" spans="4:5" ht="14.4" x14ac:dyDescent="0.3">
      <c r="D2126"/>
      <c r="E2126"/>
    </row>
    <row r="2127" spans="4:5" ht="14.4" x14ac:dyDescent="0.3">
      <c r="D2127"/>
      <c r="E2127"/>
    </row>
    <row r="2128" spans="4:5" ht="14.4" x14ac:dyDescent="0.3">
      <c r="D2128"/>
      <c r="E2128"/>
    </row>
    <row r="2129" spans="4:5" ht="14.4" x14ac:dyDescent="0.3">
      <c r="D2129"/>
      <c r="E2129"/>
    </row>
    <row r="2130" spans="4:5" ht="14.4" x14ac:dyDescent="0.3">
      <c r="D2130"/>
      <c r="E2130"/>
    </row>
    <row r="2131" spans="4:5" ht="14.4" x14ac:dyDescent="0.3">
      <c r="D2131"/>
      <c r="E2131"/>
    </row>
    <row r="2132" spans="4:5" ht="14.4" x14ac:dyDescent="0.3">
      <c r="D2132"/>
      <c r="E2132"/>
    </row>
    <row r="2133" spans="4:5" ht="14.4" x14ac:dyDescent="0.3">
      <c r="D2133"/>
      <c r="E2133"/>
    </row>
    <row r="2134" spans="4:5" ht="14.4" x14ac:dyDescent="0.3">
      <c r="D2134"/>
      <c r="E2134"/>
    </row>
    <row r="2135" spans="4:5" ht="14.4" x14ac:dyDescent="0.3">
      <c r="D2135"/>
      <c r="E2135"/>
    </row>
    <row r="2136" spans="4:5" ht="14.4" x14ac:dyDescent="0.3">
      <c r="D2136"/>
      <c r="E2136"/>
    </row>
    <row r="2137" spans="4:5" ht="14.4" x14ac:dyDescent="0.3">
      <c r="D2137"/>
      <c r="E2137"/>
    </row>
    <row r="2138" spans="4:5" ht="14.4" x14ac:dyDescent="0.3">
      <c r="D2138"/>
      <c r="E2138"/>
    </row>
    <row r="2139" spans="4:5" ht="14.4" x14ac:dyDescent="0.3">
      <c r="D2139"/>
      <c r="E2139"/>
    </row>
    <row r="2140" spans="4:5" ht="14.4" x14ac:dyDescent="0.3">
      <c r="D2140"/>
      <c r="E2140"/>
    </row>
    <row r="2141" spans="4:5" ht="14.4" x14ac:dyDescent="0.3">
      <c r="D2141"/>
      <c r="E2141"/>
    </row>
    <row r="2142" spans="4:5" ht="14.4" x14ac:dyDescent="0.3">
      <c r="D2142"/>
      <c r="E2142"/>
    </row>
    <row r="2143" spans="4:5" ht="14.4" x14ac:dyDescent="0.3">
      <c r="D2143"/>
      <c r="E2143"/>
    </row>
    <row r="2144" spans="4:5" ht="14.4" x14ac:dyDescent="0.3">
      <c r="D2144"/>
      <c r="E2144"/>
    </row>
    <row r="2145" spans="4:5" ht="14.4" x14ac:dyDescent="0.3">
      <c r="D2145"/>
      <c r="E2145"/>
    </row>
    <row r="2146" spans="4:5" ht="14.4" x14ac:dyDescent="0.3">
      <c r="D2146"/>
      <c r="E2146"/>
    </row>
    <row r="2147" spans="4:5" ht="14.4" x14ac:dyDescent="0.3">
      <c r="D2147"/>
      <c r="E2147"/>
    </row>
    <row r="2148" spans="4:5" ht="14.4" x14ac:dyDescent="0.3">
      <c r="D2148"/>
      <c r="E2148"/>
    </row>
    <row r="2149" spans="4:5" ht="14.4" x14ac:dyDescent="0.3">
      <c r="D2149"/>
      <c r="E2149"/>
    </row>
    <row r="2150" spans="4:5" ht="14.4" x14ac:dyDescent="0.3">
      <c r="D2150"/>
      <c r="E2150"/>
    </row>
    <row r="2151" spans="4:5" ht="14.4" x14ac:dyDescent="0.3">
      <c r="D2151"/>
      <c r="E2151"/>
    </row>
    <row r="2152" spans="4:5" ht="14.4" x14ac:dyDescent="0.3">
      <c r="D2152"/>
      <c r="E2152"/>
    </row>
    <row r="2153" spans="4:5" ht="14.4" x14ac:dyDescent="0.3">
      <c r="D2153"/>
      <c r="E2153"/>
    </row>
    <row r="2154" spans="4:5" ht="14.4" x14ac:dyDescent="0.3">
      <c r="D2154"/>
      <c r="E2154"/>
    </row>
    <row r="2155" spans="4:5" ht="14.4" x14ac:dyDescent="0.3">
      <c r="D2155"/>
      <c r="E2155"/>
    </row>
    <row r="2156" spans="4:5" ht="14.4" x14ac:dyDescent="0.3">
      <c r="D2156"/>
      <c r="E2156"/>
    </row>
    <row r="2157" spans="4:5" ht="14.4" x14ac:dyDescent="0.3">
      <c r="D2157"/>
      <c r="E2157"/>
    </row>
    <row r="2158" spans="4:5" ht="14.4" x14ac:dyDescent="0.3">
      <c r="D2158"/>
      <c r="E2158"/>
    </row>
    <row r="2159" spans="4:5" ht="14.4" x14ac:dyDescent="0.3">
      <c r="D2159"/>
      <c r="E2159"/>
    </row>
    <row r="2160" spans="4:5" ht="14.4" x14ac:dyDescent="0.3">
      <c r="D2160"/>
      <c r="E2160"/>
    </row>
    <row r="2161" spans="4:5" ht="14.4" x14ac:dyDescent="0.3">
      <c r="D2161"/>
      <c r="E2161"/>
    </row>
    <row r="2162" spans="4:5" ht="14.4" x14ac:dyDescent="0.3">
      <c r="D2162"/>
      <c r="E2162"/>
    </row>
    <row r="2163" spans="4:5" ht="14.4" x14ac:dyDescent="0.3">
      <c r="D2163"/>
      <c r="E2163"/>
    </row>
    <row r="2164" spans="4:5" ht="14.4" x14ac:dyDescent="0.3">
      <c r="D2164"/>
      <c r="E2164"/>
    </row>
    <row r="2165" spans="4:5" ht="14.4" x14ac:dyDescent="0.3">
      <c r="D2165"/>
      <c r="E2165"/>
    </row>
    <row r="2166" spans="4:5" ht="14.4" x14ac:dyDescent="0.3">
      <c r="D2166"/>
      <c r="E2166"/>
    </row>
    <row r="2167" spans="4:5" ht="14.4" x14ac:dyDescent="0.3">
      <c r="D2167"/>
      <c r="E2167"/>
    </row>
    <row r="2168" spans="4:5" ht="14.4" x14ac:dyDescent="0.3">
      <c r="D2168"/>
      <c r="E2168"/>
    </row>
    <row r="2169" spans="4:5" ht="14.4" x14ac:dyDescent="0.3">
      <c r="D2169"/>
      <c r="E2169"/>
    </row>
    <row r="2170" spans="4:5" ht="14.4" x14ac:dyDescent="0.3">
      <c r="D2170"/>
      <c r="E2170"/>
    </row>
    <row r="2171" spans="4:5" ht="14.4" x14ac:dyDescent="0.3">
      <c r="D2171"/>
      <c r="E2171"/>
    </row>
    <row r="2172" spans="4:5" ht="14.4" x14ac:dyDescent="0.3">
      <c r="D2172"/>
      <c r="E2172"/>
    </row>
    <row r="2173" spans="4:5" ht="14.4" x14ac:dyDescent="0.3">
      <c r="D2173"/>
      <c r="E2173"/>
    </row>
    <row r="2174" spans="4:5" ht="14.4" x14ac:dyDescent="0.3">
      <c r="D2174"/>
      <c r="E2174"/>
    </row>
    <row r="2175" spans="4:5" ht="14.4" x14ac:dyDescent="0.3">
      <c r="D2175"/>
      <c r="E2175"/>
    </row>
    <row r="2176" spans="4:5" ht="14.4" x14ac:dyDescent="0.3">
      <c r="D2176"/>
      <c r="E2176"/>
    </row>
    <row r="2177" spans="4:5" ht="14.4" x14ac:dyDescent="0.3">
      <c r="D2177"/>
      <c r="E2177"/>
    </row>
    <row r="2178" spans="4:5" ht="14.4" x14ac:dyDescent="0.3">
      <c r="D2178"/>
      <c r="E2178"/>
    </row>
    <row r="2179" spans="4:5" ht="14.4" x14ac:dyDescent="0.3">
      <c r="D2179"/>
      <c r="E2179"/>
    </row>
    <row r="2180" spans="4:5" ht="14.4" x14ac:dyDescent="0.3">
      <c r="D2180"/>
      <c r="E2180"/>
    </row>
    <row r="2181" spans="4:5" ht="14.4" x14ac:dyDescent="0.3">
      <c r="D2181"/>
      <c r="E2181"/>
    </row>
    <row r="2182" spans="4:5" ht="14.4" x14ac:dyDescent="0.3">
      <c r="D2182"/>
      <c r="E2182"/>
    </row>
    <row r="2183" spans="4:5" ht="14.4" x14ac:dyDescent="0.3">
      <c r="D2183"/>
      <c r="E2183"/>
    </row>
    <row r="2184" spans="4:5" ht="14.4" x14ac:dyDescent="0.3">
      <c r="D2184"/>
      <c r="E2184"/>
    </row>
    <row r="2185" spans="4:5" ht="14.4" x14ac:dyDescent="0.3">
      <c r="D2185"/>
      <c r="E2185"/>
    </row>
    <row r="2186" spans="4:5" ht="14.4" x14ac:dyDescent="0.3">
      <c r="D2186"/>
      <c r="E2186"/>
    </row>
    <row r="2187" spans="4:5" ht="14.4" x14ac:dyDescent="0.3">
      <c r="D2187"/>
      <c r="E2187"/>
    </row>
    <row r="2188" spans="4:5" ht="14.4" x14ac:dyDescent="0.3">
      <c r="D2188"/>
      <c r="E2188"/>
    </row>
    <row r="2189" spans="4:5" ht="14.4" x14ac:dyDescent="0.3">
      <c r="D2189"/>
      <c r="E2189"/>
    </row>
    <row r="2190" spans="4:5" ht="14.4" x14ac:dyDescent="0.3">
      <c r="D2190"/>
      <c r="E2190"/>
    </row>
    <row r="2191" spans="4:5" ht="14.4" x14ac:dyDescent="0.3">
      <c r="D2191"/>
      <c r="E2191"/>
    </row>
    <row r="2192" spans="4:5" ht="14.4" x14ac:dyDescent="0.3">
      <c r="D2192"/>
      <c r="E2192"/>
    </row>
    <row r="2193" spans="4:5" ht="14.4" x14ac:dyDescent="0.3">
      <c r="D2193"/>
      <c r="E2193"/>
    </row>
    <row r="2194" spans="4:5" ht="14.4" x14ac:dyDescent="0.3">
      <c r="D2194"/>
      <c r="E2194"/>
    </row>
    <row r="2195" spans="4:5" ht="14.4" x14ac:dyDescent="0.3">
      <c r="D2195"/>
      <c r="E2195"/>
    </row>
    <row r="2196" spans="4:5" ht="14.4" x14ac:dyDescent="0.3">
      <c r="D2196"/>
      <c r="E2196"/>
    </row>
    <row r="2197" spans="4:5" ht="14.4" x14ac:dyDescent="0.3">
      <c r="D2197"/>
      <c r="E2197"/>
    </row>
    <row r="2198" spans="4:5" ht="14.4" x14ac:dyDescent="0.3">
      <c r="D2198"/>
      <c r="E2198"/>
    </row>
    <row r="2199" spans="4:5" ht="14.4" x14ac:dyDescent="0.3">
      <c r="D2199"/>
      <c r="E2199"/>
    </row>
    <row r="2200" spans="4:5" ht="14.4" x14ac:dyDescent="0.3">
      <c r="D2200"/>
      <c r="E2200"/>
    </row>
    <row r="2201" spans="4:5" ht="14.4" x14ac:dyDescent="0.3">
      <c r="D2201"/>
      <c r="E2201"/>
    </row>
    <row r="2202" spans="4:5" ht="14.4" x14ac:dyDescent="0.3">
      <c r="D2202"/>
      <c r="E2202"/>
    </row>
    <row r="2203" spans="4:5" ht="14.4" x14ac:dyDescent="0.3">
      <c r="D2203"/>
      <c r="E2203"/>
    </row>
    <row r="2204" spans="4:5" ht="14.4" x14ac:dyDescent="0.3">
      <c r="D2204"/>
      <c r="E2204"/>
    </row>
    <row r="2205" spans="4:5" ht="14.4" x14ac:dyDescent="0.3">
      <c r="D2205"/>
      <c r="E2205"/>
    </row>
    <row r="2206" spans="4:5" ht="14.4" x14ac:dyDescent="0.3">
      <c r="D2206"/>
      <c r="E2206"/>
    </row>
    <row r="2207" spans="4:5" ht="14.4" x14ac:dyDescent="0.3">
      <c r="D2207"/>
      <c r="E2207"/>
    </row>
    <row r="2208" spans="4:5" ht="14.4" x14ac:dyDescent="0.3">
      <c r="D2208"/>
      <c r="E2208"/>
    </row>
    <row r="2209" spans="4:5" ht="14.4" x14ac:dyDescent="0.3">
      <c r="D2209"/>
      <c r="E2209"/>
    </row>
    <row r="2210" spans="4:5" ht="14.4" x14ac:dyDescent="0.3">
      <c r="D2210"/>
      <c r="E2210"/>
    </row>
    <row r="2211" spans="4:5" ht="14.4" x14ac:dyDescent="0.3">
      <c r="D2211"/>
      <c r="E2211"/>
    </row>
    <row r="2212" spans="4:5" ht="14.4" x14ac:dyDescent="0.3">
      <c r="D2212"/>
      <c r="E2212"/>
    </row>
    <row r="2213" spans="4:5" ht="14.4" x14ac:dyDescent="0.3">
      <c r="D2213"/>
      <c r="E2213"/>
    </row>
    <row r="2214" spans="4:5" ht="14.4" x14ac:dyDescent="0.3">
      <c r="D2214"/>
      <c r="E2214"/>
    </row>
    <row r="2215" spans="4:5" ht="14.4" x14ac:dyDescent="0.3">
      <c r="D2215"/>
      <c r="E2215"/>
    </row>
    <row r="2216" spans="4:5" ht="14.4" x14ac:dyDescent="0.3">
      <c r="D2216"/>
      <c r="E2216"/>
    </row>
    <row r="2217" spans="4:5" ht="14.4" x14ac:dyDescent="0.3">
      <c r="D2217"/>
      <c r="E2217"/>
    </row>
    <row r="2218" spans="4:5" ht="14.4" x14ac:dyDescent="0.3">
      <c r="D2218"/>
      <c r="E2218"/>
    </row>
    <row r="2219" spans="4:5" ht="14.4" x14ac:dyDescent="0.3">
      <c r="D2219"/>
      <c r="E2219"/>
    </row>
    <row r="2220" spans="4:5" ht="14.4" x14ac:dyDescent="0.3">
      <c r="D2220"/>
      <c r="E2220"/>
    </row>
    <row r="2221" spans="4:5" ht="14.4" x14ac:dyDescent="0.3">
      <c r="D2221"/>
      <c r="E2221"/>
    </row>
    <row r="2222" spans="4:5" ht="14.4" x14ac:dyDescent="0.3">
      <c r="D2222"/>
      <c r="E2222"/>
    </row>
    <row r="2223" spans="4:5" ht="14.4" x14ac:dyDescent="0.3">
      <c r="D2223"/>
      <c r="E2223"/>
    </row>
    <row r="2224" spans="4:5" ht="14.4" x14ac:dyDescent="0.3">
      <c r="D2224"/>
      <c r="E2224"/>
    </row>
    <row r="2225" spans="4:5" ht="14.4" x14ac:dyDescent="0.3">
      <c r="D2225"/>
      <c r="E2225"/>
    </row>
    <row r="2226" spans="4:5" ht="14.4" x14ac:dyDescent="0.3">
      <c r="D2226"/>
      <c r="E2226"/>
    </row>
    <row r="2227" spans="4:5" ht="14.4" x14ac:dyDescent="0.3">
      <c r="D2227"/>
      <c r="E2227"/>
    </row>
    <row r="2228" spans="4:5" ht="14.4" x14ac:dyDescent="0.3">
      <c r="D2228"/>
      <c r="E2228"/>
    </row>
    <row r="2229" spans="4:5" ht="14.4" x14ac:dyDescent="0.3">
      <c r="D2229"/>
      <c r="E2229"/>
    </row>
    <row r="2230" spans="4:5" ht="14.4" x14ac:dyDescent="0.3">
      <c r="D2230"/>
      <c r="E2230"/>
    </row>
    <row r="2231" spans="4:5" ht="14.4" x14ac:dyDescent="0.3">
      <c r="D2231"/>
      <c r="E2231"/>
    </row>
    <row r="2232" spans="4:5" ht="14.4" x14ac:dyDescent="0.3">
      <c r="D2232"/>
      <c r="E2232"/>
    </row>
    <row r="2233" spans="4:5" ht="14.4" x14ac:dyDescent="0.3">
      <c r="D2233"/>
      <c r="E2233"/>
    </row>
    <row r="2234" spans="4:5" ht="14.4" x14ac:dyDescent="0.3">
      <c r="D2234"/>
      <c r="E2234"/>
    </row>
    <row r="2235" spans="4:5" ht="14.4" x14ac:dyDescent="0.3">
      <c r="D2235"/>
      <c r="E2235"/>
    </row>
    <row r="2236" spans="4:5" ht="14.4" x14ac:dyDescent="0.3">
      <c r="D2236"/>
      <c r="E2236"/>
    </row>
    <row r="2237" spans="4:5" ht="14.4" x14ac:dyDescent="0.3">
      <c r="D2237"/>
      <c r="E2237"/>
    </row>
    <row r="2238" spans="4:5" ht="14.4" x14ac:dyDescent="0.3">
      <c r="D2238"/>
      <c r="E2238"/>
    </row>
    <row r="2239" spans="4:5" ht="14.4" x14ac:dyDescent="0.3">
      <c r="D2239"/>
      <c r="E2239"/>
    </row>
    <row r="2240" spans="4:5" ht="14.4" x14ac:dyDescent="0.3">
      <c r="D2240"/>
      <c r="E2240"/>
    </row>
    <row r="2241" spans="4:5" ht="14.4" x14ac:dyDescent="0.3">
      <c r="D2241"/>
      <c r="E2241"/>
    </row>
    <row r="2242" spans="4:5" ht="14.4" x14ac:dyDescent="0.3">
      <c r="D2242"/>
      <c r="E2242"/>
    </row>
    <row r="2243" spans="4:5" ht="14.4" x14ac:dyDescent="0.3">
      <c r="D2243"/>
      <c r="E2243"/>
    </row>
    <row r="2244" spans="4:5" ht="14.4" x14ac:dyDescent="0.3">
      <c r="D2244"/>
      <c r="E2244"/>
    </row>
    <row r="2245" spans="4:5" ht="14.4" x14ac:dyDescent="0.3">
      <c r="D2245"/>
      <c r="E2245"/>
    </row>
    <row r="2246" spans="4:5" ht="14.4" x14ac:dyDescent="0.3">
      <c r="D2246"/>
      <c r="E2246"/>
    </row>
    <row r="2247" spans="4:5" ht="14.4" x14ac:dyDescent="0.3">
      <c r="D2247"/>
      <c r="E2247"/>
    </row>
    <row r="2248" spans="4:5" ht="14.4" x14ac:dyDescent="0.3">
      <c r="D2248"/>
      <c r="E2248"/>
    </row>
    <row r="2249" spans="4:5" ht="14.4" x14ac:dyDescent="0.3">
      <c r="D2249"/>
      <c r="E2249"/>
    </row>
    <row r="2250" spans="4:5" ht="14.4" x14ac:dyDescent="0.3">
      <c r="D2250"/>
      <c r="E2250"/>
    </row>
    <row r="2251" spans="4:5" ht="14.4" x14ac:dyDescent="0.3">
      <c r="D2251"/>
      <c r="E2251"/>
    </row>
    <row r="2252" spans="4:5" ht="14.4" x14ac:dyDescent="0.3">
      <c r="D2252"/>
      <c r="E2252"/>
    </row>
    <row r="2253" spans="4:5" ht="14.4" x14ac:dyDescent="0.3">
      <c r="D2253"/>
      <c r="E2253"/>
    </row>
    <row r="2254" spans="4:5" ht="14.4" x14ac:dyDescent="0.3">
      <c r="D2254"/>
      <c r="E2254"/>
    </row>
    <row r="2255" spans="4:5" ht="14.4" x14ac:dyDescent="0.3">
      <c r="D2255"/>
      <c r="E2255"/>
    </row>
    <row r="2256" spans="4:5" ht="14.4" x14ac:dyDescent="0.3">
      <c r="D2256"/>
      <c r="E2256"/>
    </row>
    <row r="2257" spans="4:5" ht="14.4" x14ac:dyDescent="0.3">
      <c r="D2257"/>
      <c r="E2257"/>
    </row>
    <row r="2258" spans="4:5" ht="14.4" x14ac:dyDescent="0.3">
      <c r="D2258"/>
      <c r="E2258"/>
    </row>
    <row r="2259" spans="4:5" ht="14.4" x14ac:dyDescent="0.3">
      <c r="D2259"/>
      <c r="E2259"/>
    </row>
    <row r="2260" spans="4:5" ht="14.4" x14ac:dyDescent="0.3">
      <c r="D2260"/>
      <c r="E2260"/>
    </row>
    <row r="2261" spans="4:5" ht="14.4" x14ac:dyDescent="0.3">
      <c r="D2261"/>
      <c r="E2261"/>
    </row>
    <row r="2262" spans="4:5" ht="14.4" x14ac:dyDescent="0.3">
      <c r="D2262"/>
      <c r="E2262"/>
    </row>
    <row r="2263" spans="4:5" ht="14.4" x14ac:dyDescent="0.3">
      <c r="D2263"/>
      <c r="E2263"/>
    </row>
    <row r="2264" spans="4:5" ht="14.4" x14ac:dyDescent="0.3">
      <c r="D2264"/>
      <c r="E2264"/>
    </row>
    <row r="2265" spans="4:5" ht="14.4" x14ac:dyDescent="0.3">
      <c r="D2265"/>
      <c r="E2265"/>
    </row>
    <row r="2266" spans="4:5" ht="14.4" x14ac:dyDescent="0.3">
      <c r="D2266"/>
      <c r="E2266"/>
    </row>
    <row r="2267" spans="4:5" ht="14.4" x14ac:dyDescent="0.3">
      <c r="D2267"/>
      <c r="E2267"/>
    </row>
    <row r="2268" spans="4:5" ht="14.4" x14ac:dyDescent="0.3">
      <c r="D2268"/>
      <c r="E2268"/>
    </row>
    <row r="2269" spans="4:5" ht="14.4" x14ac:dyDescent="0.3">
      <c r="D2269"/>
      <c r="E2269"/>
    </row>
    <row r="2270" spans="4:5" ht="14.4" x14ac:dyDescent="0.3">
      <c r="D2270"/>
      <c r="E2270"/>
    </row>
    <row r="2271" spans="4:5" ht="14.4" x14ac:dyDescent="0.3">
      <c r="D2271"/>
      <c r="E2271"/>
    </row>
    <row r="2272" spans="4:5" ht="14.4" x14ac:dyDescent="0.3">
      <c r="D2272"/>
      <c r="E2272"/>
    </row>
    <row r="2273" spans="4:5" ht="14.4" x14ac:dyDescent="0.3">
      <c r="D2273"/>
      <c r="E2273"/>
    </row>
    <row r="2274" spans="4:5" ht="14.4" x14ac:dyDescent="0.3">
      <c r="D2274"/>
      <c r="E2274"/>
    </row>
    <row r="2275" spans="4:5" ht="14.4" x14ac:dyDescent="0.3">
      <c r="D2275"/>
      <c r="E2275"/>
    </row>
    <row r="2276" spans="4:5" ht="14.4" x14ac:dyDescent="0.3">
      <c r="D2276"/>
      <c r="E2276"/>
    </row>
    <row r="2277" spans="4:5" ht="14.4" x14ac:dyDescent="0.3">
      <c r="D2277"/>
      <c r="E2277"/>
    </row>
    <row r="2278" spans="4:5" ht="14.4" x14ac:dyDescent="0.3">
      <c r="D2278"/>
      <c r="E2278"/>
    </row>
    <row r="2279" spans="4:5" ht="14.4" x14ac:dyDescent="0.3">
      <c r="D2279"/>
      <c r="E2279"/>
    </row>
    <row r="2280" spans="4:5" ht="14.4" x14ac:dyDescent="0.3">
      <c r="D2280"/>
      <c r="E2280"/>
    </row>
    <row r="2281" spans="4:5" ht="14.4" x14ac:dyDescent="0.3">
      <c r="D2281"/>
      <c r="E2281"/>
    </row>
    <row r="2282" spans="4:5" ht="14.4" x14ac:dyDescent="0.3">
      <c r="D2282"/>
      <c r="E2282"/>
    </row>
    <row r="2283" spans="4:5" ht="14.4" x14ac:dyDescent="0.3">
      <c r="D2283"/>
      <c r="E2283"/>
    </row>
    <row r="2284" spans="4:5" ht="14.4" x14ac:dyDescent="0.3">
      <c r="D2284"/>
      <c r="E2284"/>
    </row>
    <row r="2285" spans="4:5" ht="14.4" x14ac:dyDescent="0.3">
      <c r="D2285"/>
      <c r="E2285"/>
    </row>
    <row r="2286" spans="4:5" ht="14.4" x14ac:dyDescent="0.3">
      <c r="D2286"/>
      <c r="E2286"/>
    </row>
    <row r="2287" spans="4:5" ht="14.4" x14ac:dyDescent="0.3">
      <c r="D2287"/>
      <c r="E2287"/>
    </row>
    <row r="2288" spans="4:5" ht="14.4" x14ac:dyDescent="0.3">
      <c r="D2288"/>
      <c r="E2288"/>
    </row>
    <row r="2289" spans="4:5" ht="14.4" x14ac:dyDescent="0.3">
      <c r="D2289"/>
      <c r="E2289"/>
    </row>
    <row r="2290" spans="4:5" ht="14.4" x14ac:dyDescent="0.3">
      <c r="D2290"/>
      <c r="E2290"/>
    </row>
    <row r="2291" spans="4:5" ht="14.4" x14ac:dyDescent="0.3">
      <c r="D2291"/>
      <c r="E2291"/>
    </row>
    <row r="2292" spans="4:5" ht="14.4" x14ac:dyDescent="0.3">
      <c r="D2292"/>
      <c r="E2292"/>
    </row>
    <row r="2293" spans="4:5" ht="14.4" x14ac:dyDescent="0.3">
      <c r="D2293"/>
      <c r="E2293"/>
    </row>
    <row r="2294" spans="4:5" ht="14.4" x14ac:dyDescent="0.3">
      <c r="D2294"/>
      <c r="E2294"/>
    </row>
    <row r="2295" spans="4:5" ht="14.4" x14ac:dyDescent="0.3">
      <c r="D2295"/>
      <c r="E2295"/>
    </row>
    <row r="2296" spans="4:5" ht="14.4" x14ac:dyDescent="0.3">
      <c r="D2296"/>
      <c r="E2296"/>
    </row>
    <row r="2297" spans="4:5" ht="14.4" x14ac:dyDescent="0.3">
      <c r="D2297"/>
      <c r="E2297"/>
    </row>
    <row r="2298" spans="4:5" ht="14.4" x14ac:dyDescent="0.3">
      <c r="D2298"/>
      <c r="E2298"/>
    </row>
    <row r="2299" spans="4:5" ht="14.4" x14ac:dyDescent="0.3">
      <c r="D2299"/>
      <c r="E2299"/>
    </row>
    <row r="2300" spans="4:5" ht="14.4" x14ac:dyDescent="0.3">
      <c r="D2300"/>
      <c r="E2300"/>
    </row>
    <row r="2301" spans="4:5" ht="14.4" x14ac:dyDescent="0.3">
      <c r="D2301"/>
      <c r="E2301"/>
    </row>
    <row r="2302" spans="4:5" ht="14.4" x14ac:dyDescent="0.3">
      <c r="D2302"/>
      <c r="E2302"/>
    </row>
    <row r="2303" spans="4:5" ht="14.4" x14ac:dyDescent="0.3">
      <c r="D2303"/>
      <c r="E2303"/>
    </row>
    <row r="2304" spans="4:5" ht="14.4" x14ac:dyDescent="0.3">
      <c r="D2304"/>
      <c r="E2304"/>
    </row>
    <row r="2305" spans="4:5" ht="14.4" x14ac:dyDescent="0.3">
      <c r="D2305"/>
      <c r="E2305"/>
    </row>
    <row r="2306" spans="4:5" ht="14.4" x14ac:dyDescent="0.3">
      <c r="D2306"/>
      <c r="E2306"/>
    </row>
    <row r="2307" spans="4:5" ht="14.4" x14ac:dyDescent="0.3">
      <c r="D2307"/>
      <c r="E2307"/>
    </row>
    <row r="2308" spans="4:5" ht="14.4" x14ac:dyDescent="0.3">
      <c r="D2308"/>
      <c r="E2308"/>
    </row>
    <row r="2309" spans="4:5" ht="14.4" x14ac:dyDescent="0.3">
      <c r="D2309"/>
      <c r="E2309"/>
    </row>
    <row r="2310" spans="4:5" ht="14.4" x14ac:dyDescent="0.3">
      <c r="D2310"/>
      <c r="E2310"/>
    </row>
    <row r="2311" spans="4:5" ht="14.4" x14ac:dyDescent="0.3">
      <c r="D2311"/>
      <c r="E2311"/>
    </row>
    <row r="2312" spans="4:5" ht="14.4" x14ac:dyDescent="0.3">
      <c r="D2312"/>
      <c r="E2312"/>
    </row>
    <row r="2313" spans="4:5" ht="14.4" x14ac:dyDescent="0.3">
      <c r="D2313"/>
      <c r="E2313"/>
    </row>
    <row r="2314" spans="4:5" ht="14.4" x14ac:dyDescent="0.3">
      <c r="D2314"/>
      <c r="E2314"/>
    </row>
    <row r="2315" spans="4:5" ht="14.4" x14ac:dyDescent="0.3">
      <c r="D2315"/>
      <c r="E2315"/>
    </row>
    <row r="2316" spans="4:5" ht="14.4" x14ac:dyDescent="0.3">
      <c r="D2316"/>
      <c r="E2316"/>
    </row>
    <row r="2317" spans="4:5" ht="14.4" x14ac:dyDescent="0.3">
      <c r="D2317"/>
      <c r="E2317"/>
    </row>
    <row r="2318" spans="4:5" ht="14.4" x14ac:dyDescent="0.3">
      <c r="D2318"/>
      <c r="E2318"/>
    </row>
    <row r="2319" spans="4:5" ht="14.4" x14ac:dyDescent="0.3">
      <c r="D2319"/>
      <c r="E2319"/>
    </row>
    <row r="2320" spans="4:5" ht="14.4" x14ac:dyDescent="0.3">
      <c r="D2320"/>
      <c r="E2320"/>
    </row>
    <row r="2321" spans="4:5" ht="14.4" x14ac:dyDescent="0.3">
      <c r="D2321"/>
      <c r="E2321"/>
    </row>
    <row r="2322" spans="4:5" ht="14.4" x14ac:dyDescent="0.3">
      <c r="D2322"/>
      <c r="E2322"/>
    </row>
    <row r="2323" spans="4:5" ht="14.4" x14ac:dyDescent="0.3">
      <c r="D2323"/>
      <c r="E2323"/>
    </row>
    <row r="2324" spans="4:5" ht="14.4" x14ac:dyDescent="0.3">
      <c r="D2324"/>
      <c r="E2324"/>
    </row>
    <row r="2325" spans="4:5" ht="14.4" x14ac:dyDescent="0.3">
      <c r="D2325"/>
      <c r="E2325"/>
    </row>
    <row r="2326" spans="4:5" ht="14.4" x14ac:dyDescent="0.3">
      <c r="D2326"/>
      <c r="E2326"/>
    </row>
    <row r="2327" spans="4:5" ht="14.4" x14ac:dyDescent="0.3">
      <c r="D2327"/>
      <c r="E2327"/>
    </row>
    <row r="2328" spans="4:5" ht="14.4" x14ac:dyDescent="0.3">
      <c r="D2328"/>
      <c r="E2328"/>
    </row>
    <row r="2329" spans="4:5" ht="14.4" x14ac:dyDescent="0.3">
      <c r="D2329"/>
      <c r="E2329"/>
    </row>
    <row r="2330" spans="4:5" ht="14.4" x14ac:dyDescent="0.3">
      <c r="D2330"/>
      <c r="E2330"/>
    </row>
    <row r="2331" spans="4:5" ht="14.4" x14ac:dyDescent="0.3">
      <c r="D2331"/>
      <c r="E2331"/>
    </row>
    <row r="2332" spans="4:5" ht="14.4" x14ac:dyDescent="0.3">
      <c r="D2332"/>
      <c r="E2332"/>
    </row>
    <row r="2333" spans="4:5" ht="14.4" x14ac:dyDescent="0.3">
      <c r="D2333"/>
      <c r="E2333"/>
    </row>
    <row r="2334" spans="4:5" ht="14.4" x14ac:dyDescent="0.3">
      <c r="D2334"/>
      <c r="E2334"/>
    </row>
    <row r="2335" spans="4:5" ht="14.4" x14ac:dyDescent="0.3">
      <c r="D2335"/>
      <c r="E2335"/>
    </row>
    <row r="2336" spans="4:5" ht="14.4" x14ac:dyDescent="0.3">
      <c r="D2336"/>
      <c r="E2336"/>
    </row>
    <row r="2337" spans="4:5" ht="14.4" x14ac:dyDescent="0.3">
      <c r="D2337"/>
      <c r="E2337"/>
    </row>
    <row r="2338" spans="4:5" ht="14.4" x14ac:dyDescent="0.3">
      <c r="D2338"/>
      <c r="E2338"/>
    </row>
    <row r="2339" spans="4:5" ht="14.4" x14ac:dyDescent="0.3">
      <c r="D2339"/>
      <c r="E2339"/>
    </row>
    <row r="2340" spans="4:5" ht="14.4" x14ac:dyDescent="0.3">
      <c r="D2340"/>
      <c r="E2340"/>
    </row>
    <row r="2341" spans="4:5" ht="14.4" x14ac:dyDescent="0.3">
      <c r="D2341"/>
      <c r="E2341"/>
    </row>
    <row r="2342" spans="4:5" ht="14.4" x14ac:dyDescent="0.3">
      <c r="D2342"/>
      <c r="E2342"/>
    </row>
    <row r="2343" spans="4:5" ht="14.4" x14ac:dyDescent="0.3">
      <c r="D2343"/>
      <c r="E2343"/>
    </row>
    <row r="2344" spans="4:5" ht="14.4" x14ac:dyDescent="0.3">
      <c r="D2344"/>
      <c r="E2344"/>
    </row>
    <row r="2345" spans="4:5" ht="14.4" x14ac:dyDescent="0.3">
      <c r="D2345"/>
      <c r="E2345"/>
    </row>
    <row r="2346" spans="4:5" ht="14.4" x14ac:dyDescent="0.3">
      <c r="D2346"/>
      <c r="E2346"/>
    </row>
    <row r="2347" spans="4:5" ht="14.4" x14ac:dyDescent="0.3">
      <c r="D2347"/>
      <c r="E2347"/>
    </row>
    <row r="2348" spans="4:5" ht="14.4" x14ac:dyDescent="0.3">
      <c r="D2348"/>
      <c r="E2348"/>
    </row>
    <row r="2349" spans="4:5" ht="14.4" x14ac:dyDescent="0.3">
      <c r="D2349"/>
      <c r="E2349"/>
    </row>
    <row r="2350" spans="4:5" ht="14.4" x14ac:dyDescent="0.3">
      <c r="D2350"/>
      <c r="E2350"/>
    </row>
    <row r="2351" spans="4:5" ht="14.4" x14ac:dyDescent="0.3">
      <c r="D2351"/>
      <c r="E2351"/>
    </row>
    <row r="2352" spans="4:5" ht="14.4" x14ac:dyDescent="0.3">
      <c r="D2352"/>
      <c r="E2352"/>
    </row>
    <row r="2353" spans="4:5" ht="14.4" x14ac:dyDescent="0.3">
      <c r="D2353"/>
      <c r="E2353"/>
    </row>
    <row r="2354" spans="4:5" ht="14.4" x14ac:dyDescent="0.3">
      <c r="D2354"/>
      <c r="E2354"/>
    </row>
    <row r="2355" spans="4:5" ht="14.4" x14ac:dyDescent="0.3">
      <c r="D2355"/>
      <c r="E2355"/>
    </row>
    <row r="2356" spans="4:5" ht="14.4" x14ac:dyDescent="0.3">
      <c r="D2356"/>
      <c r="E2356"/>
    </row>
    <row r="2357" spans="4:5" ht="14.4" x14ac:dyDescent="0.3">
      <c r="D2357"/>
      <c r="E2357"/>
    </row>
    <row r="2358" spans="4:5" ht="14.4" x14ac:dyDescent="0.3">
      <c r="D2358"/>
      <c r="E2358"/>
    </row>
    <row r="2359" spans="4:5" ht="14.4" x14ac:dyDescent="0.3">
      <c r="D2359"/>
      <c r="E2359"/>
    </row>
    <row r="2360" spans="4:5" ht="14.4" x14ac:dyDescent="0.3">
      <c r="D2360"/>
      <c r="E2360"/>
    </row>
    <row r="2361" spans="4:5" ht="14.4" x14ac:dyDescent="0.3">
      <c r="D2361"/>
      <c r="E2361"/>
    </row>
    <row r="2362" spans="4:5" ht="14.4" x14ac:dyDescent="0.3">
      <c r="D2362"/>
      <c r="E2362"/>
    </row>
    <row r="2363" spans="4:5" ht="14.4" x14ac:dyDescent="0.3">
      <c r="D2363"/>
      <c r="E2363"/>
    </row>
    <row r="2364" spans="4:5" ht="14.4" x14ac:dyDescent="0.3">
      <c r="D2364"/>
      <c r="E2364"/>
    </row>
    <row r="2365" spans="4:5" ht="14.4" x14ac:dyDescent="0.3">
      <c r="D2365"/>
      <c r="E2365"/>
    </row>
    <row r="2366" spans="4:5" ht="14.4" x14ac:dyDescent="0.3">
      <c r="D2366"/>
      <c r="E2366"/>
    </row>
    <row r="2367" spans="4:5" ht="14.4" x14ac:dyDescent="0.3">
      <c r="D2367"/>
      <c r="E2367"/>
    </row>
    <row r="2368" spans="4:5" ht="14.4" x14ac:dyDescent="0.3">
      <c r="D2368"/>
      <c r="E2368"/>
    </row>
    <row r="2369" spans="4:5" ht="14.4" x14ac:dyDescent="0.3">
      <c r="D2369"/>
      <c r="E2369"/>
    </row>
    <row r="2370" spans="4:5" ht="14.4" x14ac:dyDescent="0.3">
      <c r="D2370"/>
      <c r="E2370"/>
    </row>
    <row r="2371" spans="4:5" ht="14.4" x14ac:dyDescent="0.3">
      <c r="D2371"/>
      <c r="E2371"/>
    </row>
    <row r="2372" spans="4:5" ht="14.4" x14ac:dyDescent="0.3">
      <c r="D2372"/>
      <c r="E2372"/>
    </row>
    <row r="2373" spans="4:5" ht="14.4" x14ac:dyDescent="0.3">
      <c r="D2373"/>
      <c r="E2373"/>
    </row>
    <row r="2374" spans="4:5" ht="14.4" x14ac:dyDescent="0.3">
      <c r="D2374"/>
      <c r="E2374"/>
    </row>
    <row r="2375" spans="4:5" ht="14.4" x14ac:dyDescent="0.3">
      <c r="D2375"/>
      <c r="E2375"/>
    </row>
    <row r="2376" spans="4:5" ht="14.4" x14ac:dyDescent="0.3">
      <c r="D2376"/>
      <c r="E2376"/>
    </row>
    <row r="2377" spans="4:5" ht="14.4" x14ac:dyDescent="0.3">
      <c r="D2377"/>
      <c r="E2377"/>
    </row>
    <row r="2378" spans="4:5" ht="14.4" x14ac:dyDescent="0.3">
      <c r="D2378"/>
      <c r="E2378"/>
    </row>
    <row r="2379" spans="4:5" ht="14.4" x14ac:dyDescent="0.3">
      <c r="D2379"/>
      <c r="E2379"/>
    </row>
    <row r="2380" spans="4:5" ht="14.4" x14ac:dyDescent="0.3">
      <c r="D2380"/>
      <c r="E2380"/>
    </row>
    <row r="2381" spans="4:5" ht="14.4" x14ac:dyDescent="0.3">
      <c r="D2381"/>
      <c r="E2381"/>
    </row>
    <row r="2382" spans="4:5" ht="14.4" x14ac:dyDescent="0.3">
      <c r="D2382"/>
      <c r="E2382"/>
    </row>
    <row r="2383" spans="4:5" ht="14.4" x14ac:dyDescent="0.3">
      <c r="D2383"/>
      <c r="E2383"/>
    </row>
    <row r="2384" spans="4:5" ht="14.4" x14ac:dyDescent="0.3">
      <c r="D2384"/>
      <c r="E2384"/>
    </row>
    <row r="2385" spans="4:5" ht="14.4" x14ac:dyDescent="0.3">
      <c r="D2385"/>
      <c r="E2385"/>
    </row>
    <row r="2386" spans="4:5" ht="14.4" x14ac:dyDescent="0.3">
      <c r="D2386"/>
      <c r="E2386"/>
    </row>
    <row r="2387" spans="4:5" ht="14.4" x14ac:dyDescent="0.3">
      <c r="D2387"/>
      <c r="E2387"/>
    </row>
    <row r="2388" spans="4:5" ht="14.4" x14ac:dyDescent="0.3">
      <c r="D2388"/>
      <c r="E2388"/>
    </row>
    <row r="2389" spans="4:5" ht="14.4" x14ac:dyDescent="0.3">
      <c r="D2389"/>
      <c r="E2389"/>
    </row>
    <row r="2390" spans="4:5" ht="14.4" x14ac:dyDescent="0.3">
      <c r="D2390"/>
      <c r="E2390"/>
    </row>
    <row r="2391" spans="4:5" ht="14.4" x14ac:dyDescent="0.3">
      <c r="D2391"/>
      <c r="E2391"/>
    </row>
    <row r="2392" spans="4:5" ht="14.4" x14ac:dyDescent="0.3">
      <c r="D2392"/>
      <c r="E2392"/>
    </row>
    <row r="2393" spans="4:5" ht="14.4" x14ac:dyDescent="0.3">
      <c r="D2393"/>
      <c r="E2393"/>
    </row>
    <row r="2394" spans="4:5" ht="14.4" x14ac:dyDescent="0.3">
      <c r="D2394"/>
      <c r="E2394"/>
    </row>
    <row r="2395" spans="4:5" ht="14.4" x14ac:dyDescent="0.3">
      <c r="D2395"/>
      <c r="E2395"/>
    </row>
    <row r="2396" spans="4:5" ht="14.4" x14ac:dyDescent="0.3">
      <c r="D2396"/>
      <c r="E2396"/>
    </row>
    <row r="2397" spans="4:5" ht="14.4" x14ac:dyDescent="0.3">
      <c r="D2397"/>
      <c r="E2397"/>
    </row>
    <row r="2398" spans="4:5" ht="14.4" x14ac:dyDescent="0.3">
      <c r="D2398"/>
      <c r="E2398"/>
    </row>
    <row r="2399" spans="4:5" ht="14.4" x14ac:dyDescent="0.3">
      <c r="D2399"/>
      <c r="E2399"/>
    </row>
    <row r="2400" spans="4:5" ht="14.4" x14ac:dyDescent="0.3">
      <c r="D2400"/>
      <c r="E2400"/>
    </row>
    <row r="2401" spans="4:5" ht="14.4" x14ac:dyDescent="0.3">
      <c r="D2401"/>
      <c r="E2401"/>
    </row>
    <row r="2402" spans="4:5" ht="14.4" x14ac:dyDescent="0.3">
      <c r="D2402"/>
      <c r="E2402"/>
    </row>
    <row r="2403" spans="4:5" ht="14.4" x14ac:dyDescent="0.3">
      <c r="D2403"/>
      <c r="E2403"/>
    </row>
    <row r="2404" spans="4:5" ht="14.4" x14ac:dyDescent="0.3">
      <c r="D2404"/>
      <c r="E2404"/>
    </row>
    <row r="2405" spans="4:5" ht="14.4" x14ac:dyDescent="0.3">
      <c r="D2405"/>
      <c r="E2405"/>
    </row>
    <row r="2406" spans="4:5" ht="14.4" x14ac:dyDescent="0.3">
      <c r="D2406"/>
      <c r="E2406"/>
    </row>
    <row r="2407" spans="4:5" ht="14.4" x14ac:dyDescent="0.3">
      <c r="D2407"/>
      <c r="E2407"/>
    </row>
    <row r="2408" spans="4:5" ht="14.4" x14ac:dyDescent="0.3">
      <c r="D2408"/>
      <c r="E2408"/>
    </row>
    <row r="2409" spans="4:5" ht="14.4" x14ac:dyDescent="0.3">
      <c r="D2409"/>
      <c r="E2409"/>
    </row>
    <row r="2410" spans="4:5" ht="14.4" x14ac:dyDescent="0.3">
      <c r="D2410"/>
      <c r="E2410"/>
    </row>
    <row r="2411" spans="4:5" ht="14.4" x14ac:dyDescent="0.3">
      <c r="D2411"/>
      <c r="E2411"/>
    </row>
    <row r="2412" spans="4:5" ht="14.4" x14ac:dyDescent="0.3">
      <c r="D2412"/>
      <c r="E2412"/>
    </row>
    <row r="2413" spans="4:5" ht="14.4" x14ac:dyDescent="0.3">
      <c r="D2413"/>
      <c r="E2413"/>
    </row>
    <row r="2414" spans="4:5" ht="14.4" x14ac:dyDescent="0.3">
      <c r="D2414"/>
      <c r="E2414"/>
    </row>
    <row r="2415" spans="4:5" ht="14.4" x14ac:dyDescent="0.3">
      <c r="D2415"/>
      <c r="E2415"/>
    </row>
    <row r="2416" spans="4:5" ht="14.4" x14ac:dyDescent="0.3">
      <c r="D2416"/>
      <c r="E2416"/>
    </row>
    <row r="2417" spans="4:5" ht="14.4" x14ac:dyDescent="0.3">
      <c r="D2417"/>
      <c r="E2417"/>
    </row>
    <row r="2418" spans="4:5" ht="14.4" x14ac:dyDescent="0.3">
      <c r="D2418"/>
      <c r="E2418"/>
    </row>
    <row r="2419" spans="4:5" ht="14.4" x14ac:dyDescent="0.3">
      <c r="D2419"/>
      <c r="E2419"/>
    </row>
    <row r="2420" spans="4:5" ht="14.4" x14ac:dyDescent="0.3">
      <c r="D2420"/>
      <c r="E2420"/>
    </row>
    <row r="2421" spans="4:5" ht="14.4" x14ac:dyDescent="0.3">
      <c r="D2421"/>
      <c r="E2421"/>
    </row>
    <row r="2422" spans="4:5" ht="14.4" x14ac:dyDescent="0.3">
      <c r="D2422"/>
      <c r="E2422"/>
    </row>
    <row r="2423" spans="4:5" ht="14.4" x14ac:dyDescent="0.3">
      <c r="D2423"/>
      <c r="E2423"/>
    </row>
    <row r="2424" spans="4:5" ht="14.4" x14ac:dyDescent="0.3">
      <c r="D2424"/>
      <c r="E2424"/>
    </row>
    <row r="2425" spans="4:5" ht="14.4" x14ac:dyDescent="0.3">
      <c r="D2425"/>
      <c r="E2425"/>
    </row>
    <row r="2426" spans="4:5" ht="14.4" x14ac:dyDescent="0.3">
      <c r="D2426"/>
      <c r="E2426"/>
    </row>
    <row r="2427" spans="4:5" ht="14.4" x14ac:dyDescent="0.3">
      <c r="D2427"/>
      <c r="E2427"/>
    </row>
    <row r="2428" spans="4:5" ht="14.4" x14ac:dyDescent="0.3">
      <c r="D2428"/>
      <c r="E2428"/>
    </row>
    <row r="2429" spans="4:5" ht="14.4" x14ac:dyDescent="0.3">
      <c r="D2429"/>
      <c r="E2429"/>
    </row>
    <row r="2430" spans="4:5" ht="14.4" x14ac:dyDescent="0.3">
      <c r="D2430"/>
      <c r="E2430"/>
    </row>
    <row r="2431" spans="4:5" ht="14.4" x14ac:dyDescent="0.3">
      <c r="D2431"/>
      <c r="E2431"/>
    </row>
    <row r="2432" spans="4:5" ht="14.4" x14ac:dyDescent="0.3">
      <c r="D2432"/>
      <c r="E2432"/>
    </row>
    <row r="2433" spans="4:5" ht="14.4" x14ac:dyDescent="0.3">
      <c r="D2433"/>
      <c r="E2433"/>
    </row>
    <row r="2434" spans="4:5" ht="14.4" x14ac:dyDescent="0.3">
      <c r="D2434"/>
      <c r="E2434"/>
    </row>
    <row r="2435" spans="4:5" ht="14.4" x14ac:dyDescent="0.3">
      <c r="D2435"/>
      <c r="E2435"/>
    </row>
    <row r="2436" spans="4:5" ht="14.4" x14ac:dyDescent="0.3">
      <c r="D2436"/>
      <c r="E2436"/>
    </row>
    <row r="2437" spans="4:5" ht="14.4" x14ac:dyDescent="0.3">
      <c r="D2437"/>
      <c r="E2437"/>
    </row>
    <row r="2438" spans="4:5" ht="14.4" x14ac:dyDescent="0.3">
      <c r="D2438"/>
      <c r="E2438"/>
    </row>
    <row r="2439" spans="4:5" ht="14.4" x14ac:dyDescent="0.3">
      <c r="D2439"/>
      <c r="E2439"/>
    </row>
    <row r="2440" spans="4:5" ht="14.4" x14ac:dyDescent="0.3">
      <c r="D2440"/>
      <c r="E2440"/>
    </row>
    <row r="2441" spans="4:5" ht="14.4" x14ac:dyDescent="0.3">
      <c r="D2441"/>
      <c r="E2441"/>
    </row>
    <row r="2442" spans="4:5" ht="14.4" x14ac:dyDescent="0.3">
      <c r="D2442"/>
      <c r="E2442"/>
    </row>
    <row r="2443" spans="4:5" ht="14.4" x14ac:dyDescent="0.3">
      <c r="D2443"/>
      <c r="E2443"/>
    </row>
    <row r="2444" spans="4:5" ht="14.4" x14ac:dyDescent="0.3">
      <c r="D2444"/>
      <c r="E2444"/>
    </row>
    <row r="2445" spans="4:5" ht="14.4" x14ac:dyDescent="0.3">
      <c r="D2445"/>
      <c r="E2445"/>
    </row>
    <row r="2446" spans="4:5" ht="14.4" x14ac:dyDescent="0.3">
      <c r="D2446"/>
      <c r="E2446"/>
    </row>
    <row r="2447" spans="4:5" ht="14.4" x14ac:dyDescent="0.3">
      <c r="D2447"/>
      <c r="E2447"/>
    </row>
    <row r="2448" spans="4:5" ht="14.4" x14ac:dyDescent="0.3">
      <c r="D2448"/>
      <c r="E2448"/>
    </row>
    <row r="2449" spans="4:5" ht="14.4" x14ac:dyDescent="0.3">
      <c r="D2449"/>
      <c r="E2449"/>
    </row>
    <row r="2450" spans="4:5" ht="14.4" x14ac:dyDescent="0.3">
      <c r="D2450"/>
      <c r="E2450"/>
    </row>
    <row r="2451" spans="4:5" ht="14.4" x14ac:dyDescent="0.3">
      <c r="D2451"/>
      <c r="E2451"/>
    </row>
    <row r="2452" spans="4:5" ht="14.4" x14ac:dyDescent="0.3">
      <c r="D2452"/>
      <c r="E2452"/>
    </row>
    <row r="2453" spans="4:5" ht="14.4" x14ac:dyDescent="0.3">
      <c r="D2453"/>
      <c r="E2453"/>
    </row>
    <row r="2454" spans="4:5" ht="14.4" x14ac:dyDescent="0.3">
      <c r="D2454"/>
      <c r="E2454"/>
    </row>
    <row r="2455" spans="4:5" ht="14.4" x14ac:dyDescent="0.3">
      <c r="D2455"/>
      <c r="E2455"/>
    </row>
    <row r="2456" spans="4:5" ht="14.4" x14ac:dyDescent="0.3">
      <c r="D2456"/>
      <c r="E2456"/>
    </row>
    <row r="2457" spans="4:5" ht="14.4" x14ac:dyDescent="0.3">
      <c r="D2457"/>
      <c r="E2457"/>
    </row>
    <row r="2458" spans="4:5" ht="14.4" x14ac:dyDescent="0.3">
      <c r="D2458"/>
      <c r="E2458"/>
    </row>
    <row r="2459" spans="4:5" ht="14.4" x14ac:dyDescent="0.3">
      <c r="D2459"/>
      <c r="E2459"/>
    </row>
    <row r="2460" spans="4:5" ht="14.4" x14ac:dyDescent="0.3">
      <c r="D2460"/>
      <c r="E2460"/>
    </row>
    <row r="2461" spans="4:5" ht="14.4" x14ac:dyDescent="0.3">
      <c r="D2461"/>
      <c r="E2461"/>
    </row>
    <row r="2462" spans="4:5" ht="14.4" x14ac:dyDescent="0.3">
      <c r="D2462"/>
      <c r="E2462"/>
    </row>
    <row r="2463" spans="4:5" ht="14.4" x14ac:dyDescent="0.3">
      <c r="D2463"/>
      <c r="E2463"/>
    </row>
    <row r="2464" spans="4:5" ht="14.4" x14ac:dyDescent="0.3">
      <c r="D2464"/>
      <c r="E2464"/>
    </row>
    <row r="2465" spans="4:5" ht="14.4" x14ac:dyDescent="0.3">
      <c r="D2465"/>
      <c r="E2465"/>
    </row>
    <row r="2466" spans="4:5" ht="14.4" x14ac:dyDescent="0.3">
      <c r="D2466"/>
      <c r="E2466"/>
    </row>
    <row r="2467" spans="4:5" ht="14.4" x14ac:dyDescent="0.3">
      <c r="D2467"/>
      <c r="E2467"/>
    </row>
    <row r="2468" spans="4:5" ht="14.4" x14ac:dyDescent="0.3">
      <c r="D2468"/>
      <c r="E2468"/>
    </row>
    <row r="2469" spans="4:5" ht="14.4" x14ac:dyDescent="0.3">
      <c r="D2469"/>
      <c r="E2469"/>
    </row>
    <row r="2470" spans="4:5" ht="14.4" x14ac:dyDescent="0.3">
      <c r="D2470"/>
      <c r="E2470"/>
    </row>
    <row r="2471" spans="4:5" ht="14.4" x14ac:dyDescent="0.3">
      <c r="D2471"/>
      <c r="E2471"/>
    </row>
    <row r="2472" spans="4:5" ht="14.4" x14ac:dyDescent="0.3">
      <c r="D2472"/>
      <c r="E2472"/>
    </row>
    <row r="2473" spans="4:5" ht="14.4" x14ac:dyDescent="0.3">
      <c r="D2473"/>
      <c r="E2473"/>
    </row>
    <row r="2474" spans="4:5" ht="14.4" x14ac:dyDescent="0.3">
      <c r="D2474"/>
      <c r="E2474"/>
    </row>
    <row r="2475" spans="4:5" ht="14.4" x14ac:dyDescent="0.3">
      <c r="D2475"/>
      <c r="E2475"/>
    </row>
    <row r="2476" spans="4:5" ht="14.4" x14ac:dyDescent="0.3">
      <c r="D2476"/>
      <c r="E2476"/>
    </row>
    <row r="2477" spans="4:5" ht="14.4" x14ac:dyDescent="0.3">
      <c r="D2477"/>
      <c r="E2477"/>
    </row>
    <row r="2478" spans="4:5" ht="14.4" x14ac:dyDescent="0.3">
      <c r="D2478"/>
      <c r="E2478"/>
    </row>
    <row r="2479" spans="4:5" ht="14.4" x14ac:dyDescent="0.3">
      <c r="D2479"/>
      <c r="E2479"/>
    </row>
    <row r="2480" spans="4:5" ht="14.4" x14ac:dyDescent="0.3">
      <c r="D2480"/>
      <c r="E2480"/>
    </row>
    <row r="2481" spans="4:5" ht="14.4" x14ac:dyDescent="0.3">
      <c r="D2481"/>
      <c r="E2481"/>
    </row>
    <row r="2482" spans="4:5" ht="14.4" x14ac:dyDescent="0.3">
      <c r="D2482"/>
      <c r="E2482"/>
    </row>
    <row r="2483" spans="4:5" ht="14.4" x14ac:dyDescent="0.3">
      <c r="D2483"/>
      <c r="E2483"/>
    </row>
    <row r="2484" spans="4:5" ht="14.4" x14ac:dyDescent="0.3">
      <c r="D2484"/>
      <c r="E2484"/>
    </row>
    <row r="2485" spans="4:5" ht="14.4" x14ac:dyDescent="0.3">
      <c r="D2485"/>
      <c r="E2485"/>
    </row>
    <row r="2486" spans="4:5" ht="14.4" x14ac:dyDescent="0.3">
      <c r="D2486"/>
      <c r="E2486"/>
    </row>
    <row r="2487" spans="4:5" ht="14.4" x14ac:dyDescent="0.3">
      <c r="D2487"/>
      <c r="E2487"/>
    </row>
    <row r="2488" spans="4:5" ht="14.4" x14ac:dyDescent="0.3">
      <c r="D2488"/>
      <c r="E2488"/>
    </row>
    <row r="2489" spans="4:5" ht="14.4" x14ac:dyDescent="0.3">
      <c r="D2489"/>
      <c r="E2489"/>
    </row>
    <row r="2490" spans="4:5" ht="14.4" x14ac:dyDescent="0.3">
      <c r="D2490"/>
      <c r="E2490"/>
    </row>
    <row r="2491" spans="4:5" ht="14.4" x14ac:dyDescent="0.3">
      <c r="D2491"/>
      <c r="E2491"/>
    </row>
    <row r="2492" spans="4:5" ht="14.4" x14ac:dyDescent="0.3">
      <c r="D2492"/>
      <c r="E2492"/>
    </row>
    <row r="2493" spans="4:5" ht="14.4" x14ac:dyDescent="0.3">
      <c r="D2493"/>
      <c r="E2493"/>
    </row>
    <row r="2494" spans="4:5" ht="14.4" x14ac:dyDescent="0.3">
      <c r="D2494"/>
      <c r="E2494"/>
    </row>
    <row r="2495" spans="4:5" ht="14.4" x14ac:dyDescent="0.3">
      <c r="D2495"/>
      <c r="E2495"/>
    </row>
    <row r="2496" spans="4:5" ht="14.4" x14ac:dyDescent="0.3">
      <c r="D2496"/>
      <c r="E2496"/>
    </row>
    <row r="2497" spans="4:5" ht="14.4" x14ac:dyDescent="0.3">
      <c r="D2497"/>
      <c r="E2497"/>
    </row>
    <row r="2498" spans="4:5" ht="14.4" x14ac:dyDescent="0.3">
      <c r="D2498"/>
      <c r="E2498"/>
    </row>
    <row r="2499" spans="4:5" ht="14.4" x14ac:dyDescent="0.3">
      <c r="D2499"/>
      <c r="E2499"/>
    </row>
    <row r="2500" spans="4:5" ht="14.4" x14ac:dyDescent="0.3">
      <c r="D2500"/>
      <c r="E2500"/>
    </row>
    <row r="2501" spans="4:5" ht="14.4" x14ac:dyDescent="0.3">
      <c r="D2501"/>
      <c r="E2501"/>
    </row>
    <row r="2502" spans="4:5" ht="14.4" x14ac:dyDescent="0.3">
      <c r="D2502"/>
      <c r="E2502"/>
    </row>
    <row r="2503" spans="4:5" ht="14.4" x14ac:dyDescent="0.3">
      <c r="D2503"/>
      <c r="E2503"/>
    </row>
    <row r="2504" spans="4:5" ht="14.4" x14ac:dyDescent="0.3">
      <c r="D2504"/>
      <c r="E2504"/>
    </row>
    <row r="2505" spans="4:5" ht="14.4" x14ac:dyDescent="0.3">
      <c r="D2505"/>
      <c r="E2505"/>
    </row>
    <row r="2506" spans="4:5" ht="14.4" x14ac:dyDescent="0.3">
      <c r="D2506"/>
      <c r="E2506"/>
    </row>
    <row r="2507" spans="4:5" ht="14.4" x14ac:dyDescent="0.3">
      <c r="D2507"/>
      <c r="E2507"/>
    </row>
    <row r="2508" spans="4:5" ht="14.4" x14ac:dyDescent="0.3">
      <c r="D2508"/>
      <c r="E2508"/>
    </row>
    <row r="2509" spans="4:5" ht="14.4" x14ac:dyDescent="0.3">
      <c r="D2509"/>
      <c r="E2509"/>
    </row>
    <row r="2510" spans="4:5" ht="14.4" x14ac:dyDescent="0.3">
      <c r="D2510"/>
      <c r="E2510"/>
    </row>
    <row r="2511" spans="4:5" ht="14.4" x14ac:dyDescent="0.3">
      <c r="D2511"/>
      <c r="E2511"/>
    </row>
    <row r="2512" spans="4:5" ht="14.4" x14ac:dyDescent="0.3">
      <c r="D2512"/>
      <c r="E2512"/>
    </row>
    <row r="2513" spans="4:5" ht="14.4" x14ac:dyDescent="0.3">
      <c r="D2513"/>
      <c r="E2513"/>
    </row>
    <row r="2514" spans="4:5" ht="14.4" x14ac:dyDescent="0.3">
      <c r="D2514"/>
      <c r="E2514"/>
    </row>
    <row r="2515" spans="4:5" ht="14.4" x14ac:dyDescent="0.3">
      <c r="D2515"/>
      <c r="E2515"/>
    </row>
    <row r="2516" spans="4:5" ht="14.4" x14ac:dyDescent="0.3">
      <c r="D2516"/>
      <c r="E2516"/>
    </row>
    <row r="2517" spans="4:5" ht="14.4" x14ac:dyDescent="0.3">
      <c r="D2517"/>
      <c r="E2517"/>
    </row>
    <row r="2518" spans="4:5" ht="14.4" x14ac:dyDescent="0.3">
      <c r="D2518"/>
      <c r="E2518"/>
    </row>
    <row r="2519" spans="4:5" ht="14.4" x14ac:dyDescent="0.3">
      <c r="D2519"/>
      <c r="E2519"/>
    </row>
    <row r="2520" spans="4:5" ht="14.4" x14ac:dyDescent="0.3">
      <c r="D2520"/>
      <c r="E2520"/>
    </row>
    <row r="2521" spans="4:5" ht="14.4" x14ac:dyDescent="0.3">
      <c r="D2521"/>
      <c r="E2521"/>
    </row>
    <row r="2522" spans="4:5" ht="14.4" x14ac:dyDescent="0.3">
      <c r="D2522"/>
      <c r="E2522"/>
    </row>
    <row r="2523" spans="4:5" ht="14.4" x14ac:dyDescent="0.3">
      <c r="D2523"/>
      <c r="E2523"/>
    </row>
    <row r="2524" spans="4:5" ht="14.4" x14ac:dyDescent="0.3">
      <c r="D2524"/>
      <c r="E2524"/>
    </row>
    <row r="2525" spans="4:5" ht="14.4" x14ac:dyDescent="0.3">
      <c r="D2525"/>
      <c r="E2525"/>
    </row>
    <row r="2526" spans="4:5" ht="14.4" x14ac:dyDescent="0.3">
      <c r="D2526"/>
      <c r="E2526"/>
    </row>
    <row r="2527" spans="4:5" ht="14.4" x14ac:dyDescent="0.3">
      <c r="D2527"/>
      <c r="E2527"/>
    </row>
    <row r="2528" spans="4:5" ht="14.4" x14ac:dyDescent="0.3">
      <c r="D2528"/>
      <c r="E2528"/>
    </row>
    <row r="2529" spans="4:5" ht="14.4" x14ac:dyDescent="0.3">
      <c r="D2529"/>
      <c r="E2529"/>
    </row>
    <row r="2530" spans="4:5" ht="14.4" x14ac:dyDescent="0.3">
      <c r="D2530"/>
      <c r="E2530"/>
    </row>
    <row r="2531" spans="4:5" ht="14.4" x14ac:dyDescent="0.3">
      <c r="D2531"/>
      <c r="E2531"/>
    </row>
    <row r="2532" spans="4:5" ht="14.4" x14ac:dyDescent="0.3">
      <c r="D2532"/>
      <c r="E2532"/>
    </row>
    <row r="2533" spans="4:5" ht="14.4" x14ac:dyDescent="0.3">
      <c r="D2533"/>
      <c r="E2533"/>
    </row>
    <row r="2534" spans="4:5" ht="14.4" x14ac:dyDescent="0.3">
      <c r="D2534"/>
      <c r="E2534"/>
    </row>
    <row r="2535" spans="4:5" ht="14.4" x14ac:dyDescent="0.3">
      <c r="D2535"/>
      <c r="E2535"/>
    </row>
    <row r="2536" spans="4:5" ht="14.4" x14ac:dyDescent="0.3">
      <c r="D2536"/>
      <c r="E2536"/>
    </row>
    <row r="2537" spans="4:5" ht="14.4" x14ac:dyDescent="0.3">
      <c r="D2537"/>
      <c r="E2537"/>
    </row>
    <row r="2538" spans="4:5" ht="14.4" x14ac:dyDescent="0.3">
      <c r="D2538"/>
      <c r="E2538"/>
    </row>
    <row r="2539" spans="4:5" ht="14.4" x14ac:dyDescent="0.3">
      <c r="D2539"/>
      <c r="E2539"/>
    </row>
    <row r="2540" spans="4:5" ht="14.4" x14ac:dyDescent="0.3">
      <c r="D2540"/>
      <c r="E2540"/>
    </row>
    <row r="2541" spans="4:5" ht="14.4" x14ac:dyDescent="0.3">
      <c r="D2541"/>
      <c r="E2541"/>
    </row>
    <row r="2542" spans="4:5" ht="14.4" x14ac:dyDescent="0.3">
      <c r="D2542"/>
      <c r="E2542"/>
    </row>
    <row r="2543" spans="4:5" ht="14.4" x14ac:dyDescent="0.3">
      <c r="D2543"/>
      <c r="E2543"/>
    </row>
    <row r="2544" spans="4:5" ht="14.4" x14ac:dyDescent="0.3">
      <c r="D2544"/>
      <c r="E2544"/>
    </row>
    <row r="2545" spans="4:5" ht="14.4" x14ac:dyDescent="0.3">
      <c r="D2545"/>
      <c r="E2545"/>
    </row>
    <row r="2546" spans="4:5" ht="14.4" x14ac:dyDescent="0.3">
      <c r="D2546"/>
      <c r="E2546"/>
    </row>
    <row r="2547" spans="4:5" ht="14.4" x14ac:dyDescent="0.3">
      <c r="D2547"/>
      <c r="E2547"/>
    </row>
    <row r="2548" spans="4:5" ht="14.4" x14ac:dyDescent="0.3">
      <c r="D2548"/>
      <c r="E2548"/>
    </row>
    <row r="2549" spans="4:5" ht="14.4" x14ac:dyDescent="0.3">
      <c r="D2549"/>
      <c r="E2549"/>
    </row>
    <row r="2550" spans="4:5" ht="14.4" x14ac:dyDescent="0.3">
      <c r="D2550"/>
      <c r="E2550"/>
    </row>
    <row r="2551" spans="4:5" ht="14.4" x14ac:dyDescent="0.3">
      <c r="D2551"/>
      <c r="E2551"/>
    </row>
    <row r="2552" spans="4:5" ht="14.4" x14ac:dyDescent="0.3">
      <c r="D2552"/>
      <c r="E2552"/>
    </row>
    <row r="2553" spans="4:5" ht="14.4" x14ac:dyDescent="0.3">
      <c r="D2553"/>
      <c r="E2553"/>
    </row>
    <row r="2554" spans="4:5" ht="14.4" x14ac:dyDescent="0.3">
      <c r="D2554"/>
      <c r="E2554"/>
    </row>
    <row r="2555" spans="4:5" ht="14.4" x14ac:dyDescent="0.3">
      <c r="D2555"/>
      <c r="E2555"/>
    </row>
    <row r="2556" spans="4:5" ht="14.4" x14ac:dyDescent="0.3">
      <c r="D2556"/>
      <c r="E2556"/>
    </row>
    <row r="2557" spans="4:5" ht="14.4" x14ac:dyDescent="0.3">
      <c r="D2557"/>
      <c r="E2557"/>
    </row>
    <row r="2558" spans="4:5" ht="14.4" x14ac:dyDescent="0.3">
      <c r="D2558"/>
      <c r="E2558"/>
    </row>
    <row r="2559" spans="4:5" ht="14.4" x14ac:dyDescent="0.3">
      <c r="D2559"/>
      <c r="E2559"/>
    </row>
    <row r="2560" spans="4:5" ht="14.4" x14ac:dyDescent="0.3">
      <c r="D2560"/>
      <c r="E2560"/>
    </row>
    <row r="2561" spans="4:5" ht="14.4" x14ac:dyDescent="0.3">
      <c r="D2561"/>
      <c r="E2561"/>
    </row>
    <row r="2562" spans="4:5" ht="14.4" x14ac:dyDescent="0.3">
      <c r="D2562"/>
      <c r="E2562"/>
    </row>
    <row r="2563" spans="4:5" ht="14.4" x14ac:dyDescent="0.3">
      <c r="D2563"/>
      <c r="E2563"/>
    </row>
    <row r="2564" spans="4:5" ht="14.4" x14ac:dyDescent="0.3">
      <c r="D2564"/>
      <c r="E2564"/>
    </row>
    <row r="2565" spans="4:5" ht="14.4" x14ac:dyDescent="0.3">
      <c r="D2565"/>
      <c r="E2565"/>
    </row>
    <row r="2566" spans="4:5" ht="14.4" x14ac:dyDescent="0.3">
      <c r="D2566"/>
      <c r="E2566"/>
    </row>
    <row r="2567" spans="4:5" ht="14.4" x14ac:dyDescent="0.3">
      <c r="D2567"/>
      <c r="E2567"/>
    </row>
    <row r="2568" spans="4:5" ht="14.4" x14ac:dyDescent="0.3">
      <c r="D2568"/>
      <c r="E2568"/>
    </row>
    <row r="2569" spans="4:5" ht="14.4" x14ac:dyDescent="0.3">
      <c r="D2569"/>
      <c r="E2569"/>
    </row>
    <row r="2570" spans="4:5" ht="14.4" x14ac:dyDescent="0.3">
      <c r="D2570"/>
      <c r="E2570"/>
    </row>
    <row r="2571" spans="4:5" ht="14.4" x14ac:dyDescent="0.3">
      <c r="D2571"/>
      <c r="E2571"/>
    </row>
    <row r="2572" spans="4:5" ht="14.4" x14ac:dyDescent="0.3">
      <c r="D2572"/>
      <c r="E2572"/>
    </row>
    <row r="2573" spans="4:5" ht="14.4" x14ac:dyDescent="0.3">
      <c r="D2573"/>
      <c r="E2573"/>
    </row>
    <row r="2574" spans="4:5" ht="14.4" x14ac:dyDescent="0.3">
      <c r="D2574"/>
      <c r="E2574"/>
    </row>
    <row r="2575" spans="4:5" ht="14.4" x14ac:dyDescent="0.3">
      <c r="D2575"/>
      <c r="E2575"/>
    </row>
    <row r="2576" spans="4:5" ht="14.4" x14ac:dyDescent="0.3">
      <c r="D2576"/>
      <c r="E2576"/>
    </row>
    <row r="2577" spans="4:5" ht="14.4" x14ac:dyDescent="0.3">
      <c r="D2577"/>
      <c r="E2577"/>
    </row>
    <row r="2578" spans="4:5" ht="14.4" x14ac:dyDescent="0.3">
      <c r="D2578"/>
      <c r="E2578"/>
    </row>
    <row r="2579" spans="4:5" ht="14.4" x14ac:dyDescent="0.3">
      <c r="D2579"/>
      <c r="E2579"/>
    </row>
    <row r="2580" spans="4:5" ht="14.4" x14ac:dyDescent="0.3">
      <c r="D2580"/>
      <c r="E2580"/>
    </row>
    <row r="2581" spans="4:5" ht="14.4" x14ac:dyDescent="0.3">
      <c r="D2581"/>
      <c r="E2581"/>
    </row>
    <row r="2582" spans="4:5" ht="14.4" x14ac:dyDescent="0.3">
      <c r="D2582"/>
      <c r="E2582"/>
    </row>
    <row r="2583" spans="4:5" ht="14.4" x14ac:dyDescent="0.3">
      <c r="D2583"/>
      <c r="E2583"/>
    </row>
    <row r="2584" spans="4:5" ht="14.4" x14ac:dyDescent="0.3">
      <c r="D2584"/>
      <c r="E2584"/>
    </row>
    <row r="2585" spans="4:5" ht="14.4" x14ac:dyDescent="0.3">
      <c r="D2585"/>
      <c r="E2585"/>
    </row>
    <row r="2586" spans="4:5" ht="14.4" x14ac:dyDescent="0.3">
      <c r="D2586"/>
      <c r="E2586"/>
    </row>
    <row r="2587" spans="4:5" ht="14.4" x14ac:dyDescent="0.3">
      <c r="D2587"/>
      <c r="E2587"/>
    </row>
    <row r="2588" spans="4:5" ht="14.4" x14ac:dyDescent="0.3">
      <c r="D2588"/>
      <c r="E2588"/>
    </row>
    <row r="2589" spans="4:5" ht="14.4" x14ac:dyDescent="0.3">
      <c r="D2589"/>
      <c r="E2589"/>
    </row>
    <row r="2590" spans="4:5" ht="14.4" x14ac:dyDescent="0.3">
      <c r="D2590"/>
      <c r="E2590"/>
    </row>
    <row r="2591" spans="4:5" ht="14.4" x14ac:dyDescent="0.3">
      <c r="D2591"/>
      <c r="E2591"/>
    </row>
    <row r="2592" spans="4:5" ht="14.4" x14ac:dyDescent="0.3">
      <c r="D2592"/>
      <c r="E2592"/>
    </row>
    <row r="2593" spans="4:5" ht="14.4" x14ac:dyDescent="0.3">
      <c r="D2593"/>
      <c r="E2593"/>
    </row>
    <row r="2594" spans="4:5" ht="14.4" x14ac:dyDescent="0.3">
      <c r="D2594"/>
      <c r="E2594"/>
    </row>
    <row r="2595" spans="4:5" ht="14.4" x14ac:dyDescent="0.3">
      <c r="D2595"/>
      <c r="E2595"/>
    </row>
    <row r="2596" spans="4:5" ht="14.4" x14ac:dyDescent="0.3">
      <c r="D2596"/>
      <c r="E2596"/>
    </row>
    <row r="2597" spans="4:5" ht="14.4" x14ac:dyDescent="0.3">
      <c r="D2597"/>
      <c r="E2597"/>
    </row>
    <row r="2598" spans="4:5" ht="14.4" x14ac:dyDescent="0.3">
      <c r="D2598"/>
      <c r="E2598"/>
    </row>
    <row r="2599" spans="4:5" ht="14.4" x14ac:dyDescent="0.3">
      <c r="D2599"/>
      <c r="E2599"/>
    </row>
    <row r="2600" spans="4:5" ht="14.4" x14ac:dyDescent="0.3">
      <c r="D2600"/>
      <c r="E2600"/>
    </row>
    <row r="2601" spans="4:5" ht="14.4" x14ac:dyDescent="0.3">
      <c r="D2601"/>
      <c r="E2601"/>
    </row>
    <row r="2602" spans="4:5" ht="14.4" x14ac:dyDescent="0.3">
      <c r="D2602"/>
      <c r="E2602"/>
    </row>
    <row r="2603" spans="4:5" ht="14.4" x14ac:dyDescent="0.3">
      <c r="D2603"/>
      <c r="E2603"/>
    </row>
    <row r="2604" spans="4:5" ht="14.4" x14ac:dyDescent="0.3">
      <c r="D2604"/>
      <c r="E2604"/>
    </row>
    <row r="2605" spans="4:5" ht="14.4" x14ac:dyDescent="0.3">
      <c r="D2605"/>
      <c r="E2605"/>
    </row>
    <row r="2606" spans="4:5" ht="14.4" x14ac:dyDescent="0.3">
      <c r="D2606"/>
      <c r="E2606"/>
    </row>
    <row r="2607" spans="4:5" ht="14.4" x14ac:dyDescent="0.3">
      <c r="D2607"/>
      <c r="E2607"/>
    </row>
    <row r="2608" spans="4:5" ht="14.4" x14ac:dyDescent="0.3">
      <c r="D2608"/>
      <c r="E2608"/>
    </row>
    <row r="2609" spans="4:5" ht="14.4" x14ac:dyDescent="0.3">
      <c r="D2609"/>
      <c r="E2609"/>
    </row>
    <row r="2610" spans="4:5" ht="14.4" x14ac:dyDescent="0.3">
      <c r="D2610"/>
      <c r="E2610"/>
    </row>
    <row r="2611" spans="4:5" ht="14.4" x14ac:dyDescent="0.3">
      <c r="D2611"/>
      <c r="E2611"/>
    </row>
    <row r="2612" spans="4:5" ht="14.4" x14ac:dyDescent="0.3">
      <c r="D2612"/>
      <c r="E2612"/>
    </row>
    <row r="2613" spans="4:5" ht="14.4" x14ac:dyDescent="0.3">
      <c r="D2613"/>
      <c r="E2613"/>
    </row>
    <row r="2614" spans="4:5" ht="14.4" x14ac:dyDescent="0.3">
      <c r="D2614"/>
      <c r="E2614"/>
    </row>
    <row r="2615" spans="4:5" ht="14.4" x14ac:dyDescent="0.3">
      <c r="D2615"/>
      <c r="E2615"/>
    </row>
    <row r="2616" spans="4:5" ht="14.4" x14ac:dyDescent="0.3">
      <c r="D2616"/>
      <c r="E2616"/>
    </row>
    <row r="2617" spans="4:5" ht="14.4" x14ac:dyDescent="0.3">
      <c r="D2617"/>
      <c r="E2617"/>
    </row>
    <row r="2618" spans="4:5" ht="14.4" x14ac:dyDescent="0.3">
      <c r="D2618"/>
      <c r="E2618"/>
    </row>
    <row r="2619" spans="4:5" ht="14.4" x14ac:dyDescent="0.3">
      <c r="D2619"/>
      <c r="E2619"/>
    </row>
    <row r="2620" spans="4:5" ht="14.4" x14ac:dyDescent="0.3">
      <c r="D2620"/>
      <c r="E2620"/>
    </row>
    <row r="2621" spans="4:5" ht="14.4" x14ac:dyDescent="0.3">
      <c r="D2621"/>
      <c r="E2621"/>
    </row>
    <row r="2622" spans="4:5" ht="14.4" x14ac:dyDescent="0.3">
      <c r="D2622"/>
      <c r="E2622"/>
    </row>
    <row r="2623" spans="4:5" ht="14.4" x14ac:dyDescent="0.3">
      <c r="D2623"/>
      <c r="E2623"/>
    </row>
    <row r="2624" spans="4:5" ht="14.4" x14ac:dyDescent="0.3">
      <c r="D2624"/>
      <c r="E2624"/>
    </row>
    <row r="2625" spans="4:5" ht="14.4" x14ac:dyDescent="0.3">
      <c r="D2625"/>
      <c r="E2625"/>
    </row>
    <row r="2626" spans="4:5" ht="14.4" x14ac:dyDescent="0.3">
      <c r="D2626"/>
      <c r="E2626"/>
    </row>
    <row r="2627" spans="4:5" ht="14.4" x14ac:dyDescent="0.3">
      <c r="D2627"/>
      <c r="E2627"/>
    </row>
    <row r="2628" spans="4:5" ht="14.4" x14ac:dyDescent="0.3">
      <c r="D2628"/>
      <c r="E2628"/>
    </row>
    <row r="2629" spans="4:5" ht="14.4" x14ac:dyDescent="0.3">
      <c r="D2629"/>
      <c r="E2629"/>
    </row>
    <row r="2630" spans="4:5" ht="14.4" x14ac:dyDescent="0.3">
      <c r="D2630"/>
      <c r="E2630"/>
    </row>
    <row r="2631" spans="4:5" ht="14.4" x14ac:dyDescent="0.3">
      <c r="D2631"/>
      <c r="E2631"/>
    </row>
    <row r="2632" spans="4:5" ht="14.4" x14ac:dyDescent="0.3">
      <c r="D2632"/>
      <c r="E2632"/>
    </row>
    <row r="2633" spans="4:5" ht="14.4" x14ac:dyDescent="0.3">
      <c r="D2633"/>
      <c r="E2633"/>
    </row>
    <row r="2634" spans="4:5" ht="14.4" x14ac:dyDescent="0.3">
      <c r="D2634"/>
      <c r="E2634"/>
    </row>
    <row r="2635" spans="4:5" ht="14.4" x14ac:dyDescent="0.3">
      <c r="D2635"/>
      <c r="E2635"/>
    </row>
    <row r="2636" spans="4:5" ht="14.4" x14ac:dyDescent="0.3">
      <c r="D2636"/>
      <c r="E2636"/>
    </row>
    <row r="2637" spans="4:5" ht="14.4" x14ac:dyDescent="0.3">
      <c r="D2637"/>
      <c r="E2637"/>
    </row>
    <row r="2638" spans="4:5" ht="14.4" x14ac:dyDescent="0.3">
      <c r="D2638"/>
      <c r="E2638"/>
    </row>
    <row r="2639" spans="4:5" ht="14.4" x14ac:dyDescent="0.3">
      <c r="D2639"/>
      <c r="E2639"/>
    </row>
    <row r="2640" spans="4:5" ht="14.4" x14ac:dyDescent="0.3">
      <c r="D2640"/>
      <c r="E2640"/>
    </row>
    <row r="2641" spans="4:5" ht="14.4" x14ac:dyDescent="0.3">
      <c r="D2641"/>
      <c r="E2641"/>
    </row>
    <row r="2642" spans="4:5" ht="14.4" x14ac:dyDescent="0.3">
      <c r="D2642"/>
      <c r="E2642"/>
    </row>
    <row r="2643" spans="4:5" ht="14.4" x14ac:dyDescent="0.3">
      <c r="D2643"/>
      <c r="E2643"/>
    </row>
    <row r="2644" spans="4:5" ht="14.4" x14ac:dyDescent="0.3">
      <c r="D2644"/>
      <c r="E2644"/>
    </row>
    <row r="2645" spans="4:5" ht="14.4" x14ac:dyDescent="0.3">
      <c r="D2645"/>
      <c r="E2645"/>
    </row>
    <row r="2646" spans="4:5" ht="14.4" x14ac:dyDescent="0.3">
      <c r="D2646"/>
      <c r="E2646"/>
    </row>
    <row r="2647" spans="4:5" ht="14.4" x14ac:dyDescent="0.3">
      <c r="D2647"/>
      <c r="E2647"/>
    </row>
    <row r="2648" spans="4:5" ht="14.4" x14ac:dyDescent="0.3">
      <c r="D2648"/>
      <c r="E2648"/>
    </row>
    <row r="2649" spans="4:5" ht="14.4" x14ac:dyDescent="0.3">
      <c r="D2649"/>
      <c r="E2649"/>
    </row>
    <row r="2650" spans="4:5" ht="14.4" x14ac:dyDescent="0.3">
      <c r="D2650"/>
      <c r="E2650"/>
    </row>
    <row r="2651" spans="4:5" ht="14.4" x14ac:dyDescent="0.3">
      <c r="D2651"/>
      <c r="E2651"/>
    </row>
    <row r="2652" spans="4:5" ht="14.4" x14ac:dyDescent="0.3">
      <c r="D2652"/>
      <c r="E2652"/>
    </row>
    <row r="2653" spans="4:5" ht="14.4" x14ac:dyDescent="0.3">
      <c r="D2653"/>
      <c r="E2653"/>
    </row>
    <row r="2654" spans="4:5" ht="14.4" x14ac:dyDescent="0.3">
      <c r="D2654"/>
      <c r="E2654"/>
    </row>
    <row r="2655" spans="4:5" ht="14.4" x14ac:dyDescent="0.3">
      <c r="D2655"/>
      <c r="E2655"/>
    </row>
    <row r="2656" spans="4:5" ht="14.4" x14ac:dyDescent="0.3">
      <c r="D2656"/>
      <c r="E2656"/>
    </row>
    <row r="2657" spans="4:5" ht="14.4" x14ac:dyDescent="0.3">
      <c r="D2657"/>
      <c r="E2657"/>
    </row>
    <row r="2658" spans="4:5" ht="14.4" x14ac:dyDescent="0.3">
      <c r="D2658"/>
      <c r="E2658"/>
    </row>
    <row r="2659" spans="4:5" ht="14.4" x14ac:dyDescent="0.3">
      <c r="D2659"/>
      <c r="E2659"/>
    </row>
    <row r="2660" spans="4:5" ht="14.4" x14ac:dyDescent="0.3">
      <c r="D2660"/>
      <c r="E2660"/>
    </row>
    <row r="2661" spans="4:5" ht="14.4" x14ac:dyDescent="0.3">
      <c r="D2661"/>
      <c r="E2661"/>
    </row>
    <row r="2662" spans="4:5" ht="14.4" x14ac:dyDescent="0.3">
      <c r="D2662"/>
      <c r="E2662"/>
    </row>
    <row r="2663" spans="4:5" ht="14.4" x14ac:dyDescent="0.3">
      <c r="D2663"/>
      <c r="E2663"/>
    </row>
    <row r="2664" spans="4:5" ht="14.4" x14ac:dyDescent="0.3">
      <c r="D2664"/>
      <c r="E2664"/>
    </row>
    <row r="2665" spans="4:5" ht="14.4" x14ac:dyDescent="0.3">
      <c r="D2665"/>
      <c r="E2665"/>
    </row>
    <row r="2666" spans="4:5" ht="14.4" x14ac:dyDescent="0.3">
      <c r="D2666"/>
      <c r="E2666"/>
    </row>
    <row r="2667" spans="4:5" ht="14.4" x14ac:dyDescent="0.3">
      <c r="D2667"/>
      <c r="E2667"/>
    </row>
    <row r="2668" spans="4:5" ht="14.4" x14ac:dyDescent="0.3">
      <c r="D2668"/>
      <c r="E2668"/>
    </row>
    <row r="2669" spans="4:5" ht="14.4" x14ac:dyDescent="0.3">
      <c r="D2669"/>
      <c r="E2669"/>
    </row>
    <row r="2670" spans="4:5" ht="14.4" x14ac:dyDescent="0.3">
      <c r="D2670"/>
      <c r="E2670"/>
    </row>
    <row r="2671" spans="4:5" ht="14.4" x14ac:dyDescent="0.3">
      <c r="D2671"/>
      <c r="E2671"/>
    </row>
    <row r="2672" spans="4:5" ht="14.4" x14ac:dyDescent="0.3">
      <c r="D2672"/>
      <c r="E2672"/>
    </row>
    <row r="2673" spans="4:5" ht="14.4" x14ac:dyDescent="0.3">
      <c r="D2673"/>
      <c r="E2673"/>
    </row>
    <row r="2674" spans="4:5" ht="14.4" x14ac:dyDescent="0.3">
      <c r="D2674"/>
      <c r="E2674"/>
    </row>
    <row r="2675" spans="4:5" ht="14.4" x14ac:dyDescent="0.3">
      <c r="D2675"/>
      <c r="E2675"/>
    </row>
    <row r="2676" spans="4:5" ht="14.4" x14ac:dyDescent="0.3">
      <c r="D2676"/>
      <c r="E2676"/>
    </row>
    <row r="2677" spans="4:5" ht="14.4" x14ac:dyDescent="0.3">
      <c r="D2677"/>
      <c r="E2677"/>
    </row>
    <row r="2678" spans="4:5" ht="14.4" x14ac:dyDescent="0.3">
      <c r="D2678"/>
      <c r="E2678"/>
    </row>
    <row r="2679" spans="4:5" ht="14.4" x14ac:dyDescent="0.3">
      <c r="D2679"/>
      <c r="E2679"/>
    </row>
    <row r="2680" spans="4:5" ht="14.4" x14ac:dyDescent="0.3">
      <c r="D2680"/>
      <c r="E2680"/>
    </row>
    <row r="2681" spans="4:5" ht="14.4" x14ac:dyDescent="0.3">
      <c r="D2681"/>
      <c r="E2681"/>
    </row>
    <row r="2682" spans="4:5" ht="14.4" x14ac:dyDescent="0.3">
      <c r="D2682"/>
      <c r="E2682"/>
    </row>
    <row r="2683" spans="4:5" ht="14.4" x14ac:dyDescent="0.3">
      <c r="D2683"/>
      <c r="E2683"/>
    </row>
    <row r="2684" spans="4:5" ht="14.4" x14ac:dyDescent="0.3">
      <c r="D2684"/>
      <c r="E2684"/>
    </row>
    <row r="2685" spans="4:5" ht="14.4" x14ac:dyDescent="0.3">
      <c r="D2685"/>
      <c r="E2685"/>
    </row>
    <row r="2686" spans="4:5" ht="14.4" x14ac:dyDescent="0.3">
      <c r="D2686"/>
      <c r="E2686"/>
    </row>
    <row r="2687" spans="4:5" ht="14.4" x14ac:dyDescent="0.3">
      <c r="D2687"/>
      <c r="E2687"/>
    </row>
    <row r="2688" spans="4:5" ht="14.4" x14ac:dyDescent="0.3">
      <c r="D2688"/>
      <c r="E2688"/>
    </row>
    <row r="2689" spans="4:5" ht="14.4" x14ac:dyDescent="0.3">
      <c r="D2689"/>
      <c r="E2689"/>
    </row>
    <row r="2690" spans="4:5" ht="14.4" x14ac:dyDescent="0.3">
      <c r="D2690"/>
      <c r="E2690"/>
    </row>
    <row r="2691" spans="4:5" ht="14.4" x14ac:dyDescent="0.3">
      <c r="D2691"/>
      <c r="E2691"/>
    </row>
    <row r="2692" spans="4:5" ht="14.4" x14ac:dyDescent="0.3">
      <c r="D2692"/>
      <c r="E2692"/>
    </row>
    <row r="2693" spans="4:5" ht="14.4" x14ac:dyDescent="0.3">
      <c r="D2693"/>
      <c r="E2693"/>
    </row>
    <row r="2694" spans="4:5" ht="14.4" x14ac:dyDescent="0.3">
      <c r="D2694"/>
      <c r="E2694"/>
    </row>
    <row r="2695" spans="4:5" ht="14.4" x14ac:dyDescent="0.3">
      <c r="D2695"/>
      <c r="E2695"/>
    </row>
    <row r="2696" spans="4:5" ht="14.4" x14ac:dyDescent="0.3">
      <c r="D2696"/>
      <c r="E2696"/>
    </row>
    <row r="2697" spans="4:5" ht="14.4" x14ac:dyDescent="0.3">
      <c r="D2697"/>
      <c r="E2697"/>
    </row>
    <row r="2698" spans="4:5" ht="14.4" x14ac:dyDescent="0.3">
      <c r="D2698"/>
      <c r="E2698"/>
    </row>
    <row r="2699" spans="4:5" ht="14.4" x14ac:dyDescent="0.3">
      <c r="D2699"/>
      <c r="E2699"/>
    </row>
    <row r="2700" spans="4:5" ht="14.4" x14ac:dyDescent="0.3">
      <c r="D2700"/>
      <c r="E2700"/>
    </row>
    <row r="2701" spans="4:5" ht="14.4" x14ac:dyDescent="0.3">
      <c r="D2701"/>
      <c r="E2701"/>
    </row>
    <row r="2702" spans="4:5" ht="14.4" x14ac:dyDescent="0.3">
      <c r="D2702"/>
      <c r="E2702"/>
    </row>
    <row r="2703" spans="4:5" ht="14.4" x14ac:dyDescent="0.3">
      <c r="D2703"/>
      <c r="E2703"/>
    </row>
    <row r="2704" spans="4:5" ht="14.4" x14ac:dyDescent="0.3">
      <c r="D2704"/>
      <c r="E2704"/>
    </row>
    <row r="2705" spans="4:5" ht="14.4" x14ac:dyDescent="0.3">
      <c r="D2705"/>
      <c r="E2705"/>
    </row>
    <row r="2706" spans="4:5" ht="14.4" x14ac:dyDescent="0.3">
      <c r="D2706"/>
      <c r="E2706"/>
    </row>
    <row r="2707" spans="4:5" ht="14.4" x14ac:dyDescent="0.3">
      <c r="D2707"/>
      <c r="E2707"/>
    </row>
    <row r="2708" spans="4:5" ht="14.4" x14ac:dyDescent="0.3">
      <c r="D2708"/>
      <c r="E2708"/>
    </row>
    <row r="2709" spans="4:5" ht="14.4" x14ac:dyDescent="0.3">
      <c r="D2709"/>
      <c r="E2709"/>
    </row>
    <row r="2710" spans="4:5" ht="14.4" x14ac:dyDescent="0.3">
      <c r="D2710"/>
      <c r="E2710"/>
    </row>
    <row r="2711" spans="4:5" ht="14.4" x14ac:dyDescent="0.3">
      <c r="D2711"/>
      <c r="E2711"/>
    </row>
    <row r="2712" spans="4:5" ht="14.4" x14ac:dyDescent="0.3">
      <c r="D2712"/>
      <c r="E2712"/>
    </row>
    <row r="2713" spans="4:5" ht="14.4" x14ac:dyDescent="0.3">
      <c r="D2713"/>
      <c r="E2713"/>
    </row>
    <row r="2714" spans="4:5" ht="14.4" x14ac:dyDescent="0.3">
      <c r="D2714"/>
      <c r="E2714"/>
    </row>
    <row r="2715" spans="4:5" ht="14.4" x14ac:dyDescent="0.3">
      <c r="D2715"/>
      <c r="E2715"/>
    </row>
    <row r="2716" spans="4:5" ht="14.4" x14ac:dyDescent="0.3">
      <c r="D2716"/>
      <c r="E2716"/>
    </row>
    <row r="2717" spans="4:5" ht="14.4" x14ac:dyDescent="0.3">
      <c r="D2717"/>
      <c r="E2717"/>
    </row>
    <row r="2718" spans="4:5" ht="14.4" x14ac:dyDescent="0.3">
      <c r="D2718"/>
      <c r="E2718"/>
    </row>
    <row r="2719" spans="4:5" ht="14.4" x14ac:dyDescent="0.3">
      <c r="D2719"/>
      <c r="E2719"/>
    </row>
    <row r="2720" spans="4:5" ht="14.4" x14ac:dyDescent="0.3">
      <c r="D2720"/>
      <c r="E2720"/>
    </row>
    <row r="2721" spans="4:5" ht="14.4" x14ac:dyDescent="0.3">
      <c r="D2721"/>
      <c r="E2721"/>
    </row>
    <row r="2722" spans="4:5" ht="14.4" x14ac:dyDescent="0.3">
      <c r="D2722"/>
      <c r="E2722"/>
    </row>
    <row r="2723" spans="4:5" ht="14.4" x14ac:dyDescent="0.3">
      <c r="D2723"/>
      <c r="E2723"/>
    </row>
    <row r="2724" spans="4:5" ht="14.4" x14ac:dyDescent="0.3">
      <c r="D2724"/>
      <c r="E2724"/>
    </row>
    <row r="2725" spans="4:5" ht="14.4" x14ac:dyDescent="0.3">
      <c r="D2725"/>
      <c r="E2725"/>
    </row>
    <row r="2726" spans="4:5" ht="14.4" x14ac:dyDescent="0.3">
      <c r="D2726"/>
      <c r="E2726"/>
    </row>
    <row r="2727" spans="4:5" ht="14.4" x14ac:dyDescent="0.3">
      <c r="D2727"/>
      <c r="E2727"/>
    </row>
    <row r="2728" spans="4:5" ht="14.4" x14ac:dyDescent="0.3">
      <c r="D2728"/>
      <c r="E2728"/>
    </row>
    <row r="2729" spans="4:5" ht="14.4" x14ac:dyDescent="0.3">
      <c r="D2729"/>
      <c r="E2729"/>
    </row>
    <row r="2730" spans="4:5" ht="14.4" x14ac:dyDescent="0.3">
      <c r="D2730"/>
      <c r="E2730"/>
    </row>
    <row r="2731" spans="4:5" ht="14.4" x14ac:dyDescent="0.3">
      <c r="D2731"/>
      <c r="E2731"/>
    </row>
    <row r="2732" spans="4:5" ht="14.4" x14ac:dyDescent="0.3">
      <c r="D2732"/>
      <c r="E2732"/>
    </row>
    <row r="2733" spans="4:5" ht="14.4" x14ac:dyDescent="0.3">
      <c r="D2733"/>
      <c r="E2733"/>
    </row>
    <row r="2734" spans="4:5" ht="14.4" x14ac:dyDescent="0.3">
      <c r="D2734"/>
      <c r="E2734"/>
    </row>
    <row r="2735" spans="4:5" ht="14.4" x14ac:dyDescent="0.3">
      <c r="D2735"/>
      <c r="E2735"/>
    </row>
    <row r="2736" spans="4:5" ht="14.4" x14ac:dyDescent="0.3">
      <c r="D2736"/>
      <c r="E2736"/>
    </row>
    <row r="2737" spans="4:5" ht="14.4" x14ac:dyDescent="0.3">
      <c r="D2737"/>
      <c r="E2737"/>
    </row>
    <row r="2738" spans="4:5" ht="14.4" x14ac:dyDescent="0.3">
      <c r="D2738"/>
      <c r="E2738"/>
    </row>
    <row r="2739" spans="4:5" ht="14.4" x14ac:dyDescent="0.3">
      <c r="D2739"/>
      <c r="E2739"/>
    </row>
    <row r="2740" spans="4:5" ht="14.4" x14ac:dyDescent="0.3">
      <c r="D2740"/>
      <c r="E2740"/>
    </row>
    <row r="2741" spans="4:5" ht="14.4" x14ac:dyDescent="0.3">
      <c r="D2741"/>
      <c r="E2741"/>
    </row>
    <row r="2742" spans="4:5" ht="14.4" x14ac:dyDescent="0.3">
      <c r="D2742"/>
      <c r="E2742"/>
    </row>
    <row r="2743" spans="4:5" ht="14.4" x14ac:dyDescent="0.3">
      <c r="D2743"/>
      <c r="E2743"/>
    </row>
    <row r="2744" spans="4:5" ht="14.4" x14ac:dyDescent="0.3">
      <c r="D2744"/>
      <c r="E2744"/>
    </row>
    <row r="2745" spans="4:5" ht="14.4" x14ac:dyDescent="0.3">
      <c r="D2745"/>
      <c r="E2745"/>
    </row>
    <row r="2746" spans="4:5" ht="14.4" x14ac:dyDescent="0.3">
      <c r="D2746"/>
      <c r="E2746"/>
    </row>
    <row r="2747" spans="4:5" ht="14.4" x14ac:dyDescent="0.3">
      <c r="D2747"/>
      <c r="E2747"/>
    </row>
    <row r="2748" spans="4:5" ht="14.4" x14ac:dyDescent="0.3">
      <c r="D2748"/>
      <c r="E2748"/>
    </row>
    <row r="2749" spans="4:5" ht="14.4" x14ac:dyDescent="0.3">
      <c r="D2749"/>
      <c r="E2749"/>
    </row>
    <row r="2750" spans="4:5" ht="14.4" x14ac:dyDescent="0.3">
      <c r="D2750"/>
      <c r="E2750"/>
    </row>
    <row r="2751" spans="4:5" ht="14.4" x14ac:dyDescent="0.3">
      <c r="D2751"/>
      <c r="E2751"/>
    </row>
    <row r="2752" spans="4:5" ht="14.4" x14ac:dyDescent="0.3">
      <c r="D2752"/>
      <c r="E2752"/>
    </row>
    <row r="2753" spans="4:5" ht="14.4" x14ac:dyDescent="0.3">
      <c r="D2753"/>
      <c r="E2753"/>
    </row>
    <row r="2754" spans="4:5" ht="14.4" x14ac:dyDescent="0.3">
      <c r="D2754"/>
      <c r="E2754"/>
    </row>
    <row r="2755" spans="4:5" ht="14.4" x14ac:dyDescent="0.3">
      <c r="D2755"/>
      <c r="E2755"/>
    </row>
    <row r="2756" spans="4:5" ht="14.4" x14ac:dyDescent="0.3">
      <c r="D2756"/>
      <c r="E2756"/>
    </row>
    <row r="2757" spans="4:5" ht="14.4" x14ac:dyDescent="0.3">
      <c r="D2757"/>
      <c r="E2757"/>
    </row>
    <row r="2758" spans="4:5" ht="14.4" x14ac:dyDescent="0.3">
      <c r="D2758"/>
      <c r="E2758"/>
    </row>
    <row r="2759" spans="4:5" ht="14.4" x14ac:dyDescent="0.3">
      <c r="D2759"/>
      <c r="E2759"/>
    </row>
    <row r="2760" spans="4:5" ht="14.4" x14ac:dyDescent="0.3">
      <c r="D2760"/>
      <c r="E2760"/>
    </row>
    <row r="2761" spans="4:5" ht="14.4" x14ac:dyDescent="0.3">
      <c r="D2761"/>
      <c r="E2761"/>
    </row>
    <row r="2762" spans="4:5" ht="14.4" x14ac:dyDescent="0.3">
      <c r="D2762"/>
      <c r="E2762"/>
    </row>
    <row r="2763" spans="4:5" ht="14.4" x14ac:dyDescent="0.3">
      <c r="D2763"/>
      <c r="E2763"/>
    </row>
    <row r="2764" spans="4:5" ht="14.4" x14ac:dyDescent="0.3">
      <c r="D2764"/>
      <c r="E2764"/>
    </row>
    <row r="2765" spans="4:5" ht="14.4" x14ac:dyDescent="0.3">
      <c r="D2765"/>
      <c r="E2765"/>
    </row>
    <row r="2766" spans="4:5" ht="14.4" x14ac:dyDescent="0.3">
      <c r="D2766"/>
      <c r="E2766"/>
    </row>
    <row r="2767" spans="4:5" ht="14.4" x14ac:dyDescent="0.3">
      <c r="D2767"/>
      <c r="E2767"/>
    </row>
    <row r="2768" spans="4:5" ht="14.4" x14ac:dyDescent="0.3">
      <c r="D2768"/>
      <c r="E2768"/>
    </row>
    <row r="2769" spans="4:5" ht="14.4" x14ac:dyDescent="0.3">
      <c r="D2769"/>
      <c r="E2769"/>
    </row>
    <row r="2770" spans="4:5" ht="14.4" x14ac:dyDescent="0.3">
      <c r="D2770"/>
      <c r="E2770"/>
    </row>
    <row r="2771" spans="4:5" ht="14.4" x14ac:dyDescent="0.3">
      <c r="D2771"/>
      <c r="E2771"/>
    </row>
    <row r="2772" spans="4:5" ht="14.4" x14ac:dyDescent="0.3">
      <c r="D2772"/>
      <c r="E2772"/>
    </row>
    <row r="2773" spans="4:5" ht="14.4" x14ac:dyDescent="0.3">
      <c r="D2773"/>
      <c r="E2773"/>
    </row>
    <row r="2774" spans="4:5" ht="14.4" x14ac:dyDescent="0.3">
      <c r="D2774"/>
      <c r="E2774"/>
    </row>
    <row r="2775" spans="4:5" ht="14.4" x14ac:dyDescent="0.3">
      <c r="D2775"/>
      <c r="E2775"/>
    </row>
    <row r="2776" spans="4:5" ht="14.4" x14ac:dyDescent="0.3">
      <c r="D2776"/>
      <c r="E2776"/>
    </row>
    <row r="2777" spans="4:5" ht="14.4" x14ac:dyDescent="0.3">
      <c r="D2777"/>
      <c r="E2777"/>
    </row>
    <row r="2778" spans="4:5" ht="14.4" x14ac:dyDescent="0.3">
      <c r="D2778"/>
      <c r="E2778"/>
    </row>
    <row r="2779" spans="4:5" ht="14.4" x14ac:dyDescent="0.3">
      <c r="D2779"/>
      <c r="E2779"/>
    </row>
    <row r="2780" spans="4:5" ht="14.4" x14ac:dyDescent="0.3">
      <c r="D2780"/>
      <c r="E2780"/>
    </row>
    <row r="2781" spans="4:5" ht="14.4" x14ac:dyDescent="0.3">
      <c r="D2781"/>
      <c r="E2781"/>
    </row>
    <row r="2782" spans="4:5" ht="14.4" x14ac:dyDescent="0.3">
      <c r="D2782"/>
      <c r="E2782"/>
    </row>
    <row r="2783" spans="4:5" ht="14.4" x14ac:dyDescent="0.3">
      <c r="D2783"/>
      <c r="E2783"/>
    </row>
    <row r="2784" spans="4:5" ht="14.4" x14ac:dyDescent="0.3">
      <c r="D2784"/>
      <c r="E2784"/>
    </row>
    <row r="2785" spans="4:5" ht="14.4" x14ac:dyDescent="0.3">
      <c r="D2785"/>
      <c r="E2785"/>
    </row>
    <row r="2786" spans="4:5" ht="14.4" x14ac:dyDescent="0.3">
      <c r="D2786"/>
      <c r="E2786"/>
    </row>
    <row r="2787" spans="4:5" ht="14.4" x14ac:dyDescent="0.3">
      <c r="D2787"/>
      <c r="E2787"/>
    </row>
    <row r="2788" spans="4:5" ht="14.4" x14ac:dyDescent="0.3">
      <c r="D2788"/>
      <c r="E2788"/>
    </row>
    <row r="2789" spans="4:5" ht="14.4" x14ac:dyDescent="0.3">
      <c r="D2789"/>
      <c r="E2789"/>
    </row>
    <row r="2790" spans="4:5" ht="14.4" x14ac:dyDescent="0.3">
      <c r="D2790"/>
      <c r="E2790"/>
    </row>
    <row r="2791" spans="4:5" ht="14.4" x14ac:dyDescent="0.3">
      <c r="D2791"/>
      <c r="E2791"/>
    </row>
    <row r="2792" spans="4:5" ht="14.4" x14ac:dyDescent="0.3">
      <c r="D2792"/>
      <c r="E2792"/>
    </row>
    <row r="2793" spans="4:5" ht="14.4" x14ac:dyDescent="0.3">
      <c r="D2793"/>
      <c r="E2793"/>
    </row>
    <row r="2794" spans="4:5" ht="14.4" x14ac:dyDescent="0.3">
      <c r="D2794"/>
      <c r="E2794"/>
    </row>
    <row r="2795" spans="4:5" ht="14.4" x14ac:dyDescent="0.3">
      <c r="D2795"/>
      <c r="E2795"/>
    </row>
    <row r="2796" spans="4:5" ht="14.4" x14ac:dyDescent="0.3">
      <c r="D2796"/>
      <c r="E2796"/>
    </row>
    <row r="2797" spans="4:5" ht="14.4" x14ac:dyDescent="0.3">
      <c r="D2797"/>
      <c r="E2797"/>
    </row>
    <row r="2798" spans="4:5" ht="14.4" x14ac:dyDescent="0.3">
      <c r="D2798"/>
      <c r="E2798"/>
    </row>
    <row r="2799" spans="4:5" ht="14.4" x14ac:dyDescent="0.3">
      <c r="D2799"/>
      <c r="E2799"/>
    </row>
    <row r="2800" spans="4:5" ht="14.4" x14ac:dyDescent="0.3">
      <c r="D2800"/>
      <c r="E2800"/>
    </row>
    <row r="2801" spans="4:5" ht="14.4" x14ac:dyDescent="0.3">
      <c r="D2801"/>
      <c r="E2801"/>
    </row>
    <row r="2802" spans="4:5" ht="14.4" x14ac:dyDescent="0.3">
      <c r="D2802"/>
      <c r="E2802"/>
    </row>
    <row r="2803" spans="4:5" ht="14.4" x14ac:dyDescent="0.3">
      <c r="D2803"/>
      <c r="E2803"/>
    </row>
    <row r="2804" spans="4:5" ht="14.4" x14ac:dyDescent="0.3">
      <c r="D2804"/>
      <c r="E2804"/>
    </row>
    <row r="2805" spans="4:5" ht="14.4" x14ac:dyDescent="0.3">
      <c r="D2805"/>
      <c r="E2805"/>
    </row>
    <row r="2806" spans="4:5" ht="14.4" x14ac:dyDescent="0.3">
      <c r="D2806"/>
      <c r="E2806"/>
    </row>
    <row r="2807" spans="4:5" ht="14.4" x14ac:dyDescent="0.3">
      <c r="D2807"/>
      <c r="E2807"/>
    </row>
    <row r="2808" spans="4:5" ht="14.4" x14ac:dyDescent="0.3">
      <c r="D2808"/>
      <c r="E2808"/>
    </row>
    <row r="2809" spans="4:5" ht="14.4" x14ac:dyDescent="0.3">
      <c r="D2809"/>
      <c r="E2809"/>
    </row>
    <row r="2810" spans="4:5" ht="14.4" x14ac:dyDescent="0.3">
      <c r="D2810"/>
      <c r="E2810"/>
    </row>
    <row r="2811" spans="4:5" ht="14.4" x14ac:dyDescent="0.3">
      <c r="D2811"/>
      <c r="E2811"/>
    </row>
    <row r="2812" spans="4:5" ht="14.4" x14ac:dyDescent="0.3">
      <c r="D2812"/>
      <c r="E2812"/>
    </row>
    <row r="2813" spans="4:5" ht="14.4" x14ac:dyDescent="0.3">
      <c r="D2813"/>
      <c r="E2813"/>
    </row>
    <row r="2814" spans="4:5" ht="14.4" x14ac:dyDescent="0.3">
      <c r="D2814"/>
      <c r="E2814"/>
    </row>
    <row r="2815" spans="4:5" ht="14.4" x14ac:dyDescent="0.3">
      <c r="D2815"/>
      <c r="E2815"/>
    </row>
    <row r="2816" spans="4:5" ht="14.4" x14ac:dyDescent="0.3">
      <c r="D2816"/>
      <c r="E2816"/>
    </row>
    <row r="2817" spans="4:5" ht="14.4" x14ac:dyDescent="0.3">
      <c r="D2817"/>
      <c r="E2817"/>
    </row>
    <row r="2818" spans="4:5" ht="14.4" x14ac:dyDescent="0.3">
      <c r="D2818"/>
      <c r="E2818"/>
    </row>
    <row r="2819" spans="4:5" ht="14.4" x14ac:dyDescent="0.3">
      <c r="D2819"/>
      <c r="E2819"/>
    </row>
    <row r="2820" spans="4:5" ht="14.4" x14ac:dyDescent="0.3">
      <c r="D2820"/>
      <c r="E2820"/>
    </row>
    <row r="2821" spans="4:5" ht="14.4" x14ac:dyDescent="0.3">
      <c r="D2821"/>
      <c r="E2821"/>
    </row>
    <row r="2822" spans="4:5" ht="14.4" x14ac:dyDescent="0.3">
      <c r="D2822"/>
      <c r="E2822"/>
    </row>
    <row r="2823" spans="4:5" ht="14.4" x14ac:dyDescent="0.3">
      <c r="D2823"/>
      <c r="E2823"/>
    </row>
    <row r="2824" spans="4:5" ht="14.4" x14ac:dyDescent="0.3">
      <c r="D2824"/>
      <c r="E2824"/>
    </row>
    <row r="2825" spans="4:5" ht="14.4" x14ac:dyDescent="0.3">
      <c r="D2825"/>
      <c r="E2825"/>
    </row>
    <row r="2826" spans="4:5" ht="14.4" x14ac:dyDescent="0.3">
      <c r="D2826"/>
      <c r="E2826"/>
    </row>
    <row r="2827" spans="4:5" ht="14.4" x14ac:dyDescent="0.3">
      <c r="D2827"/>
      <c r="E2827"/>
    </row>
    <row r="2828" spans="4:5" ht="14.4" x14ac:dyDescent="0.3">
      <c r="D2828"/>
      <c r="E2828"/>
    </row>
    <row r="2829" spans="4:5" ht="14.4" x14ac:dyDescent="0.3">
      <c r="D2829"/>
      <c r="E2829"/>
    </row>
    <row r="2830" spans="4:5" ht="14.4" x14ac:dyDescent="0.3">
      <c r="D2830"/>
      <c r="E2830"/>
    </row>
    <row r="2831" spans="4:5" ht="14.4" x14ac:dyDescent="0.3">
      <c r="D2831"/>
      <c r="E2831"/>
    </row>
    <row r="2832" spans="4:5" ht="14.4" x14ac:dyDescent="0.3">
      <c r="D2832"/>
      <c r="E2832"/>
    </row>
    <row r="2833" spans="4:5" ht="14.4" x14ac:dyDescent="0.3">
      <c r="D2833"/>
      <c r="E2833"/>
    </row>
    <row r="2834" spans="4:5" ht="14.4" x14ac:dyDescent="0.3">
      <c r="D2834"/>
      <c r="E2834"/>
    </row>
    <row r="2835" spans="4:5" ht="14.4" x14ac:dyDescent="0.3">
      <c r="D2835"/>
      <c r="E2835"/>
    </row>
    <row r="2836" spans="4:5" ht="14.4" x14ac:dyDescent="0.3">
      <c r="D2836"/>
      <c r="E2836"/>
    </row>
    <row r="2837" spans="4:5" ht="14.4" x14ac:dyDescent="0.3">
      <c r="D2837"/>
      <c r="E2837"/>
    </row>
    <row r="2838" spans="4:5" ht="14.4" x14ac:dyDescent="0.3">
      <c r="D2838"/>
      <c r="E2838"/>
    </row>
    <row r="2839" spans="4:5" ht="14.4" x14ac:dyDescent="0.3">
      <c r="D2839"/>
      <c r="E2839"/>
    </row>
    <row r="2840" spans="4:5" ht="14.4" x14ac:dyDescent="0.3">
      <c r="D2840"/>
      <c r="E2840"/>
    </row>
    <row r="2841" spans="4:5" ht="14.4" x14ac:dyDescent="0.3">
      <c r="D2841"/>
      <c r="E2841"/>
    </row>
    <row r="2842" spans="4:5" ht="14.4" x14ac:dyDescent="0.3">
      <c r="D2842"/>
      <c r="E2842"/>
    </row>
    <row r="2843" spans="4:5" ht="14.4" x14ac:dyDescent="0.3">
      <c r="D2843"/>
      <c r="E2843"/>
    </row>
    <row r="2844" spans="4:5" ht="14.4" x14ac:dyDescent="0.3">
      <c r="D2844"/>
      <c r="E2844"/>
    </row>
    <row r="2845" spans="4:5" ht="14.4" x14ac:dyDescent="0.3">
      <c r="D2845"/>
      <c r="E2845"/>
    </row>
    <row r="2846" spans="4:5" ht="14.4" x14ac:dyDescent="0.3">
      <c r="D2846"/>
      <c r="E2846"/>
    </row>
    <row r="2847" spans="4:5" ht="14.4" x14ac:dyDescent="0.3">
      <c r="D2847"/>
      <c r="E2847"/>
    </row>
    <row r="2848" spans="4:5" ht="14.4" x14ac:dyDescent="0.3">
      <c r="D2848"/>
      <c r="E2848"/>
    </row>
    <row r="2849" spans="4:5" ht="14.4" x14ac:dyDescent="0.3">
      <c r="D2849"/>
      <c r="E2849"/>
    </row>
    <row r="2850" spans="4:5" ht="14.4" x14ac:dyDescent="0.3">
      <c r="D2850"/>
      <c r="E2850"/>
    </row>
    <row r="2851" spans="4:5" ht="14.4" x14ac:dyDescent="0.3">
      <c r="D2851"/>
      <c r="E2851"/>
    </row>
    <row r="2852" spans="4:5" ht="14.4" x14ac:dyDescent="0.3">
      <c r="D2852"/>
      <c r="E2852"/>
    </row>
    <row r="2853" spans="4:5" ht="14.4" x14ac:dyDescent="0.3">
      <c r="D2853"/>
      <c r="E2853"/>
    </row>
    <row r="2854" spans="4:5" ht="14.4" x14ac:dyDescent="0.3">
      <c r="D2854"/>
      <c r="E2854"/>
    </row>
    <row r="2855" spans="4:5" ht="14.4" x14ac:dyDescent="0.3">
      <c r="D2855"/>
      <c r="E2855"/>
    </row>
    <row r="2856" spans="4:5" ht="14.4" x14ac:dyDescent="0.3">
      <c r="D2856"/>
      <c r="E2856"/>
    </row>
    <row r="2857" spans="4:5" ht="14.4" x14ac:dyDescent="0.3">
      <c r="D2857"/>
      <c r="E2857"/>
    </row>
    <row r="2858" spans="4:5" ht="14.4" x14ac:dyDescent="0.3">
      <c r="D2858"/>
      <c r="E2858"/>
    </row>
    <row r="2859" spans="4:5" ht="14.4" x14ac:dyDescent="0.3">
      <c r="D2859"/>
      <c r="E2859"/>
    </row>
    <row r="2860" spans="4:5" ht="14.4" x14ac:dyDescent="0.3">
      <c r="D2860"/>
      <c r="E2860"/>
    </row>
    <row r="2861" spans="4:5" ht="14.4" x14ac:dyDescent="0.3">
      <c r="D2861"/>
      <c r="E2861"/>
    </row>
    <row r="2862" spans="4:5" ht="14.4" x14ac:dyDescent="0.3">
      <c r="D2862"/>
      <c r="E2862"/>
    </row>
    <row r="2863" spans="4:5" ht="14.4" x14ac:dyDescent="0.3">
      <c r="D2863"/>
      <c r="E2863"/>
    </row>
    <row r="2864" spans="4:5" ht="14.4" x14ac:dyDescent="0.3">
      <c r="D2864"/>
      <c r="E2864"/>
    </row>
    <row r="2865" spans="4:5" ht="14.4" x14ac:dyDescent="0.3">
      <c r="D2865"/>
      <c r="E2865"/>
    </row>
    <row r="2866" spans="4:5" ht="14.4" x14ac:dyDescent="0.3">
      <c r="D2866"/>
      <c r="E2866"/>
    </row>
    <row r="2867" spans="4:5" ht="14.4" x14ac:dyDescent="0.3">
      <c r="D2867"/>
      <c r="E2867"/>
    </row>
    <row r="2868" spans="4:5" ht="14.4" x14ac:dyDescent="0.3">
      <c r="D2868"/>
      <c r="E2868"/>
    </row>
    <row r="2869" spans="4:5" ht="14.4" x14ac:dyDescent="0.3">
      <c r="D2869"/>
      <c r="E2869"/>
    </row>
    <row r="2870" spans="4:5" ht="14.4" x14ac:dyDescent="0.3">
      <c r="D2870"/>
      <c r="E2870"/>
    </row>
    <row r="2871" spans="4:5" ht="14.4" x14ac:dyDescent="0.3">
      <c r="D2871"/>
      <c r="E2871"/>
    </row>
    <row r="2872" spans="4:5" ht="14.4" x14ac:dyDescent="0.3">
      <c r="D2872"/>
      <c r="E2872"/>
    </row>
    <row r="2873" spans="4:5" ht="14.4" x14ac:dyDescent="0.3">
      <c r="D2873"/>
      <c r="E2873"/>
    </row>
    <row r="2874" spans="4:5" ht="14.4" x14ac:dyDescent="0.3">
      <c r="D2874"/>
      <c r="E2874"/>
    </row>
    <row r="2875" spans="4:5" ht="14.4" x14ac:dyDescent="0.3">
      <c r="D2875"/>
      <c r="E2875"/>
    </row>
    <row r="2876" spans="4:5" ht="14.4" x14ac:dyDescent="0.3">
      <c r="D2876"/>
      <c r="E2876"/>
    </row>
    <row r="2877" spans="4:5" ht="14.4" x14ac:dyDescent="0.3">
      <c r="D2877"/>
      <c r="E2877"/>
    </row>
    <row r="2878" spans="4:5" ht="14.4" x14ac:dyDescent="0.3">
      <c r="D2878"/>
      <c r="E2878"/>
    </row>
    <row r="2879" spans="4:5" ht="14.4" x14ac:dyDescent="0.3">
      <c r="D2879"/>
      <c r="E2879"/>
    </row>
    <row r="2880" spans="4:5" ht="14.4" x14ac:dyDescent="0.3">
      <c r="D2880"/>
      <c r="E2880"/>
    </row>
    <row r="2881" spans="4:5" ht="14.4" x14ac:dyDescent="0.3">
      <c r="D2881"/>
      <c r="E2881"/>
    </row>
    <row r="2882" spans="4:5" ht="14.4" x14ac:dyDescent="0.3">
      <c r="D2882"/>
      <c r="E2882"/>
    </row>
    <row r="2883" spans="4:5" ht="14.4" x14ac:dyDescent="0.3">
      <c r="D2883"/>
      <c r="E2883"/>
    </row>
    <row r="2884" spans="4:5" ht="14.4" x14ac:dyDescent="0.3">
      <c r="D2884"/>
      <c r="E2884"/>
    </row>
    <row r="2885" spans="4:5" ht="14.4" x14ac:dyDescent="0.3">
      <c r="D2885"/>
      <c r="E2885"/>
    </row>
    <row r="2886" spans="4:5" ht="14.4" x14ac:dyDescent="0.3">
      <c r="D2886"/>
      <c r="E2886"/>
    </row>
    <row r="2887" spans="4:5" ht="14.4" x14ac:dyDescent="0.3">
      <c r="D2887"/>
      <c r="E2887"/>
    </row>
    <row r="2888" spans="4:5" ht="14.4" x14ac:dyDescent="0.3">
      <c r="D2888"/>
      <c r="E2888"/>
    </row>
    <row r="2889" spans="4:5" ht="14.4" x14ac:dyDescent="0.3">
      <c r="D2889"/>
      <c r="E2889"/>
    </row>
    <row r="2890" spans="4:5" ht="14.4" x14ac:dyDescent="0.3">
      <c r="D2890"/>
      <c r="E2890"/>
    </row>
    <row r="2891" spans="4:5" ht="14.4" x14ac:dyDescent="0.3">
      <c r="D2891"/>
      <c r="E2891"/>
    </row>
    <row r="2892" spans="4:5" ht="14.4" x14ac:dyDescent="0.3">
      <c r="D2892"/>
      <c r="E2892"/>
    </row>
    <row r="2893" spans="4:5" ht="14.4" x14ac:dyDescent="0.3">
      <c r="D2893"/>
      <c r="E2893"/>
    </row>
    <row r="2894" spans="4:5" ht="14.4" x14ac:dyDescent="0.3">
      <c r="D2894"/>
      <c r="E2894"/>
    </row>
    <row r="2895" spans="4:5" ht="14.4" x14ac:dyDescent="0.3">
      <c r="D2895"/>
      <c r="E2895"/>
    </row>
    <row r="2896" spans="4:5" ht="14.4" x14ac:dyDescent="0.3">
      <c r="D2896"/>
      <c r="E2896"/>
    </row>
    <row r="2897" spans="4:5" ht="14.4" x14ac:dyDescent="0.3">
      <c r="D2897"/>
      <c r="E2897"/>
    </row>
    <row r="2898" spans="4:5" ht="14.4" x14ac:dyDescent="0.3">
      <c r="D2898"/>
      <c r="E2898"/>
    </row>
    <row r="2899" spans="4:5" ht="14.4" x14ac:dyDescent="0.3">
      <c r="D2899"/>
      <c r="E2899"/>
    </row>
    <row r="2900" spans="4:5" ht="14.4" x14ac:dyDescent="0.3">
      <c r="D2900"/>
      <c r="E2900"/>
    </row>
    <row r="2901" spans="4:5" ht="14.4" x14ac:dyDescent="0.3">
      <c r="D2901"/>
      <c r="E2901"/>
    </row>
    <row r="2902" spans="4:5" ht="14.4" x14ac:dyDescent="0.3">
      <c r="D2902"/>
      <c r="E2902"/>
    </row>
    <row r="2903" spans="4:5" ht="14.4" x14ac:dyDescent="0.3">
      <c r="D2903"/>
      <c r="E2903"/>
    </row>
    <row r="2904" spans="4:5" ht="14.4" x14ac:dyDescent="0.3">
      <c r="D2904"/>
      <c r="E2904"/>
    </row>
    <row r="2905" spans="4:5" ht="14.4" x14ac:dyDescent="0.3">
      <c r="D2905"/>
      <c r="E2905"/>
    </row>
    <row r="2906" spans="4:5" ht="14.4" x14ac:dyDescent="0.3">
      <c r="D2906"/>
      <c r="E2906"/>
    </row>
    <row r="2907" spans="4:5" ht="14.4" x14ac:dyDescent="0.3">
      <c r="D2907"/>
      <c r="E2907"/>
    </row>
    <row r="2908" spans="4:5" ht="14.4" x14ac:dyDescent="0.3">
      <c r="D2908"/>
      <c r="E2908"/>
    </row>
    <row r="2909" spans="4:5" ht="14.4" x14ac:dyDescent="0.3">
      <c r="D2909"/>
      <c r="E2909"/>
    </row>
    <row r="2910" spans="4:5" ht="14.4" x14ac:dyDescent="0.3">
      <c r="D2910"/>
      <c r="E2910"/>
    </row>
    <row r="2911" spans="4:5" ht="14.4" x14ac:dyDescent="0.3">
      <c r="D2911"/>
      <c r="E2911"/>
    </row>
    <row r="2912" spans="4:5" ht="14.4" x14ac:dyDescent="0.3">
      <c r="D2912"/>
      <c r="E2912"/>
    </row>
    <row r="2913" spans="4:5" ht="14.4" x14ac:dyDescent="0.3">
      <c r="D2913"/>
      <c r="E2913"/>
    </row>
    <row r="2914" spans="4:5" ht="14.4" x14ac:dyDescent="0.3">
      <c r="D2914"/>
      <c r="E2914"/>
    </row>
    <row r="2915" spans="4:5" ht="14.4" x14ac:dyDescent="0.3">
      <c r="D2915"/>
      <c r="E2915"/>
    </row>
    <row r="2916" spans="4:5" ht="14.4" x14ac:dyDescent="0.3">
      <c r="D2916"/>
      <c r="E2916"/>
    </row>
    <row r="2917" spans="4:5" ht="14.4" x14ac:dyDescent="0.3">
      <c r="D2917"/>
      <c r="E2917"/>
    </row>
    <row r="2918" spans="4:5" ht="14.4" x14ac:dyDescent="0.3">
      <c r="D2918"/>
      <c r="E2918"/>
    </row>
    <row r="2919" spans="4:5" ht="14.4" x14ac:dyDescent="0.3">
      <c r="D2919"/>
      <c r="E2919"/>
    </row>
    <row r="2920" spans="4:5" ht="14.4" x14ac:dyDescent="0.3">
      <c r="D2920"/>
      <c r="E2920"/>
    </row>
    <row r="2921" spans="4:5" ht="14.4" x14ac:dyDescent="0.3">
      <c r="D2921"/>
      <c r="E2921"/>
    </row>
    <row r="2922" spans="4:5" ht="14.4" x14ac:dyDescent="0.3">
      <c r="D2922"/>
      <c r="E2922"/>
    </row>
    <row r="2923" spans="4:5" ht="14.4" x14ac:dyDescent="0.3">
      <c r="D2923"/>
      <c r="E2923"/>
    </row>
    <row r="2924" spans="4:5" ht="14.4" x14ac:dyDescent="0.3">
      <c r="D2924"/>
      <c r="E2924"/>
    </row>
    <row r="2925" spans="4:5" ht="14.4" x14ac:dyDescent="0.3">
      <c r="D2925"/>
      <c r="E2925"/>
    </row>
    <row r="2926" spans="4:5" ht="14.4" x14ac:dyDescent="0.3">
      <c r="D2926"/>
      <c r="E2926"/>
    </row>
    <row r="2927" spans="4:5" ht="14.4" x14ac:dyDescent="0.3">
      <c r="D2927"/>
      <c r="E2927"/>
    </row>
    <row r="2928" spans="4:5" ht="14.4" x14ac:dyDescent="0.3">
      <c r="D2928"/>
      <c r="E2928"/>
    </row>
    <row r="2929" spans="4:5" ht="14.4" x14ac:dyDescent="0.3">
      <c r="D2929"/>
      <c r="E2929"/>
    </row>
    <row r="2930" spans="4:5" ht="14.4" x14ac:dyDescent="0.3">
      <c r="D2930"/>
      <c r="E2930"/>
    </row>
    <row r="2931" spans="4:5" ht="14.4" x14ac:dyDescent="0.3">
      <c r="D2931"/>
      <c r="E2931"/>
    </row>
    <row r="2932" spans="4:5" ht="14.4" x14ac:dyDescent="0.3">
      <c r="D2932"/>
      <c r="E2932"/>
    </row>
    <row r="2933" spans="4:5" ht="14.4" x14ac:dyDescent="0.3">
      <c r="D2933"/>
      <c r="E2933"/>
    </row>
    <row r="2934" spans="4:5" ht="14.4" x14ac:dyDescent="0.3">
      <c r="D2934"/>
      <c r="E2934"/>
    </row>
    <row r="2935" spans="4:5" ht="14.4" x14ac:dyDescent="0.3">
      <c r="D2935"/>
      <c r="E2935"/>
    </row>
    <row r="2936" spans="4:5" ht="14.4" x14ac:dyDescent="0.3">
      <c r="D2936"/>
      <c r="E2936"/>
    </row>
    <row r="2937" spans="4:5" ht="14.4" x14ac:dyDescent="0.3">
      <c r="D2937"/>
      <c r="E2937"/>
    </row>
    <row r="2938" spans="4:5" ht="14.4" x14ac:dyDescent="0.3">
      <c r="D2938"/>
      <c r="E2938"/>
    </row>
    <row r="2939" spans="4:5" ht="14.4" x14ac:dyDescent="0.3">
      <c r="D2939"/>
      <c r="E2939"/>
    </row>
    <row r="2940" spans="4:5" ht="14.4" x14ac:dyDescent="0.3">
      <c r="D2940"/>
      <c r="E2940"/>
    </row>
    <row r="2941" spans="4:5" ht="14.4" x14ac:dyDescent="0.3">
      <c r="D2941"/>
      <c r="E2941"/>
    </row>
    <row r="2942" spans="4:5" ht="14.4" x14ac:dyDescent="0.3">
      <c r="D2942"/>
      <c r="E2942"/>
    </row>
    <row r="2943" spans="4:5" ht="14.4" x14ac:dyDescent="0.3">
      <c r="D2943"/>
      <c r="E2943"/>
    </row>
    <row r="2944" spans="4:5" ht="14.4" x14ac:dyDescent="0.3">
      <c r="D2944"/>
      <c r="E2944"/>
    </row>
    <row r="2945" spans="4:5" ht="14.4" x14ac:dyDescent="0.3">
      <c r="D2945"/>
      <c r="E2945"/>
    </row>
    <row r="2946" spans="4:5" ht="14.4" x14ac:dyDescent="0.3">
      <c r="D2946"/>
      <c r="E2946"/>
    </row>
    <row r="2947" spans="4:5" ht="14.4" x14ac:dyDescent="0.3">
      <c r="D2947"/>
      <c r="E2947"/>
    </row>
    <row r="2948" spans="4:5" ht="14.4" x14ac:dyDescent="0.3">
      <c r="D2948"/>
      <c r="E2948"/>
    </row>
    <row r="2949" spans="4:5" ht="14.4" x14ac:dyDescent="0.3">
      <c r="D2949"/>
      <c r="E2949"/>
    </row>
    <row r="2950" spans="4:5" ht="14.4" x14ac:dyDescent="0.3">
      <c r="D2950"/>
      <c r="E2950"/>
    </row>
    <row r="2951" spans="4:5" ht="14.4" x14ac:dyDescent="0.3">
      <c r="D2951"/>
      <c r="E2951"/>
    </row>
    <row r="2952" spans="4:5" ht="14.4" x14ac:dyDescent="0.3">
      <c r="D2952"/>
      <c r="E2952"/>
    </row>
    <row r="2953" spans="4:5" ht="14.4" x14ac:dyDescent="0.3">
      <c r="D2953"/>
      <c r="E2953"/>
    </row>
    <row r="2954" spans="4:5" ht="14.4" x14ac:dyDescent="0.3">
      <c r="D2954"/>
      <c r="E2954"/>
    </row>
    <row r="2955" spans="4:5" ht="14.4" x14ac:dyDescent="0.3">
      <c r="D2955"/>
      <c r="E2955"/>
    </row>
    <row r="2956" spans="4:5" ht="14.4" x14ac:dyDescent="0.3">
      <c r="D2956"/>
      <c r="E2956"/>
    </row>
    <row r="2957" spans="4:5" ht="14.4" x14ac:dyDescent="0.3">
      <c r="D2957"/>
      <c r="E2957"/>
    </row>
    <row r="2958" spans="4:5" ht="14.4" x14ac:dyDescent="0.3">
      <c r="D2958"/>
      <c r="E2958"/>
    </row>
    <row r="2959" spans="4:5" ht="14.4" x14ac:dyDescent="0.3">
      <c r="D2959"/>
      <c r="E2959"/>
    </row>
    <row r="2960" spans="4:5" ht="14.4" x14ac:dyDescent="0.3">
      <c r="D2960"/>
      <c r="E2960"/>
    </row>
    <row r="2961" spans="4:5" ht="14.4" x14ac:dyDescent="0.3">
      <c r="D2961"/>
      <c r="E2961"/>
    </row>
    <row r="2962" spans="4:5" ht="14.4" x14ac:dyDescent="0.3">
      <c r="D2962"/>
      <c r="E2962"/>
    </row>
    <row r="2963" spans="4:5" ht="14.4" x14ac:dyDescent="0.3">
      <c r="D2963"/>
      <c r="E2963"/>
    </row>
    <row r="2964" spans="4:5" ht="14.4" x14ac:dyDescent="0.3">
      <c r="D2964"/>
      <c r="E2964"/>
    </row>
    <row r="2965" spans="4:5" ht="14.4" x14ac:dyDescent="0.3">
      <c r="D2965"/>
      <c r="E2965"/>
    </row>
    <row r="2966" spans="4:5" ht="14.4" x14ac:dyDescent="0.3">
      <c r="D2966"/>
      <c r="E2966"/>
    </row>
    <row r="2967" spans="4:5" ht="14.4" x14ac:dyDescent="0.3">
      <c r="D2967"/>
      <c r="E2967"/>
    </row>
    <row r="2968" spans="4:5" ht="14.4" x14ac:dyDescent="0.3">
      <c r="D2968"/>
      <c r="E2968"/>
    </row>
    <row r="2969" spans="4:5" ht="14.4" x14ac:dyDescent="0.3">
      <c r="D2969"/>
      <c r="E2969"/>
    </row>
    <row r="2970" spans="4:5" ht="14.4" x14ac:dyDescent="0.3">
      <c r="D2970"/>
      <c r="E2970"/>
    </row>
    <row r="2971" spans="4:5" ht="14.4" x14ac:dyDescent="0.3">
      <c r="D2971"/>
      <c r="E2971"/>
    </row>
    <row r="2972" spans="4:5" ht="14.4" x14ac:dyDescent="0.3">
      <c r="D2972"/>
      <c r="E2972"/>
    </row>
    <row r="2973" spans="4:5" ht="14.4" x14ac:dyDescent="0.3">
      <c r="D2973"/>
      <c r="E2973"/>
    </row>
    <row r="2974" spans="4:5" ht="14.4" x14ac:dyDescent="0.3">
      <c r="D2974"/>
      <c r="E2974"/>
    </row>
    <row r="2975" spans="4:5" ht="14.4" x14ac:dyDescent="0.3">
      <c r="D2975"/>
      <c r="E2975"/>
    </row>
    <row r="2976" spans="4:5" ht="14.4" x14ac:dyDescent="0.3">
      <c r="D2976"/>
      <c r="E2976"/>
    </row>
    <row r="2977" spans="4:5" ht="14.4" x14ac:dyDescent="0.3">
      <c r="D2977"/>
      <c r="E2977"/>
    </row>
    <row r="2978" spans="4:5" ht="14.4" x14ac:dyDescent="0.3">
      <c r="D2978"/>
      <c r="E2978"/>
    </row>
    <row r="2979" spans="4:5" ht="14.4" x14ac:dyDescent="0.3">
      <c r="D2979"/>
      <c r="E2979"/>
    </row>
    <row r="2980" spans="4:5" ht="14.4" x14ac:dyDescent="0.3">
      <c r="D2980"/>
      <c r="E2980"/>
    </row>
    <row r="2981" spans="4:5" ht="14.4" x14ac:dyDescent="0.3">
      <c r="D2981"/>
      <c r="E2981"/>
    </row>
    <row r="2982" spans="4:5" ht="14.4" x14ac:dyDescent="0.3">
      <c r="D2982"/>
      <c r="E2982"/>
    </row>
    <row r="2983" spans="4:5" ht="14.4" x14ac:dyDescent="0.3">
      <c r="D2983"/>
      <c r="E2983"/>
    </row>
    <row r="2984" spans="4:5" ht="14.4" x14ac:dyDescent="0.3">
      <c r="D2984"/>
      <c r="E2984"/>
    </row>
    <row r="2985" spans="4:5" ht="14.4" x14ac:dyDescent="0.3">
      <c r="D2985"/>
      <c r="E2985"/>
    </row>
    <row r="2986" spans="4:5" ht="14.4" x14ac:dyDescent="0.3">
      <c r="D2986"/>
      <c r="E2986"/>
    </row>
    <row r="2987" spans="4:5" ht="14.4" x14ac:dyDescent="0.3">
      <c r="D2987"/>
      <c r="E2987"/>
    </row>
    <row r="2988" spans="4:5" ht="14.4" x14ac:dyDescent="0.3">
      <c r="D2988"/>
      <c r="E2988"/>
    </row>
    <row r="2989" spans="4:5" ht="14.4" x14ac:dyDescent="0.3">
      <c r="D2989"/>
      <c r="E2989"/>
    </row>
    <row r="2990" spans="4:5" ht="14.4" x14ac:dyDescent="0.3">
      <c r="D2990"/>
      <c r="E2990"/>
    </row>
    <row r="2991" spans="4:5" ht="14.4" x14ac:dyDescent="0.3">
      <c r="D2991"/>
      <c r="E2991"/>
    </row>
    <row r="2992" spans="4:5" ht="14.4" x14ac:dyDescent="0.3">
      <c r="D2992"/>
      <c r="E2992"/>
    </row>
    <row r="2993" spans="4:5" ht="14.4" x14ac:dyDescent="0.3">
      <c r="D2993"/>
      <c r="E2993"/>
    </row>
    <row r="2994" spans="4:5" ht="14.4" x14ac:dyDescent="0.3">
      <c r="D2994"/>
      <c r="E2994"/>
    </row>
    <row r="2995" spans="4:5" ht="14.4" x14ac:dyDescent="0.3">
      <c r="D2995"/>
      <c r="E2995"/>
    </row>
    <row r="2996" spans="4:5" ht="14.4" x14ac:dyDescent="0.3">
      <c r="D2996"/>
      <c r="E2996"/>
    </row>
    <row r="2997" spans="4:5" ht="14.4" x14ac:dyDescent="0.3">
      <c r="D2997"/>
      <c r="E2997"/>
    </row>
    <row r="2998" spans="4:5" ht="14.4" x14ac:dyDescent="0.3">
      <c r="D2998"/>
      <c r="E2998"/>
    </row>
    <row r="2999" spans="4:5" ht="14.4" x14ac:dyDescent="0.3">
      <c r="D2999"/>
      <c r="E2999"/>
    </row>
    <row r="3000" spans="4:5" ht="14.4" x14ac:dyDescent="0.3">
      <c r="D3000"/>
      <c r="E3000"/>
    </row>
    <row r="3001" spans="4:5" ht="14.4" x14ac:dyDescent="0.3">
      <c r="D3001"/>
      <c r="E3001"/>
    </row>
    <row r="3002" spans="4:5" ht="14.4" x14ac:dyDescent="0.3">
      <c r="D3002"/>
      <c r="E3002"/>
    </row>
    <row r="3003" spans="4:5" ht="14.4" x14ac:dyDescent="0.3">
      <c r="D3003"/>
      <c r="E3003"/>
    </row>
    <row r="3004" spans="4:5" ht="14.4" x14ac:dyDescent="0.3">
      <c r="D3004"/>
      <c r="E3004"/>
    </row>
    <row r="3005" spans="4:5" ht="14.4" x14ac:dyDescent="0.3">
      <c r="D3005"/>
      <c r="E3005"/>
    </row>
    <row r="3006" spans="4:5" ht="14.4" x14ac:dyDescent="0.3">
      <c r="D3006"/>
      <c r="E3006"/>
    </row>
    <row r="3007" spans="4:5" ht="14.4" x14ac:dyDescent="0.3">
      <c r="D3007"/>
      <c r="E3007"/>
    </row>
    <row r="3008" spans="4:5" ht="14.4" x14ac:dyDescent="0.3">
      <c r="D3008"/>
      <c r="E3008"/>
    </row>
    <row r="3009" spans="4:5" ht="14.4" x14ac:dyDescent="0.3">
      <c r="D3009"/>
      <c r="E3009"/>
    </row>
    <row r="3010" spans="4:5" ht="14.4" x14ac:dyDescent="0.3">
      <c r="D3010"/>
      <c r="E3010"/>
    </row>
    <row r="3011" spans="4:5" ht="14.4" x14ac:dyDescent="0.3">
      <c r="D3011"/>
      <c r="E3011"/>
    </row>
    <row r="3012" spans="4:5" ht="14.4" x14ac:dyDescent="0.3">
      <c r="D3012"/>
      <c r="E3012"/>
    </row>
    <row r="3013" spans="4:5" ht="14.4" x14ac:dyDescent="0.3">
      <c r="D3013"/>
      <c r="E3013"/>
    </row>
    <row r="3014" spans="4:5" ht="14.4" x14ac:dyDescent="0.3">
      <c r="D3014"/>
      <c r="E3014"/>
    </row>
    <row r="3015" spans="4:5" ht="14.4" x14ac:dyDescent="0.3">
      <c r="D3015"/>
      <c r="E3015"/>
    </row>
    <row r="3016" spans="4:5" ht="14.4" x14ac:dyDescent="0.3">
      <c r="D3016"/>
      <c r="E3016"/>
    </row>
    <row r="3017" spans="4:5" ht="14.4" x14ac:dyDescent="0.3">
      <c r="D3017"/>
      <c r="E3017"/>
    </row>
    <row r="3018" spans="4:5" ht="14.4" x14ac:dyDescent="0.3">
      <c r="D3018"/>
      <c r="E3018"/>
    </row>
    <row r="3019" spans="4:5" ht="14.4" x14ac:dyDescent="0.3">
      <c r="D3019"/>
      <c r="E3019"/>
    </row>
    <row r="3020" spans="4:5" ht="14.4" x14ac:dyDescent="0.3">
      <c r="D3020"/>
      <c r="E3020"/>
    </row>
    <row r="3021" spans="4:5" ht="14.4" x14ac:dyDescent="0.3">
      <c r="D3021"/>
      <c r="E3021"/>
    </row>
    <row r="3022" spans="4:5" ht="14.4" x14ac:dyDescent="0.3">
      <c r="D3022"/>
      <c r="E3022"/>
    </row>
    <row r="3023" spans="4:5" ht="14.4" x14ac:dyDescent="0.3">
      <c r="D3023"/>
      <c r="E3023"/>
    </row>
    <row r="3024" spans="4:5" ht="14.4" x14ac:dyDescent="0.3">
      <c r="D3024"/>
      <c r="E3024"/>
    </row>
    <row r="3025" spans="4:5" ht="14.4" x14ac:dyDescent="0.3">
      <c r="D3025"/>
      <c r="E3025"/>
    </row>
    <row r="3026" spans="4:5" ht="14.4" x14ac:dyDescent="0.3">
      <c r="D3026"/>
      <c r="E3026"/>
    </row>
    <row r="3027" spans="4:5" ht="14.4" x14ac:dyDescent="0.3">
      <c r="D3027"/>
      <c r="E3027"/>
    </row>
    <row r="3028" spans="4:5" ht="14.4" x14ac:dyDescent="0.3">
      <c r="D3028"/>
      <c r="E3028"/>
    </row>
    <row r="3029" spans="4:5" ht="14.4" x14ac:dyDescent="0.3">
      <c r="D3029"/>
      <c r="E3029"/>
    </row>
    <row r="3030" spans="4:5" ht="14.4" x14ac:dyDescent="0.3">
      <c r="D3030"/>
      <c r="E3030"/>
    </row>
    <row r="3031" spans="4:5" ht="14.4" x14ac:dyDescent="0.3">
      <c r="D3031"/>
      <c r="E3031"/>
    </row>
    <row r="3032" spans="4:5" ht="14.4" x14ac:dyDescent="0.3">
      <c r="D3032"/>
      <c r="E3032"/>
    </row>
    <row r="3033" spans="4:5" ht="14.4" x14ac:dyDescent="0.3">
      <c r="D3033"/>
      <c r="E3033"/>
    </row>
  </sheetData>
  <mergeCells count="144">
    <mergeCell ref="B4:M4"/>
    <mergeCell ref="B6:M6"/>
    <mergeCell ref="J12:N12"/>
    <mergeCell ref="B13:I13"/>
    <mergeCell ref="J13:N13"/>
    <mergeCell ref="B14:I14"/>
    <mergeCell ref="J14:N14"/>
    <mergeCell ref="B15:I15"/>
    <mergeCell ref="J15:N15"/>
    <mergeCell ref="B8:I8"/>
    <mergeCell ref="J8:N8"/>
    <mergeCell ref="B11:I11"/>
    <mergeCell ref="J11:N11"/>
    <mergeCell ref="B12:I12"/>
    <mergeCell ref="B10:I10"/>
    <mergeCell ref="J10:N10"/>
    <mergeCell ref="B19:I19"/>
    <mergeCell ref="J19:N19"/>
    <mergeCell ref="B20:I20"/>
    <mergeCell ref="J20:N20"/>
    <mergeCell ref="B21:I21"/>
    <mergeCell ref="J21:N21"/>
    <mergeCell ref="B16:I16"/>
    <mergeCell ref="J16:N16"/>
    <mergeCell ref="B17:I17"/>
    <mergeCell ref="J17:N17"/>
    <mergeCell ref="B18:I18"/>
    <mergeCell ref="J18:N18"/>
    <mergeCell ref="B24:I24"/>
    <mergeCell ref="J24:N24"/>
    <mergeCell ref="B26:I26"/>
    <mergeCell ref="J26:N26"/>
    <mergeCell ref="B29:I29"/>
    <mergeCell ref="J29:N29"/>
    <mergeCell ref="B22:I22"/>
    <mergeCell ref="J22:N22"/>
    <mergeCell ref="B23:I23"/>
    <mergeCell ref="J23:N23"/>
    <mergeCell ref="B25:I25"/>
    <mergeCell ref="J25:N25"/>
    <mergeCell ref="B31:I31"/>
    <mergeCell ref="J31:N31"/>
    <mergeCell ref="B35:I35"/>
    <mergeCell ref="J35:N35"/>
    <mergeCell ref="B32:I32"/>
    <mergeCell ref="J32:N32"/>
    <mergeCell ref="B27:I27"/>
    <mergeCell ref="J27:N27"/>
    <mergeCell ref="B28:I28"/>
    <mergeCell ref="J28:N28"/>
    <mergeCell ref="B30:I30"/>
    <mergeCell ref="J30:N30"/>
    <mergeCell ref="B38:I38"/>
    <mergeCell ref="J38:N38"/>
    <mergeCell ref="B37:I37"/>
    <mergeCell ref="J37:N37"/>
    <mergeCell ref="B33:I33"/>
    <mergeCell ref="J33:N33"/>
    <mergeCell ref="B34:I34"/>
    <mergeCell ref="J34:N34"/>
    <mergeCell ref="B36:I36"/>
    <mergeCell ref="J36:N36"/>
    <mergeCell ref="B44:I44"/>
    <mergeCell ref="J44:N44"/>
    <mergeCell ref="B45:I45"/>
    <mergeCell ref="J45:N45"/>
    <mergeCell ref="B46:I46"/>
    <mergeCell ref="J46:N46"/>
    <mergeCell ref="B39:I39"/>
    <mergeCell ref="J39:N39"/>
    <mergeCell ref="B40:I40"/>
    <mergeCell ref="J40:N40"/>
    <mergeCell ref="B43:I43"/>
    <mergeCell ref="J43:N43"/>
    <mergeCell ref="B42:I42"/>
    <mergeCell ref="J42:N42"/>
    <mergeCell ref="J41:N41"/>
    <mergeCell ref="B41:I41"/>
    <mergeCell ref="B52:I52"/>
    <mergeCell ref="J52:N52"/>
    <mergeCell ref="B53:I53"/>
    <mergeCell ref="J53:N53"/>
    <mergeCell ref="B54:I54"/>
    <mergeCell ref="J54:N54"/>
    <mergeCell ref="B47:I47"/>
    <mergeCell ref="J47:N47"/>
    <mergeCell ref="B48:I48"/>
    <mergeCell ref="J48:N48"/>
    <mergeCell ref="B49:I49"/>
    <mergeCell ref="J49:N49"/>
    <mergeCell ref="B51:I51"/>
    <mergeCell ref="J51:N51"/>
    <mergeCell ref="B50:I50"/>
    <mergeCell ref="J50:N50"/>
    <mergeCell ref="B59:I59"/>
    <mergeCell ref="J59:N59"/>
    <mergeCell ref="B60:I60"/>
    <mergeCell ref="J60:N60"/>
    <mergeCell ref="B55:I55"/>
    <mergeCell ref="J55:N55"/>
    <mergeCell ref="B56:I56"/>
    <mergeCell ref="J56:N56"/>
    <mergeCell ref="B57:I57"/>
    <mergeCell ref="J57:N57"/>
    <mergeCell ref="B58:I58"/>
    <mergeCell ref="J58:N58"/>
    <mergeCell ref="B71:I71"/>
    <mergeCell ref="J71:N71"/>
    <mergeCell ref="B72:I72"/>
    <mergeCell ref="J72:N72"/>
    <mergeCell ref="B68:I68"/>
    <mergeCell ref="J68:N68"/>
    <mergeCell ref="B69:I69"/>
    <mergeCell ref="J69:N69"/>
    <mergeCell ref="B70:I70"/>
    <mergeCell ref="J70:N70"/>
    <mergeCell ref="B67:I67"/>
    <mergeCell ref="J67:N67"/>
    <mergeCell ref="B66:I66"/>
    <mergeCell ref="J66:N66"/>
    <mergeCell ref="B63:I63"/>
    <mergeCell ref="J63:N63"/>
    <mergeCell ref="B64:I64"/>
    <mergeCell ref="J64:N64"/>
    <mergeCell ref="B61:I61"/>
    <mergeCell ref="J61:N61"/>
    <mergeCell ref="B62:I62"/>
    <mergeCell ref="J62:N62"/>
    <mergeCell ref="B65:I65"/>
    <mergeCell ref="J65:N65"/>
    <mergeCell ref="B73:I73"/>
    <mergeCell ref="B74:I74"/>
    <mergeCell ref="B75:I75"/>
    <mergeCell ref="B76:I76"/>
    <mergeCell ref="B77:I77"/>
    <mergeCell ref="B78:I78"/>
    <mergeCell ref="B79:I79"/>
    <mergeCell ref="J73:N73"/>
    <mergeCell ref="J74:N74"/>
    <mergeCell ref="J75:N75"/>
    <mergeCell ref="J76:N76"/>
    <mergeCell ref="J77:N77"/>
    <mergeCell ref="J78:N78"/>
    <mergeCell ref="J79:N79"/>
  </mergeCells>
  <printOptions gridLines="1"/>
  <pageMargins left="0" right="0" top="0" bottom="0" header="0.3" footer="0.3"/>
  <pageSetup scale="43" fitToHeight="0"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935dbf3f-554c-4544-a470-482eb3f71ce6" xsi:nil="true"/>
    <lcf76f155ced4ddcb4097134ff3c332f xmlns="8a4a5796-092a-4a1b-89d3-71cf1ba6cb35">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16946F40D43BA141AA60615A9E73118A" ma:contentTypeVersion="13" ma:contentTypeDescription="Create a new document." ma:contentTypeScope="" ma:versionID="a348864b344a87be8dd229d0608f3685">
  <xsd:schema xmlns:xsd="http://www.w3.org/2001/XMLSchema" xmlns:xs="http://www.w3.org/2001/XMLSchema" xmlns:p="http://schemas.microsoft.com/office/2006/metadata/properties" xmlns:ns2="8a4a5796-092a-4a1b-89d3-71cf1ba6cb35" xmlns:ns3="935dbf3f-554c-4544-a470-482eb3f71ce6" targetNamespace="http://schemas.microsoft.com/office/2006/metadata/properties" ma:root="true" ma:fieldsID="3f38c2d67738c7f27dc5b1dbae665144" ns2:_="" ns3:_="">
    <xsd:import namespace="8a4a5796-092a-4a1b-89d3-71cf1ba6cb35"/>
    <xsd:import namespace="935dbf3f-554c-4544-a470-482eb3f71ce6"/>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ObjectDetectorVersions" minOccurs="0"/>
                <xsd:element ref="ns2:MediaServiceSearchPropertie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a4a5796-092a-4a1b-89d3-71cf1ba6cb3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SearchProperties" ma:index="13" nillable="true" ma:displayName="MediaServiceSearchProperties" ma:hidden="true" ma:internalName="MediaServiceSearchProperties" ma:readOnly="true">
      <xsd:simpleType>
        <xsd:restriction base="dms:Note"/>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76f79bde-b34b-4e33-a562-f79c102b9a25" ma:termSetId="09814cd3-568e-fe90-9814-8d621ff8fb84" ma:anchorId="fba54fb3-c3e1-fe81-a776-ca4b69148c4d" ma:open="true" ma:isKeyword="false">
      <xsd:complexType>
        <xsd:sequence>
          <xsd:element ref="pc:Terms" minOccurs="0" maxOccurs="1"/>
        </xsd:sequence>
      </xsd:complex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35dbf3f-554c-4544-a470-482eb3f71ce6" elementFormDefault="qualified">
    <xsd:import namespace="http://schemas.microsoft.com/office/2006/documentManagement/types"/>
    <xsd:import namespace="http://schemas.microsoft.com/office/infopath/2007/PartnerControls"/>
    <xsd:element name="TaxCatchAll" ma:index="16" nillable="true" ma:displayName="Taxonomy Catch All Column" ma:hidden="true" ma:list="{1ce3b374-02f1-4529-8182-3c3d4264feb4}" ma:internalName="TaxCatchAll" ma:showField="CatchAllData" ma:web="935dbf3f-554c-4544-a470-482eb3f71ce6">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BEBCA7F-5947-4D7E-8FDD-02E83B7332A4}">
  <ds:schemaRefs>
    <ds:schemaRef ds:uri="http://schemas.microsoft.com/office/2006/documentManagement/types"/>
    <ds:schemaRef ds:uri="http://schemas.microsoft.com/office/2006/metadata/properties"/>
    <ds:schemaRef ds:uri="http://purl.org/dc/elements/1.1/"/>
    <ds:schemaRef ds:uri="http://www.w3.org/XML/1998/namespace"/>
    <ds:schemaRef ds:uri="http://schemas.microsoft.com/office/infopath/2007/PartnerControls"/>
    <ds:schemaRef ds:uri="http://purl.org/dc/dcmitype/"/>
    <ds:schemaRef ds:uri="http://schemas.openxmlformats.org/package/2006/metadata/core-properties"/>
    <ds:schemaRef ds:uri="935dbf3f-554c-4544-a470-482eb3f71ce6"/>
    <ds:schemaRef ds:uri="8a4a5796-092a-4a1b-89d3-71cf1ba6cb35"/>
    <ds:schemaRef ds:uri="http://purl.org/dc/terms/"/>
  </ds:schemaRefs>
</ds:datastoreItem>
</file>

<file path=customXml/itemProps2.xml><?xml version="1.0" encoding="utf-8"?>
<ds:datastoreItem xmlns:ds="http://schemas.openxmlformats.org/officeDocument/2006/customXml" ds:itemID="{90334C15-CF25-4EC1-83EA-6BDFAECC397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a4a5796-092a-4a1b-89d3-71cf1ba6cb35"/>
    <ds:schemaRef ds:uri="935dbf3f-554c-4544-a470-482eb3f71ce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5E74D0E7-D197-4DA7-8185-ADC3C92C211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8</vt:i4>
      </vt:variant>
    </vt:vector>
  </HeadingPairs>
  <TitlesOfParts>
    <vt:vector size="21" baseType="lpstr">
      <vt:lpstr>Front Cover</vt:lpstr>
      <vt:lpstr>I. ESG Factors Report - FI (1)</vt:lpstr>
      <vt:lpstr>I. ESG Factors Report - FI (2)</vt:lpstr>
      <vt:lpstr>I. ESG Factors Report - FI (3)</vt:lpstr>
      <vt:lpstr>II. EU CTB &amp; PAB Report</vt:lpstr>
      <vt:lpstr>FAQs </vt:lpstr>
      <vt:lpstr>Appendices</vt:lpstr>
      <vt:lpstr>General Disclaimer </vt:lpstr>
      <vt:lpstr>Database - FI</vt:lpstr>
      <vt:lpstr>PAB_CTB_Database</vt:lpstr>
      <vt:lpstr>REF</vt:lpstr>
      <vt:lpstr>PAB+CTB LISTS</vt:lpstr>
      <vt:lpstr>Index List</vt:lpstr>
      <vt:lpstr>Appendices!Print_Area</vt:lpstr>
      <vt:lpstr>'FAQs '!Print_Area</vt:lpstr>
      <vt:lpstr>'Front Cover'!Print_Area</vt:lpstr>
      <vt:lpstr>'I. ESG Factors Report - FI (1)'!Print_Area</vt:lpstr>
      <vt:lpstr>'I. ESG Factors Report - FI (2)'!Print_Area</vt:lpstr>
      <vt:lpstr>'I. ESG Factors Report - FI (3)'!Print_Area</vt:lpstr>
      <vt:lpstr>'II. EU CTB &amp; PAB Report'!Print_Area</vt:lpstr>
      <vt:lpstr>'Index List'!Print_Area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Bowden, Narottama</dc:creator>
  <cp:keywords/>
  <dc:description/>
  <cp:lastModifiedBy>Shi, Jian (Analytical)</cp:lastModifiedBy>
  <cp:revision/>
  <dcterms:created xsi:type="dcterms:W3CDTF">2023-01-20T18:27:45Z</dcterms:created>
  <dcterms:modified xsi:type="dcterms:W3CDTF">2025-05-22T19:57:32Z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1e4321fe-1db3-4305-a2cc-aad91140672d_Enabled">
    <vt:lpwstr>true</vt:lpwstr>
  </property>
  <property fmtid="{D5CDD505-2E9C-101B-9397-08002B2CF9AE}" pid="3" name="MSIP_Label_1e4321fe-1db3-4305-a2cc-aad91140672d_SetDate">
    <vt:lpwstr>2023-01-20T21:05:25Z</vt:lpwstr>
  </property>
  <property fmtid="{D5CDD505-2E9C-101B-9397-08002B2CF9AE}" pid="4" name="MSIP_Label_1e4321fe-1db3-4305-a2cc-aad91140672d_Method">
    <vt:lpwstr>Privileged</vt:lpwstr>
  </property>
  <property fmtid="{D5CDD505-2E9C-101B-9397-08002B2CF9AE}" pid="5" name="MSIP_Label_1e4321fe-1db3-4305-a2cc-aad91140672d_Name">
    <vt:lpwstr>External</vt:lpwstr>
  </property>
  <property fmtid="{D5CDD505-2E9C-101B-9397-08002B2CF9AE}" pid="6" name="MSIP_Label_1e4321fe-1db3-4305-a2cc-aad91140672d_SiteId">
    <vt:lpwstr>8f3e36ea-8039-4b40-81a7-7dc0599e8645</vt:lpwstr>
  </property>
  <property fmtid="{D5CDD505-2E9C-101B-9397-08002B2CF9AE}" pid="7" name="MSIP_Label_1e4321fe-1db3-4305-a2cc-aad91140672d_ActionId">
    <vt:lpwstr>1e2d7aa5-872f-4cb3-a35d-b8cce5d4af2d</vt:lpwstr>
  </property>
  <property fmtid="{D5CDD505-2E9C-101B-9397-08002B2CF9AE}" pid="8" name="MSIP_Label_1e4321fe-1db3-4305-a2cc-aad91140672d_ContentBits">
    <vt:lpwstr>0</vt:lpwstr>
  </property>
  <property fmtid="{D5CDD505-2E9C-101B-9397-08002B2CF9AE}" pid="9" name="ContentTypeId">
    <vt:lpwstr>0x01010016946F40D43BA141AA60615A9E73118A</vt:lpwstr>
  </property>
  <property fmtid="{D5CDD505-2E9C-101B-9397-08002B2CF9AE}" pid="10" name="MediaServiceImageTags">
    <vt:lpwstr/>
  </property>
</Properties>
</file>