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S:\Quantitative Services\Index Committee Management\Consultations\MR 45451 - Methodology Change for S&amp;P Global Clean Energy\"/>
    </mc:Choice>
  </mc:AlternateContent>
  <xr:revisionPtr revIDLastSave="0" documentId="8_{C9685340-8466-416C-BE49-7DDC3C2EED27}" xr6:coauthVersionLast="45" xr6:coauthVersionMax="45" xr10:uidLastSave="{00000000-0000-0000-0000-000000000000}"/>
  <bookViews>
    <workbookView xWindow="-120" yWindow="-120" windowWidth="29040" windowHeight="15840" tabRatio="820" xr2:uid="{B828D16D-FBDF-4059-BD42-FBE57748495D}"/>
  </bookViews>
  <sheets>
    <sheet name="Table of Contents" sheetId="10" r:id="rId1"/>
    <sheet name="Impact Analysis Summary" sheetId="9" r:id="rId2"/>
    <sheet name="Eligible Univ. (Oct 20) Summary" sheetId="7" r:id="rId3"/>
    <sheet name="Eligible Universe (Oct 20)" sheetId="8" r:id="rId4"/>
    <sheet name="Proposal Comparison Analysis" sheetId="6" r:id="rId5"/>
    <sheet name="Original (Sep 20) Ref Rebal" sheetId="1" r:id="rId6"/>
    <sheet name="Prior (Feb 20) Consultation" sheetId="2" r:id="rId7"/>
    <sheet name="Current Consultation " sheetId="3" r:id="rId8"/>
  </sheets>
  <definedNames>
    <definedName name="_xlnm._FilterDatabase" localSheetId="7" hidden="1">'Current Consultation '!$A$1:$AB$68</definedName>
    <definedName name="_xlnm._FilterDatabase" localSheetId="3" hidden="1">'Eligible Universe (Oct 20)'!$A$1:$K$1</definedName>
    <definedName name="_xlnm._FilterDatabase" localSheetId="5" hidden="1">'Original (Sep 20) Ref Rebal'!$A$1:$AA$1</definedName>
    <definedName name="_xlnm._FilterDatabase" localSheetId="6" hidden="1">'Prior (Feb 20) Consultation'!$A$1:$AA$45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N8" i="6" l="1"/>
  <c r="N7" i="6"/>
  <c r="N6" i="6"/>
  <c r="K8" i="6"/>
  <c r="J8" i="6"/>
  <c r="I8" i="6"/>
  <c r="K7" i="6"/>
  <c r="J7" i="6"/>
  <c r="I7" i="6"/>
  <c r="K6" i="6"/>
  <c r="J6" i="6"/>
  <c r="I6" i="6"/>
  <c r="E18" i="7" l="1"/>
  <c r="E17" i="7"/>
  <c r="E16" i="7"/>
  <c r="E19" i="7" s="1"/>
  <c r="D18" i="7"/>
  <c r="D17" i="7"/>
  <c r="D16" i="7"/>
  <c r="C18" i="7"/>
  <c r="C17" i="7"/>
  <c r="C16" i="7"/>
  <c r="B18" i="7"/>
  <c r="B17" i="7"/>
  <c r="B16" i="7"/>
  <c r="E9" i="7"/>
  <c r="E8" i="7"/>
  <c r="E7" i="7"/>
  <c r="D9" i="7"/>
  <c r="D8" i="7"/>
  <c r="D7" i="7"/>
  <c r="D10" i="7" s="1"/>
  <c r="C8" i="7"/>
  <c r="C9" i="7"/>
  <c r="C7" i="7"/>
  <c r="B9" i="7"/>
  <c r="B8" i="7"/>
  <c r="B7" i="7"/>
  <c r="N3" i="3"/>
  <c r="O3" i="3"/>
  <c r="P3" i="3"/>
  <c r="N4" i="3"/>
  <c r="O4" i="3"/>
  <c r="P4" i="3"/>
  <c r="N5" i="3"/>
  <c r="O5" i="3"/>
  <c r="P5" i="3"/>
  <c r="N6" i="3"/>
  <c r="O6" i="3"/>
  <c r="P6" i="3"/>
  <c r="N7" i="3"/>
  <c r="O7" i="3"/>
  <c r="P7" i="3"/>
  <c r="N8" i="3"/>
  <c r="O8" i="3"/>
  <c r="P8" i="3"/>
  <c r="N9" i="3"/>
  <c r="O9" i="3"/>
  <c r="P9" i="3"/>
  <c r="N10" i="3"/>
  <c r="O10" i="3"/>
  <c r="P10" i="3"/>
  <c r="N11" i="3"/>
  <c r="O11" i="3"/>
  <c r="P11" i="3"/>
  <c r="N12" i="3"/>
  <c r="O12" i="3"/>
  <c r="P12" i="3"/>
  <c r="N13" i="3"/>
  <c r="O13" i="3"/>
  <c r="P13" i="3"/>
  <c r="N14" i="3"/>
  <c r="O14" i="3"/>
  <c r="P14" i="3"/>
  <c r="N15" i="3"/>
  <c r="O15" i="3"/>
  <c r="P15" i="3"/>
  <c r="N16" i="3"/>
  <c r="O16" i="3"/>
  <c r="P16" i="3"/>
  <c r="N17" i="3"/>
  <c r="O17" i="3"/>
  <c r="P17" i="3"/>
  <c r="N18" i="3"/>
  <c r="O18" i="3"/>
  <c r="P18" i="3"/>
  <c r="N19" i="3"/>
  <c r="O19" i="3"/>
  <c r="P19" i="3"/>
  <c r="N20" i="3"/>
  <c r="O20" i="3"/>
  <c r="P20" i="3"/>
  <c r="N21" i="3"/>
  <c r="O21" i="3"/>
  <c r="P21" i="3"/>
  <c r="N22" i="3"/>
  <c r="O22" i="3"/>
  <c r="P22" i="3"/>
  <c r="N23" i="3"/>
  <c r="O23" i="3"/>
  <c r="P23" i="3"/>
  <c r="N24" i="3"/>
  <c r="O24" i="3"/>
  <c r="P24" i="3"/>
  <c r="N25" i="3"/>
  <c r="O25" i="3"/>
  <c r="P25" i="3"/>
  <c r="N26" i="3"/>
  <c r="O26" i="3"/>
  <c r="P26" i="3"/>
  <c r="N27" i="3"/>
  <c r="O27" i="3"/>
  <c r="P27" i="3"/>
  <c r="N28" i="3"/>
  <c r="O28" i="3"/>
  <c r="P28" i="3"/>
  <c r="N29" i="3"/>
  <c r="O29" i="3"/>
  <c r="P29" i="3"/>
  <c r="N30" i="3"/>
  <c r="O30" i="3"/>
  <c r="P30" i="3"/>
  <c r="N31" i="3"/>
  <c r="O31" i="3"/>
  <c r="P31" i="3"/>
  <c r="N32" i="3"/>
  <c r="O32" i="3"/>
  <c r="P32" i="3"/>
  <c r="N33" i="3"/>
  <c r="O33" i="3"/>
  <c r="P33" i="3"/>
  <c r="N34" i="3"/>
  <c r="O34" i="3"/>
  <c r="P34" i="3"/>
  <c r="N35" i="3"/>
  <c r="O35" i="3"/>
  <c r="P35" i="3"/>
  <c r="N36" i="3"/>
  <c r="O36" i="3"/>
  <c r="P36" i="3"/>
  <c r="N37" i="3"/>
  <c r="O37" i="3"/>
  <c r="P37" i="3"/>
  <c r="N38" i="3"/>
  <c r="O38" i="3"/>
  <c r="P38" i="3"/>
  <c r="N39" i="3"/>
  <c r="O39" i="3"/>
  <c r="P39" i="3"/>
  <c r="N40" i="3"/>
  <c r="O40" i="3"/>
  <c r="P40" i="3"/>
  <c r="N41" i="3"/>
  <c r="O41" i="3"/>
  <c r="P41" i="3"/>
  <c r="N42" i="3"/>
  <c r="O42" i="3"/>
  <c r="P42" i="3"/>
  <c r="N43" i="3"/>
  <c r="O43" i="3"/>
  <c r="P43" i="3"/>
  <c r="N44" i="3"/>
  <c r="O44" i="3"/>
  <c r="P44" i="3"/>
  <c r="N45" i="3"/>
  <c r="O45" i="3"/>
  <c r="P45" i="3"/>
  <c r="N46" i="3"/>
  <c r="O46" i="3"/>
  <c r="P46" i="3"/>
  <c r="N47" i="3"/>
  <c r="O47" i="3"/>
  <c r="P47" i="3"/>
  <c r="N48" i="3"/>
  <c r="O48" i="3"/>
  <c r="P48" i="3"/>
  <c r="N49" i="3"/>
  <c r="O49" i="3"/>
  <c r="P49" i="3"/>
  <c r="N50" i="3"/>
  <c r="O50" i="3"/>
  <c r="P50" i="3"/>
  <c r="N51" i="3"/>
  <c r="O51" i="3"/>
  <c r="P51" i="3"/>
  <c r="N52" i="3"/>
  <c r="O52" i="3"/>
  <c r="P52" i="3"/>
  <c r="N53" i="3"/>
  <c r="O53" i="3"/>
  <c r="P53" i="3"/>
  <c r="N54" i="3"/>
  <c r="O54" i="3"/>
  <c r="P54" i="3"/>
  <c r="N55" i="3"/>
  <c r="O55" i="3"/>
  <c r="P55" i="3"/>
  <c r="N56" i="3"/>
  <c r="O56" i="3"/>
  <c r="P56" i="3"/>
  <c r="N57" i="3"/>
  <c r="O57" i="3"/>
  <c r="P57" i="3"/>
  <c r="N58" i="3"/>
  <c r="O58" i="3"/>
  <c r="P58" i="3"/>
  <c r="N59" i="3"/>
  <c r="O59" i="3"/>
  <c r="P59" i="3"/>
  <c r="N60" i="3"/>
  <c r="O60" i="3"/>
  <c r="P60" i="3"/>
  <c r="N61" i="3"/>
  <c r="O61" i="3"/>
  <c r="P61" i="3"/>
  <c r="N62" i="3"/>
  <c r="O62" i="3"/>
  <c r="P62" i="3"/>
  <c r="N63" i="3"/>
  <c r="O63" i="3"/>
  <c r="P63" i="3"/>
  <c r="N64" i="3"/>
  <c r="O64" i="3"/>
  <c r="P64" i="3"/>
  <c r="N65" i="3"/>
  <c r="O65" i="3"/>
  <c r="P65" i="3"/>
  <c r="N66" i="3"/>
  <c r="O66" i="3"/>
  <c r="P66" i="3"/>
  <c r="N67" i="3"/>
  <c r="O67" i="3"/>
  <c r="P67" i="3"/>
  <c r="N68" i="3"/>
  <c r="O68" i="3"/>
  <c r="P68" i="3"/>
  <c r="P2" i="3"/>
  <c r="O2" i="3"/>
  <c r="N2" i="3"/>
  <c r="M3" i="2"/>
  <c r="N3" i="2"/>
  <c r="O3" i="2"/>
  <c r="M4" i="2"/>
  <c r="N4" i="2"/>
  <c r="O4" i="2"/>
  <c r="M5" i="2"/>
  <c r="N5" i="2"/>
  <c r="O5" i="2"/>
  <c r="M6" i="2"/>
  <c r="N6" i="2"/>
  <c r="O6" i="2"/>
  <c r="M7" i="2"/>
  <c r="N7" i="2"/>
  <c r="O7" i="2"/>
  <c r="M8" i="2"/>
  <c r="N8" i="2"/>
  <c r="O8" i="2"/>
  <c r="M9" i="2"/>
  <c r="N9" i="2"/>
  <c r="O9" i="2"/>
  <c r="M10" i="2"/>
  <c r="N10" i="2"/>
  <c r="O10" i="2"/>
  <c r="M11" i="2"/>
  <c r="N11" i="2"/>
  <c r="O11" i="2"/>
  <c r="M12" i="2"/>
  <c r="N12" i="2"/>
  <c r="O12" i="2"/>
  <c r="M13" i="2"/>
  <c r="N13" i="2"/>
  <c r="O13" i="2"/>
  <c r="M14" i="2"/>
  <c r="N14" i="2"/>
  <c r="O14" i="2"/>
  <c r="M15" i="2"/>
  <c r="N15" i="2"/>
  <c r="O15" i="2"/>
  <c r="M16" i="2"/>
  <c r="N16" i="2"/>
  <c r="O16" i="2"/>
  <c r="M17" i="2"/>
  <c r="N17" i="2"/>
  <c r="O17" i="2"/>
  <c r="M18" i="2"/>
  <c r="N18" i="2"/>
  <c r="O18" i="2"/>
  <c r="M19" i="2"/>
  <c r="N19" i="2"/>
  <c r="O19" i="2"/>
  <c r="M20" i="2"/>
  <c r="N20" i="2"/>
  <c r="O20" i="2"/>
  <c r="M21" i="2"/>
  <c r="N21" i="2"/>
  <c r="O21" i="2"/>
  <c r="M22" i="2"/>
  <c r="N22" i="2"/>
  <c r="O22" i="2"/>
  <c r="M23" i="2"/>
  <c r="N23" i="2"/>
  <c r="O23" i="2"/>
  <c r="M24" i="2"/>
  <c r="N24" i="2"/>
  <c r="O24" i="2"/>
  <c r="M25" i="2"/>
  <c r="N25" i="2"/>
  <c r="O25" i="2"/>
  <c r="M26" i="2"/>
  <c r="N26" i="2"/>
  <c r="O26" i="2"/>
  <c r="M27" i="2"/>
  <c r="N27" i="2"/>
  <c r="O27" i="2"/>
  <c r="M28" i="2"/>
  <c r="N28" i="2"/>
  <c r="O28" i="2"/>
  <c r="M29" i="2"/>
  <c r="N29" i="2"/>
  <c r="O29" i="2"/>
  <c r="M30" i="2"/>
  <c r="N30" i="2"/>
  <c r="O30" i="2"/>
  <c r="M31" i="2"/>
  <c r="N31" i="2"/>
  <c r="O31" i="2"/>
  <c r="M32" i="2"/>
  <c r="N32" i="2"/>
  <c r="O32" i="2"/>
  <c r="M33" i="2"/>
  <c r="N33" i="2"/>
  <c r="O33" i="2"/>
  <c r="M34" i="2"/>
  <c r="N34" i="2"/>
  <c r="O34" i="2"/>
  <c r="M35" i="2"/>
  <c r="N35" i="2"/>
  <c r="O35" i="2"/>
  <c r="M36" i="2"/>
  <c r="N36" i="2"/>
  <c r="O36" i="2"/>
  <c r="M37" i="2"/>
  <c r="N37" i="2"/>
  <c r="O37" i="2"/>
  <c r="M38" i="2"/>
  <c r="N38" i="2"/>
  <c r="O38" i="2"/>
  <c r="M39" i="2"/>
  <c r="N39" i="2"/>
  <c r="O39" i="2"/>
  <c r="M40" i="2"/>
  <c r="N40" i="2"/>
  <c r="O40" i="2"/>
  <c r="M41" i="2"/>
  <c r="N41" i="2"/>
  <c r="O41" i="2"/>
  <c r="M42" i="2"/>
  <c r="N42" i="2"/>
  <c r="O42" i="2"/>
  <c r="M43" i="2"/>
  <c r="N43" i="2"/>
  <c r="O43" i="2"/>
  <c r="M44" i="2"/>
  <c r="N44" i="2"/>
  <c r="O44" i="2"/>
  <c r="M45" i="2"/>
  <c r="N45" i="2"/>
  <c r="O45" i="2"/>
  <c r="O2" i="2"/>
  <c r="N2" i="2"/>
  <c r="M2" i="2"/>
  <c r="N3" i="1"/>
  <c r="O3" i="1"/>
  <c r="N4" i="1"/>
  <c r="O4" i="1"/>
  <c r="N5" i="1"/>
  <c r="O5" i="1"/>
  <c r="N6" i="1"/>
  <c r="O6" i="1"/>
  <c r="N7" i="1"/>
  <c r="O7" i="1"/>
  <c r="N8" i="1"/>
  <c r="O8" i="1"/>
  <c r="N9" i="1"/>
  <c r="O9" i="1"/>
  <c r="N10" i="1"/>
  <c r="O10" i="1"/>
  <c r="N11" i="1"/>
  <c r="O11" i="1"/>
  <c r="N12" i="1"/>
  <c r="O12" i="1"/>
  <c r="N13" i="1"/>
  <c r="O13" i="1"/>
  <c r="N14" i="1"/>
  <c r="O14" i="1"/>
  <c r="N15" i="1"/>
  <c r="O15" i="1"/>
  <c r="N16" i="1"/>
  <c r="O16" i="1"/>
  <c r="N17" i="1"/>
  <c r="O17" i="1"/>
  <c r="N18" i="1"/>
  <c r="O18" i="1"/>
  <c r="N19" i="1"/>
  <c r="O19" i="1"/>
  <c r="N20" i="1"/>
  <c r="O20" i="1"/>
  <c r="N21" i="1"/>
  <c r="O21" i="1"/>
  <c r="N22" i="1"/>
  <c r="O22" i="1"/>
  <c r="N23" i="1"/>
  <c r="O23" i="1"/>
  <c r="N24" i="1"/>
  <c r="O24" i="1"/>
  <c r="N25" i="1"/>
  <c r="O25" i="1"/>
  <c r="N26" i="1"/>
  <c r="O26" i="1"/>
  <c r="N27" i="1"/>
  <c r="O27" i="1"/>
  <c r="N28" i="1"/>
  <c r="O28" i="1"/>
  <c r="N29" i="1"/>
  <c r="O29" i="1"/>
  <c r="N30" i="1"/>
  <c r="O30" i="1"/>
  <c r="N31" i="1"/>
  <c r="O31" i="1"/>
  <c r="O2" i="1"/>
  <c r="N2" i="1"/>
  <c r="M3" i="1"/>
  <c r="M4" i="1"/>
  <c r="M5" i="1"/>
  <c r="M6" i="1"/>
  <c r="M7" i="1"/>
  <c r="M8" i="1"/>
  <c r="M9" i="1"/>
  <c r="M10" i="1"/>
  <c r="M11" i="1"/>
  <c r="M12" i="1"/>
  <c r="M13" i="1"/>
  <c r="M14" i="1"/>
  <c r="M15" i="1"/>
  <c r="M16" i="1"/>
  <c r="M17" i="1"/>
  <c r="M18" i="1"/>
  <c r="M19" i="1"/>
  <c r="M20" i="1"/>
  <c r="M21" i="1"/>
  <c r="M22" i="1"/>
  <c r="M23" i="1"/>
  <c r="M24" i="1"/>
  <c r="M25" i="1"/>
  <c r="M26" i="1"/>
  <c r="M27" i="1"/>
  <c r="M28" i="1"/>
  <c r="M29" i="1"/>
  <c r="M30" i="1"/>
  <c r="M31" i="1"/>
  <c r="M2" i="1"/>
  <c r="O8" i="6"/>
  <c r="O7" i="6"/>
  <c r="O6" i="6"/>
  <c r="C8" i="6"/>
  <c r="B8" i="6"/>
  <c r="B7" i="6"/>
  <c r="C6" i="6"/>
  <c r="B10" i="7" l="1"/>
  <c r="E10" i="7"/>
  <c r="B19" i="7"/>
  <c r="C19" i="7"/>
  <c r="C10" i="7"/>
  <c r="D19" i="7"/>
  <c r="C7" i="6"/>
  <c r="B6" i="6"/>
  <c r="E6" i="6"/>
  <c r="E7" i="6"/>
  <c r="E8" i="6"/>
  <c r="L8" i="6"/>
  <c r="L6" i="6"/>
  <c r="L7" i="6"/>
  <c r="F6" i="6"/>
  <c r="D6" i="6" a="1"/>
  <c r="D6" i="6" s="1"/>
  <c r="G8" i="6"/>
  <c r="G7" i="6"/>
  <c r="G6" i="6"/>
  <c r="F8" i="6"/>
  <c r="F7" i="6"/>
  <c r="D8" i="6" a="1"/>
  <c r="D8" i="6" s="1"/>
  <c r="D7" i="6" a="1"/>
  <c r="D7" i="6" s="1"/>
  <c r="H6" i="6" a="1"/>
  <c r="H8" i="6" a="1"/>
  <c r="H7" i="6" a="1"/>
  <c r="H8" i="6" l="1"/>
  <c r="H7" i="6"/>
  <c r="H6" i="6"/>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<sst xmlns="http://schemas.openxmlformats.org/spreadsheetml/2006/main" count="954" uniqueCount="302">
  <si>
    <t>COMPANY</t>
  </si>
  <si>
    <t>STOCK_KEY</t>
  </si>
  <si>
    <t>Vestas Wind Systems AS</t>
  </si>
  <si>
    <t>Orsted</t>
  </si>
  <si>
    <t>SolarEdge Technologies Inc</t>
  </si>
  <si>
    <t>Enphase Energy Inc</t>
  </si>
  <si>
    <t>Sunrun Inc.</t>
  </si>
  <si>
    <t>Siemens Gamesa Renewable Energy SA</t>
  </si>
  <si>
    <t>Plug Power Inc</t>
  </si>
  <si>
    <t>Xinyi Solar Holdings Ltd</t>
  </si>
  <si>
    <t>First Solar Inc</t>
  </si>
  <si>
    <t>Meridian Energy Ltd</t>
  </si>
  <si>
    <t>VERBUND AG</t>
  </si>
  <si>
    <t>Contact Energy Ltd</t>
  </si>
  <si>
    <t>EDP Renovaveis SA</t>
  </si>
  <si>
    <t>Ormat Technologies</t>
  </si>
  <si>
    <t>Boralex Inc. 'A'</t>
  </si>
  <si>
    <t>Innergex Renewable Energy Inc</t>
  </si>
  <si>
    <t>Scatec Solar ASA</t>
  </si>
  <si>
    <t>Cia Energetica de Minas Gerais Pref ADR</t>
  </si>
  <si>
    <t>China Longyuan Power Group Corporation Ltd. - H Shares</t>
  </si>
  <si>
    <t>Renewable Energy Group Inc</t>
  </si>
  <si>
    <t>Neoen SA</t>
  </si>
  <si>
    <t>Doosan Fuel Cell Co Ltd</t>
  </si>
  <si>
    <t>Encavis AG</t>
  </si>
  <si>
    <t>Atlantica Sustainable Infrastructure plc</t>
  </si>
  <si>
    <t>Drax Group</t>
  </si>
  <si>
    <t>Enlight Renewable Energy Ltd</t>
  </si>
  <si>
    <t>Canadian Solar Inc</t>
  </si>
  <si>
    <t>Solaria Energia y Medioambiente SA</t>
  </si>
  <si>
    <t>Companhia Paranaense de Energia</t>
  </si>
  <si>
    <t>Sunnova Energy International Inc.</t>
  </si>
  <si>
    <t>PowerCell Sweden AB</t>
  </si>
  <si>
    <t>Daqo New Energy Corp</t>
  </si>
  <si>
    <t>Nordex SE</t>
  </si>
  <si>
    <t>Energix - Renewable Energies Ltd</t>
  </si>
  <si>
    <t>JinkoSolar Holding Co Ltd</t>
  </si>
  <si>
    <t>TPI Composites, Inc.</t>
  </si>
  <si>
    <t>Sunpower Corp</t>
  </si>
  <si>
    <t>Falck Renewables SpA</t>
  </si>
  <si>
    <t>Xinjiang Goldwind Sci &amp; Tech-H</t>
  </si>
  <si>
    <t>GCL-Poly Energy Holdings Ltd.</t>
  </si>
  <si>
    <t>Unison Co Ltd/South Korea</t>
  </si>
  <si>
    <t>Fuelcell Energy Inc</t>
  </si>
  <si>
    <t>CS Wind Corporation</t>
  </si>
  <si>
    <t>Green Plains Inc.</t>
  </si>
  <si>
    <t>RENOVA Inc</t>
  </si>
  <si>
    <t>Hyundai Energy Solutions Co Ltd</t>
  </si>
  <si>
    <t>PG&amp;E Corporation</t>
  </si>
  <si>
    <t>Northland Power Inc.</t>
  </si>
  <si>
    <t>IDACORP Inc</t>
  </si>
  <si>
    <t>Enel Americas S.A. ADR</t>
  </si>
  <si>
    <t>Hanwha Solutions</t>
  </si>
  <si>
    <t>Avista Corp</t>
  </si>
  <si>
    <t>ERG SpA</t>
  </si>
  <si>
    <t>TransAlta Renewables Inc.</t>
  </si>
  <si>
    <t>NextEra Energy Inc</t>
  </si>
  <si>
    <t>Xcel Energy Inc</t>
  </si>
  <si>
    <t>Terna SpA</t>
  </si>
  <si>
    <t>EXPOSURE SCORE</t>
  </si>
  <si>
    <t>COMPANY NAME</t>
  </si>
  <si>
    <t>WEIGHT</t>
  </si>
  <si>
    <t>REFERENCE DATE</t>
  </si>
  <si>
    <t>Fortum Oyj</t>
  </si>
  <si>
    <t>Hawaiian Electric Industries</t>
  </si>
  <si>
    <t>Acciona SA</t>
  </si>
  <si>
    <t>Arcosa Inc.</t>
  </si>
  <si>
    <t>Gibraltar Industries Inc</t>
  </si>
  <si>
    <t>Clearway Energy, Inc Cl A</t>
  </si>
  <si>
    <t>West Holdings Co</t>
  </si>
  <si>
    <t>Ence Energia y Celulosa SA</t>
  </si>
  <si>
    <t>SHINSUNG E &amp; G Co LTD</t>
  </si>
  <si>
    <t>Dongkuk Structures &amp; Construction Co Ltd.</t>
  </si>
  <si>
    <t>OLD EXPOSURE SCORE</t>
  </si>
  <si>
    <t>NEW EXPOSURE SCORE</t>
  </si>
  <si>
    <t>Estimated Days to Trade 95% of Index Weights per $1bn*</t>
  </si>
  <si>
    <t>As of September 2020 Reference Date</t>
  </si>
  <si>
    <t>Liquidity</t>
  </si>
  <si>
    <t>Exposure</t>
  </si>
  <si>
    <t>Capacity</t>
  </si>
  <si>
    <t>Index Characteristics</t>
  </si>
  <si>
    <t>* Inverse of sum of squared weights</t>
  </si>
  <si>
    <t>AUM $10bn</t>
  </si>
  <si>
    <t>AUM $15bn</t>
  </si>
  <si>
    <t>AUM $20bn</t>
  </si>
  <si>
    <t>6-month Median Daily Value Traded ($)</t>
  </si>
  <si>
    <t>Float-adjusted Market Cap. (FMC) ($)</t>
  </si>
  <si>
    <t>Total Market Cap. (TMC) ($)</t>
  </si>
  <si>
    <t>Ownership at $10bn</t>
  </si>
  <si>
    <t>Ownership at $15bn</t>
  </si>
  <si>
    <t>Ownership at $20bn</t>
  </si>
  <si>
    <t>Exposure Scores of 1.0</t>
  </si>
  <si>
    <t>Exposure Scores of 0.75</t>
  </si>
  <si>
    <t>Exposure Scores of 0.50</t>
  </si>
  <si>
    <t>Evergy Inc.</t>
  </si>
  <si>
    <t>AES Corp</t>
  </si>
  <si>
    <t>Covanta Holding Corp</t>
  </si>
  <si>
    <t>Electric Power Development Co</t>
  </si>
  <si>
    <t>China Everbright International Ltd.</t>
  </si>
  <si>
    <t>eREX Co Ltd</t>
  </si>
  <si>
    <t>Eligible Universe (before carbon exlclusions)</t>
  </si>
  <si>
    <t>CARBON ELIGIBLE</t>
  </si>
  <si>
    <t>ISIN</t>
  </si>
  <si>
    <t>TICKER</t>
  </si>
  <si>
    <t>MIC</t>
  </si>
  <si>
    <t>DK0010268606</t>
  </si>
  <si>
    <t>DK0060094928</t>
  </si>
  <si>
    <t>US83417M1045</t>
  </si>
  <si>
    <t>US29355A1079</t>
  </si>
  <si>
    <t>US86771W1053</t>
  </si>
  <si>
    <t>ES0143416115</t>
  </si>
  <si>
    <t>US72919P2020</t>
  </si>
  <si>
    <t>KYG9829N1025</t>
  </si>
  <si>
    <t>US3364331070</t>
  </si>
  <si>
    <t>NZMELE0002S7</t>
  </si>
  <si>
    <t>AT0000746409</t>
  </si>
  <si>
    <t>NZCENE0001S6</t>
  </si>
  <si>
    <t>ES0127797019</t>
  </si>
  <si>
    <t>US6866881021</t>
  </si>
  <si>
    <t>CA09950M3003</t>
  </si>
  <si>
    <t>HK0257001336</t>
  </si>
  <si>
    <t>CA45790B1040</t>
  </si>
  <si>
    <t>NO0010715139</t>
  </si>
  <si>
    <t>US2044096012</t>
  </si>
  <si>
    <t>CNE100000HD4</t>
  </si>
  <si>
    <t>US75972A3014</t>
  </si>
  <si>
    <t>FR0011675362</t>
  </si>
  <si>
    <t>KR7336260005</t>
  </si>
  <si>
    <t>DE0006095003</t>
  </si>
  <si>
    <t>GB00BLP5YB54</t>
  </si>
  <si>
    <t>GB00B1VNSX38</t>
  </si>
  <si>
    <t>IL0007200111</t>
  </si>
  <si>
    <t>CA1366351098</t>
  </si>
  <si>
    <t>ES0165386014</t>
  </si>
  <si>
    <t>US20441B4077</t>
  </si>
  <si>
    <t>US86745K1043</t>
  </si>
  <si>
    <t>SE0006425815</t>
  </si>
  <si>
    <t>US23703Q2030</t>
  </si>
  <si>
    <t>US22282E1029</t>
  </si>
  <si>
    <t>DE000A0D6554</t>
  </si>
  <si>
    <t>IL0011233553</t>
  </si>
  <si>
    <t>US47759T1007</t>
  </si>
  <si>
    <t>US87266J1043</t>
  </si>
  <si>
    <t>US8676524064</t>
  </si>
  <si>
    <t>IT0003198790</t>
  </si>
  <si>
    <t>CNE100000PP1</t>
  </si>
  <si>
    <t>KYG3774X1088</t>
  </si>
  <si>
    <t>KR7018000000</t>
  </si>
  <si>
    <t>US35952H6018</t>
  </si>
  <si>
    <t>KR7112610001</t>
  </si>
  <si>
    <t>US3932221043</t>
  </si>
  <si>
    <t>JP3981200003</t>
  </si>
  <si>
    <t>JP3130830007</t>
  </si>
  <si>
    <t>KR7322000001</t>
  </si>
  <si>
    <t>US69331C1080</t>
  </si>
  <si>
    <t>CA6665111002</t>
  </si>
  <si>
    <t>US4511071064</t>
  </si>
  <si>
    <t>US29274F1049</t>
  </si>
  <si>
    <t>KR7009830001</t>
  </si>
  <si>
    <t>US05379B1070</t>
  </si>
  <si>
    <t>IT0001157020</t>
  </si>
  <si>
    <t>CA8934631091</t>
  </si>
  <si>
    <t>US65339F1012</t>
  </si>
  <si>
    <t>US98389B1008</t>
  </si>
  <si>
    <t>US00130H1059</t>
  </si>
  <si>
    <t>US30034W1062</t>
  </si>
  <si>
    <t>IT0003242622</t>
  </si>
  <si>
    <t>FI0009007132</t>
  </si>
  <si>
    <t>US4198701009</t>
  </si>
  <si>
    <t>JP3551200003</t>
  </si>
  <si>
    <t>ES0125220311</t>
  </si>
  <si>
    <t>US0396531008</t>
  </si>
  <si>
    <t>US3746891072</t>
  </si>
  <si>
    <t>US18539C1053</t>
  </si>
  <si>
    <t>JP3154750008</t>
  </si>
  <si>
    <t>ES0130625512</t>
  </si>
  <si>
    <t>KR7011930005</t>
  </si>
  <si>
    <t>KR7100130004</t>
  </si>
  <si>
    <t>VWS</t>
  </si>
  <si>
    <t>ORSTED</t>
  </si>
  <si>
    <t>SEDG</t>
  </si>
  <si>
    <t>ENPH</t>
  </si>
  <si>
    <t>RUN</t>
  </si>
  <si>
    <t>SGRE</t>
  </si>
  <si>
    <t>PLUG</t>
  </si>
  <si>
    <t>FSLR</t>
  </si>
  <si>
    <t>MEL</t>
  </si>
  <si>
    <t>VER</t>
  </si>
  <si>
    <t>CEN</t>
  </si>
  <si>
    <t>EDPR</t>
  </si>
  <si>
    <t>ORA</t>
  </si>
  <si>
    <t>BLX</t>
  </si>
  <si>
    <t>INE</t>
  </si>
  <si>
    <t>SCATC</t>
  </si>
  <si>
    <t>CIG</t>
  </si>
  <si>
    <t>REGI</t>
  </si>
  <si>
    <t>NEOEN</t>
  </si>
  <si>
    <t>ECV</t>
  </si>
  <si>
    <t>AY</t>
  </si>
  <si>
    <t>DRX</t>
  </si>
  <si>
    <t>ENLT</t>
  </si>
  <si>
    <t>CSIQ</t>
  </si>
  <si>
    <t>SLR</t>
  </si>
  <si>
    <t>ELP</t>
  </si>
  <si>
    <t>NOVA</t>
  </si>
  <si>
    <t>PCELL</t>
  </si>
  <si>
    <t>DQ</t>
  </si>
  <si>
    <t>CVA</t>
  </si>
  <si>
    <t>NDX1</t>
  </si>
  <si>
    <t>ENRG</t>
  </si>
  <si>
    <t>JKS</t>
  </si>
  <si>
    <t>TPIC</t>
  </si>
  <si>
    <t>SPWR</t>
  </si>
  <si>
    <t>FKR</t>
  </si>
  <si>
    <t>FCEL</t>
  </si>
  <si>
    <t>GPRE</t>
  </si>
  <si>
    <t>PCG</t>
  </si>
  <si>
    <t>NPI</t>
  </si>
  <si>
    <t>IDA</t>
  </si>
  <si>
    <t>ENIA</t>
  </si>
  <si>
    <t>AVA</t>
  </si>
  <si>
    <t>ERG</t>
  </si>
  <si>
    <t>RNW</t>
  </si>
  <si>
    <t>NEE</t>
  </si>
  <si>
    <t>XEL</t>
  </si>
  <si>
    <t>AES</t>
  </si>
  <si>
    <t>EVRG</t>
  </si>
  <si>
    <t>TRN</t>
  </si>
  <si>
    <t>FORTUM</t>
  </si>
  <si>
    <t>HE</t>
  </si>
  <si>
    <t>ANA</t>
  </si>
  <si>
    <t>ACA</t>
  </si>
  <si>
    <t>ROCK</t>
  </si>
  <si>
    <t>CWEN.A</t>
  </si>
  <si>
    <t>ENC</t>
  </si>
  <si>
    <t>XCSE</t>
  </si>
  <si>
    <t>XNAS</t>
  </si>
  <si>
    <t>BMEX</t>
  </si>
  <si>
    <t>XHKG</t>
  </si>
  <si>
    <t>XNZE</t>
  </si>
  <si>
    <t>XWBO</t>
  </si>
  <si>
    <t>XLIS</t>
  </si>
  <si>
    <t>XNYS</t>
  </si>
  <si>
    <t>XTSE</t>
  </si>
  <si>
    <t>XOSL</t>
  </si>
  <si>
    <t>XPAR</t>
  </si>
  <si>
    <t>XKRX</t>
  </si>
  <si>
    <t>XETR</t>
  </si>
  <si>
    <t>XLON</t>
  </si>
  <si>
    <t>XTAE</t>
  </si>
  <si>
    <t>XSTO</t>
  </si>
  <si>
    <t>MTAA</t>
  </si>
  <si>
    <t>XKOS</t>
  </si>
  <si>
    <t>XTKS</t>
  </si>
  <si>
    <t>XHEL</t>
  </si>
  <si>
    <t>Rebalancing</t>
  </si>
  <si>
    <t>Actual</t>
  </si>
  <si>
    <t>Previous Consultation Approach</t>
  </si>
  <si>
    <t>One-Way Turnover</t>
  </si>
  <si>
    <t>Effective Count</t>
  </si>
  <si>
    <t>Weighted Exposure Score</t>
  </si>
  <si>
    <t>Stock Count</t>
  </si>
  <si>
    <t>All Exposure Scores</t>
  </si>
  <si>
    <t>Total Market Capitalization Sum ($)</t>
  </si>
  <si>
    <t>Float-Adjusted Market Capitalization Sum ($)</t>
  </si>
  <si>
    <t>Effective Stock Count*</t>
  </si>
  <si>
    <t>Maximum Stock Weight</t>
  </si>
  <si>
    <t>Minimum Stock Weight</t>
  </si>
  <si>
    <t>Sum of Stocks &gt;= 5%</t>
  </si>
  <si>
    <t>Top 10 Stocks' Weight</t>
  </si>
  <si>
    <t>Maximum Ownership %</t>
  </si>
  <si>
    <t>Weighted Average Exposure Score</t>
  </si>
  <si>
    <t>Methodology Version</t>
  </si>
  <si>
    <t>Current Consultation Approach</t>
  </si>
  <si>
    <t xml:space="preserve">Using data from the October 2020 rebalancing, the table below shows the impact that the proposed weighting scheme and target constituent count changes would have had for both the prior and current consultation proposals, if they were implemented at that time. </t>
  </si>
  <si>
    <t>S&amp;P Global Clean Energy Index Consultation on Exposure Scores, Target Constituent Count and Constituent Weighting</t>
  </si>
  <si>
    <t>Date: March 12, 2021</t>
  </si>
  <si>
    <r>
      <t>2. Eligible Universe (Oct 20) Summary</t>
    </r>
    <r>
      <rPr>
        <sz val="11"/>
        <color theme="1"/>
        <rFont val="Calibri"/>
        <family val="2"/>
        <scheme val="minor"/>
      </rPr>
      <t xml:space="preserve"> – Summary statistics including stock count, market capitalisation and liquidity based on exposure scores</t>
    </r>
  </si>
  <si>
    <r>
      <t>1. Impact Analysis Summary</t>
    </r>
    <r>
      <rPr>
        <sz val="11"/>
        <color theme="1"/>
        <rFont val="Calibri"/>
        <family val="2"/>
        <scheme val="minor"/>
      </rPr>
      <t xml:space="preserve"> – Impact of proposed weighting scheme and target constituent changes for both prior (Feb 20) and current consultation proposals</t>
    </r>
  </si>
  <si>
    <r>
      <t>4. Proposal Comparison Analysis</t>
    </r>
    <r>
      <rPr>
        <sz val="11"/>
        <color theme="1"/>
        <rFont val="Calibri"/>
        <family val="2"/>
        <scheme val="minor"/>
      </rPr>
      <t xml:space="preserve"> – Detailed index analysis comparing prior (Feb 20) and current consultation proposals </t>
    </r>
  </si>
  <si>
    <t>Eligible Universe (after carbon exclusions per current methodology)</t>
  </si>
  <si>
    <t>Sum of 6-month Median Daily Value Traded ($)</t>
  </si>
  <si>
    <t>Hypothetical</t>
  </si>
  <si>
    <t>Weighted Average 6-month Median Daily Value Traded ($)</t>
  </si>
  <si>
    <t>Stock Count of Ownership &gt;= 10%</t>
  </si>
  <si>
    <t>Sum Weight of Ownership &gt;= 10%</t>
  </si>
  <si>
    <t>*Assuming 20% market participation (of 6-month Median Daily Value Traded)</t>
  </si>
  <si>
    <t>Percentage of Company's Ownership at Different Hypothetical AUM</t>
  </si>
  <si>
    <t>*Ownership = Stock Final Weight * Hypothertical Fund AUM / Stock Total Market Capitalization</t>
  </si>
  <si>
    <r>
      <t xml:space="preserve">6. Prior (Feb 20) Consultation – </t>
    </r>
    <r>
      <rPr>
        <sz val="11"/>
        <color theme="1"/>
        <rFont val="Calibri"/>
        <family val="2"/>
        <scheme val="minor"/>
      </rPr>
      <t>Hypothetical composition taking into account changes announced in the prior consultation (Feb 20) applied to the Oct 20 rebalancing</t>
    </r>
  </si>
  <si>
    <t>This file includes the following supporting analysis for the proposed changes to S&amp;P Global Clean Energy (the hypothetical impact analysis and statistics apply proposed consultation rules as of the index rebalancing in October 2020)</t>
  </si>
  <si>
    <r>
      <t>3. Eligible Universe (Oct 20)</t>
    </r>
    <r>
      <rPr>
        <sz val="11"/>
        <color theme="1"/>
        <rFont val="Calibri"/>
        <family val="2"/>
        <scheme val="minor"/>
      </rPr>
      <t xml:space="preserve"> – Hypothetical list of eligible stocks for Oct 20 rebalancing</t>
    </r>
  </si>
  <si>
    <r>
      <t xml:space="preserve">5. Original (Sep 20) Ref Rebal – </t>
    </r>
    <r>
      <rPr>
        <sz val="11"/>
        <color theme="1"/>
        <rFont val="Calibri"/>
        <family val="2"/>
        <scheme val="minor"/>
      </rPr>
      <t>Composition of live index based on Oct 20 rebalancing cut-off date</t>
    </r>
  </si>
  <si>
    <r>
      <t xml:space="preserve">7. Current Consultation - </t>
    </r>
    <r>
      <rPr>
        <sz val="11"/>
        <color theme="1"/>
        <rFont val="Calibri"/>
        <family val="2"/>
        <scheme val="minor"/>
      </rPr>
      <t>Hypothetical composition taking into account changes proposed in current consultation applied to the Oct 20 rebalancing</t>
    </r>
  </si>
  <si>
    <t>Adjusted Float-adjusted Market Cap. ($)</t>
  </si>
  <si>
    <t>Stock Float-Adjusted Market Capitalization Characteristics</t>
  </si>
  <si>
    <t>Largest Adjusted Stock Float-Adjusted Market Capitalization* ($)</t>
  </si>
  <si>
    <t>Smallest Adjusted Stock Float-Adjusted Market Capitalization ($)</t>
  </si>
  <si>
    <t>Median Adjusted Stock Float-Adjusted Market Capitalization ($)</t>
  </si>
  <si>
    <t xml:space="preserve">*Stock Float-Adjusted Market Capitalization after accounting for weight adjustments and capping </t>
  </si>
  <si>
    <t>Adjusted Float-Adjusted Market Capitalization Sum ($)</t>
  </si>
  <si>
    <t xml:space="preserve">*Sum of Float-Adjusted Market Capitalization after accounting for weight adjustments and capping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</si>
</sst>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00_-;\-* #,##0.00_-;_-* &quot;-&quot;??_-;_-@_-"/>
    <numFmt numFmtId="165" formatCode="0.0000000"/>
    <numFmt numFmtId="166" formatCode="_-* #,##0_-;\-* #,##0_-;_-* &quot;-&quot;??_-;_-@_-"/>
    <numFmt numFmtId="167" formatCode="0.0%"/>
    <numFmt numFmtId="168" formatCode="0.0"/>
    <numFmt numFmtId="169" formatCode="0.000%"/>
    <numFmt numFmtId="170" formatCode="0.000000%"/>
    <numFmt numFmtId="171" formatCode="_-* #,##0.00000_-;\-* #,##0.00000_-;_-* &quot;-&quot;??_-;_-@_-"/>
  </numFmts>
  <fonts count="16" x14ac:knownFonts="1">
    <font>
      <sz val="11"/>
      <color theme="1"/>
      <name val="Calibri"/>
      <family val="2"/>
      <scheme val="minor"/>
    </font>
    <font>
      <sz val="11"/>
      <color theme="1"/>
      <name val="Calibri"/>
      <family val="2"/>
      <scheme val="minor"/>
    </font>
    <font>
      <sz val="9"/>
      <color theme="1"/>
      <name val="Calibri"/>
      <family val="2"/>
      <scheme val="minor"/>
    </font>
    <font>
      <b/>
      <sz val="10"/>
      <color rgb="FFFFFFFF"/>
      <name val="Arial"/>
      <family val="2"/>
    </font>
    <font>
      <b/>
      <sz val="9"/>
      <color rgb="FF000000"/>
      <name val="Arial"/>
      <family val="2"/>
    </font>
    <font>
      <sz val="10"/>
      <color rgb="FF000000"/>
      <name val="Arial"/>
      <family val="2"/>
    </font>
    <font>
      <b/>
      <sz val="11"/>
      <color theme="1"/>
      <name val="Calibri"/>
      <family val="2"/>
      <scheme val="minor"/>
    </font>
    <font>
      <b/>
      <sz val="9"/>
      <color theme="1"/>
      <name val="Arial"/>
      <family val="2"/>
    </font>
    <font>
      <sz val="9"/>
      <color theme="1"/>
      <name val="Arial"/>
      <family val="2"/>
    </font>
    <font>
      <b/>
      <sz val="11"/>
      <color theme="1"/>
      <name val="Arial"/>
      <family val="2"/>
    </font>
    <font>
      <sz val="11"/>
      <color theme="1"/>
      <name val="Arial"/>
      <family val="2"/>
    </font>
    <font>
      <sz val="9"/>
      <color rgb="FF000000"/>
      <name val="Arial"/>
      <family val="2"/>
    </font>
    <font>
      <b/>
      <sz val="10"/>
      <color theme="1"/>
      <name val="Arial"/>
      <family val="2"/>
    </font>
    <font>
      <sz val="10"/>
      <color theme="1"/>
      <name val="Arial"/>
      <family val="2"/>
    </font>
    <font>
      <b/>
      <u/>
      <sz val="14"/>
      <color theme="1"/>
      <name val="Calibri"/>
      <family val="2"/>
      <scheme val="minor"/>
    </font>
    <font>
      <i/>
      <sz val="11"/>
      <color theme="1"/>
      <name val="Calibri"/>
      <family val="2"/>
      <scheme val="minor"/>
    </font>
  </fonts>
  <fills count="3">
    <fill>
      <patternFill patternType="none"/>
    </fill>
    <fill>
      <patternFill patternType="gray125"/>
    </fill>
    <fill>
      <patternFill patternType="solid">
        <fgColor rgb="FF0000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thin">
        <color auto="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auto="1"/>
      </bottom>
      <diagonal/>
    </border>
    <border>
      <left/>
      <right style="thin">
        <color auto="1"/>
      </right>
      <top/>
      <bottom style="thin">
        <color auto="1"/>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top style="thin">
        <color auto="1"/>
      </top>
      <bottom/>
      <diagonal/>
    </border>
    <border>
      <left/>
      <right/>
      <top style="thin">
        <color auto="1"/>
      </top>
      <bottom/>
      <diagonal/>
    </border>
    <border>
      <left/>
      <right style="thin">
        <color indexed="64"/>
      </right>
      <top style="thin">
        <color auto="1"/>
      </top>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13">
    <xf numFmtId="0" fontId="0" fillId="0" borderId="0" xfId="0"/>
    <xf numFmtId="165" fontId="0" fillId="0" borderId="0" xfId="0" applyNumberFormat="1"/>
    <xf numFmtId="166" fontId="0" fillId="0" borderId="0" xfId="1" applyNumberFormat="1" applyFont="1"/>
    <xf numFmtId="167" fontId="0" fillId="0" borderId="0" xfId="2" applyNumberFormat="1" applyFont="1"/>
    <xf numFmtId="0" fontId="0" fillId="0" borderId="1" xfId="0" applyBorder="1"/>
    <xf numFmtId="166" fontId="0" fillId="0" borderId="1" xfId="1" applyNumberFormat="1" applyFont="1" applyBorder="1"/>
    <xf numFmtId="167" fontId="0" fillId="0" borderId="1" xfId="2" applyNumberFormat="1" applyFont="1" applyBorder="1"/>
    <xf numFmtId="0" fontId="0" fillId="0" borderId="0" xfId="0" applyBorder="1"/>
    <xf numFmtId="166" fontId="0" fillId="0" borderId="0" xfId="1" applyNumberFormat="1" applyFont="1" applyBorder="1"/>
    <xf numFmtId="167" fontId="0" fillId="0" borderId="0" xfId="2" applyNumberFormat="1" applyFont="1" applyBorder="1"/>
    <xf numFmtId="9" fontId="2" fillId="0" borderId="0" xfId="2" applyFont="1" applyFill="1" applyBorder="1" applyAlignment="1">
      <alignment horizontal="center" vertical="center"/>
    </xf>
    <xf numFmtId="0" fontId="2" fillId="0" borderId="0" xfId="0" applyFont="1" applyFill="1" applyBorder="1" applyAlignment="1">
      <alignment horizontal="center" vertical="center"/>
    </xf>
    <xf numFmtId="9" fontId="2" fillId="0" borderId="3" xfId="2" applyFont="1" applyFill="1" applyBorder="1" applyAlignment="1">
      <alignment horizontal="center" vertical="center"/>
    </xf>
    <xf numFmtId="169" fontId="0" fillId="0" borderId="1" xfId="2" applyNumberFormat="1" applyFont="1" applyBorder="1"/>
    <xf numFmtId="164" fontId="0" fillId="0" borderId="0" xfId="0" applyNumberFormat="1"/>
    <xf numFmtId="167" fontId="0" fillId="0" borderId="0" xfId="0" applyNumberFormat="1" applyBorder="1"/>
    <xf numFmtId="170" fontId="0" fillId="0" borderId="0" xfId="0" applyNumberFormat="1" applyFill="1" applyBorder="1"/>
    <xf numFmtId="165" fontId="0" fillId="0" borderId="0" xfId="0" applyNumberFormat="1" applyBorder="1"/>
    <xf numFmtId="10" fontId="0" fillId="0" borderId="9" xfId="2" applyNumberFormat="1" applyFont="1" applyBorder="1"/>
    <xf numFmtId="0" fontId="0" fillId="0" borderId="1" xfId="0" applyBorder="1" applyAlignment="1">
      <alignment horizontal="left"/>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10" fontId="5" fillId="0" borderId="13" xfId="0" applyNumberFormat="1" applyFont="1" applyBorder="1" applyAlignment="1">
      <alignment horizontal="center" vertical="center" wrapText="1"/>
    </xf>
    <xf numFmtId="0" fontId="5" fillId="0" borderId="13" xfId="0" applyFont="1" applyBorder="1" applyAlignment="1">
      <alignment horizontal="center" vertical="center" wrapText="1"/>
    </xf>
    <xf numFmtId="0" fontId="4" fillId="0" borderId="12" xfId="0" applyFont="1" applyBorder="1" applyAlignment="1">
      <alignment horizontal="center" vertical="center"/>
    </xf>
    <xf numFmtId="0" fontId="7" fillId="0" borderId="0" xfId="0" applyFont="1" applyFill="1" applyBorder="1" applyAlignment="1">
      <alignment horizontal="left" wrapText="1"/>
    </xf>
    <xf numFmtId="0" fontId="7" fillId="0" borderId="0" xfId="0" applyFont="1" applyFill="1" applyBorder="1" applyAlignment="1">
      <alignment horizontal="left"/>
    </xf>
    <xf numFmtId="0" fontId="8" fillId="0" borderId="0" xfId="0" applyFont="1" applyFill="1" applyBorder="1" applyAlignment="1">
      <alignment horizontal="center" vertical="center"/>
    </xf>
    <xf numFmtId="166" fontId="8" fillId="0" borderId="0" xfId="1" applyNumberFormat="1" applyFont="1" applyFill="1" applyBorder="1" applyAlignment="1">
      <alignment horizontal="center" vertical="center"/>
    </xf>
    <xf numFmtId="0" fontId="7" fillId="0" borderId="0" xfId="0" applyFont="1" applyFill="1" applyBorder="1" applyAlignment="1">
      <alignment vertical="center"/>
    </xf>
    <xf numFmtId="0" fontId="8" fillId="0" borderId="0" xfId="0" applyFont="1" applyBorder="1"/>
    <xf numFmtId="0" fontId="8" fillId="0" borderId="0" xfId="0" applyFont="1"/>
    <xf numFmtId="0" fontId="8" fillId="0" borderId="0" xfId="0" applyFont="1" applyBorder="1" applyAlignment="1">
      <alignment horizontal="center"/>
    </xf>
    <xf numFmtId="0" fontId="8" fillId="0" borderId="0" xfId="0" applyFont="1" applyFill="1" applyBorder="1"/>
    <xf numFmtId="0" fontId="7" fillId="0" borderId="0" xfId="0" applyFont="1" applyFill="1" applyBorder="1" applyAlignment="1">
      <alignment horizontal="center" vertical="center" wrapText="1"/>
    </xf>
    <xf numFmtId="0" fontId="6" fillId="0" borderId="1" xfId="0" applyFont="1" applyBorder="1" applyAlignment="1">
      <alignment horizontal="center"/>
    </xf>
    <xf numFmtId="166" fontId="6" fillId="0" borderId="1" xfId="1" applyNumberFormat="1" applyFont="1" applyBorder="1" applyAlignment="1">
      <alignment horizontal="center"/>
    </xf>
    <xf numFmtId="166" fontId="6" fillId="0" borderId="1" xfId="1" applyNumberFormat="1" applyFont="1" applyFill="1" applyBorder="1" applyAlignment="1">
      <alignment horizontal="center"/>
    </xf>
    <xf numFmtId="0" fontId="6" fillId="0" borderId="0" xfId="0" applyFont="1" applyAlignment="1">
      <alignment horizontal="center"/>
    </xf>
    <xf numFmtId="0" fontId="6" fillId="0" borderId="9" xfId="0" applyFont="1" applyBorder="1" applyAlignment="1">
      <alignment horizontal="center"/>
    </xf>
    <xf numFmtId="164" fontId="6" fillId="0" borderId="1" xfId="1" applyFont="1" applyBorder="1" applyAlignment="1">
      <alignment horizontal="center"/>
    </xf>
    <xf numFmtId="171" fontId="6" fillId="0" borderId="1" xfId="0" applyNumberFormat="1" applyFont="1" applyBorder="1" applyAlignment="1">
      <alignment horizontal="center"/>
    </xf>
    <xf numFmtId="0" fontId="6" fillId="0" borderId="1" xfId="0" applyFont="1" applyFill="1" applyBorder="1" applyAlignment="1">
      <alignment horizontal="center"/>
    </xf>
    <xf numFmtId="166" fontId="6" fillId="0" borderId="0" xfId="1" applyNumberFormat="1" applyFont="1" applyAlignment="1">
      <alignment horizontal="center"/>
    </xf>
    <xf numFmtId="0" fontId="9" fillId="0" borderId="0" xfId="0" applyFont="1" applyAlignment="1">
      <alignment horizontal="center"/>
    </xf>
    <xf numFmtId="0" fontId="9" fillId="0" borderId="8" xfId="0" applyFont="1" applyBorder="1" applyAlignment="1">
      <alignment horizontal="center"/>
    </xf>
    <xf numFmtId="0" fontId="9" fillId="0" borderId="0" xfId="0" applyFont="1" applyBorder="1" applyAlignment="1">
      <alignment horizontal="center"/>
    </xf>
    <xf numFmtId="0" fontId="9" fillId="0" borderId="3" xfId="0" applyFont="1" applyBorder="1" applyAlignment="1">
      <alignment horizontal="center"/>
    </xf>
    <xf numFmtId="0" fontId="9" fillId="0" borderId="4" xfId="0" applyFont="1" applyBorder="1" applyAlignment="1">
      <alignment horizontal="center"/>
    </xf>
    <xf numFmtId="0" fontId="10" fillId="0" borderId="0" xfId="0" applyFont="1" applyFill="1" applyBorder="1"/>
    <xf numFmtId="0" fontId="10" fillId="0" borderId="8" xfId="0" applyFont="1" applyFill="1" applyBorder="1"/>
    <xf numFmtId="0" fontId="10" fillId="0" borderId="3" xfId="0" applyFont="1" applyFill="1" applyBorder="1"/>
    <xf numFmtId="0" fontId="7" fillId="0" borderId="4" xfId="0" applyFont="1" applyFill="1" applyBorder="1"/>
    <xf numFmtId="2" fontId="8" fillId="0" borderId="8" xfId="1" applyNumberFormat="1" applyFont="1" applyFill="1" applyBorder="1" applyAlignment="1">
      <alignment horizontal="center" vertical="center"/>
    </xf>
    <xf numFmtId="168" fontId="8" fillId="0" borderId="0" xfId="0" applyNumberFormat="1" applyFont="1" applyFill="1" applyBorder="1" applyAlignment="1">
      <alignment horizontal="center" vertical="center"/>
    </xf>
    <xf numFmtId="167" fontId="8" fillId="0" borderId="0" xfId="2" applyNumberFormat="1" applyFont="1" applyFill="1" applyBorder="1" applyAlignment="1">
      <alignment horizontal="center" vertical="center"/>
    </xf>
    <xf numFmtId="10" fontId="8" fillId="0" borderId="0" xfId="2" applyNumberFormat="1" applyFont="1" applyFill="1" applyBorder="1" applyAlignment="1">
      <alignment horizontal="center" vertical="center"/>
    </xf>
    <xf numFmtId="166" fontId="8" fillId="0" borderId="3" xfId="1" applyNumberFormat="1" applyFont="1" applyFill="1" applyBorder="1" applyAlignment="1">
      <alignment horizontal="center" vertical="center"/>
    </xf>
    <xf numFmtId="168" fontId="8" fillId="0" borderId="4" xfId="0" applyNumberFormat="1" applyFont="1" applyFill="1" applyBorder="1" applyAlignment="1">
      <alignment horizontal="center" vertical="center"/>
    </xf>
    <xf numFmtId="9" fontId="8" fillId="0" borderId="3" xfId="2" applyNumberFormat="1" applyFont="1" applyFill="1" applyBorder="1" applyAlignment="1">
      <alignment horizontal="center" vertical="center"/>
    </xf>
    <xf numFmtId="9" fontId="8" fillId="0" borderId="0" xfId="2" applyNumberFormat="1" applyFont="1" applyFill="1" applyBorder="1" applyAlignment="1">
      <alignment horizontal="center" vertical="center"/>
    </xf>
    <xf numFmtId="9" fontId="8" fillId="0" borderId="3" xfId="2" applyFont="1" applyFill="1" applyBorder="1" applyAlignment="1">
      <alignment horizontal="center" vertical="center"/>
    </xf>
    <xf numFmtId="9" fontId="8" fillId="0" borderId="0" xfId="2" applyFont="1" applyFill="1" applyBorder="1" applyAlignment="1">
      <alignment horizontal="center" vertical="center"/>
    </xf>
    <xf numFmtId="0" fontId="10" fillId="0" borderId="0" xfId="0" applyFont="1"/>
    <xf numFmtId="0" fontId="10" fillId="0" borderId="8" xfId="0" applyFont="1" applyBorder="1"/>
    <xf numFmtId="0" fontId="11" fillId="0" borderId="0" xfId="0" applyFont="1" applyBorder="1" applyAlignment="1">
      <alignment vertical="center" wrapText="1"/>
    </xf>
    <xf numFmtId="0" fontId="10" fillId="0" borderId="3" xfId="0" applyFont="1" applyBorder="1"/>
    <xf numFmtId="0" fontId="11" fillId="0" borderId="4" xfId="0" applyFont="1" applyBorder="1" applyAlignment="1">
      <alignment vertical="center" wrapText="1"/>
    </xf>
    <xf numFmtId="0" fontId="10" fillId="0" borderId="0" xfId="0" applyFont="1" applyBorder="1"/>
    <xf numFmtId="0" fontId="10" fillId="0" borderId="4" xfId="0" applyFont="1" applyBorder="1"/>
    <xf numFmtId="167" fontId="6" fillId="0" borderId="1" xfId="2" applyNumberFormat="1" applyFont="1" applyBorder="1" applyAlignment="1">
      <alignment horizontal="center"/>
    </xf>
    <xf numFmtId="0" fontId="12" fillId="0" borderId="2" xfId="0" applyFont="1" applyBorder="1" applyAlignment="1">
      <alignment horizontal="center"/>
    </xf>
    <xf numFmtId="0" fontId="12" fillId="0" borderId="0" xfId="0" applyFont="1" applyFill="1" applyBorder="1" applyAlignment="1">
      <alignment horizontal="left" vertical="top" wrapText="1"/>
    </xf>
    <xf numFmtId="0" fontId="12" fillId="0" borderId="0" xfId="0" applyFont="1" applyFill="1" applyBorder="1" applyAlignment="1">
      <alignment horizontal="left" wrapText="1"/>
    </xf>
    <xf numFmtId="0" fontId="12" fillId="0" borderId="0" xfId="0" applyFont="1" applyFill="1" applyBorder="1" applyAlignment="1">
      <alignment horizontal="left"/>
    </xf>
    <xf numFmtId="0" fontId="12" fillId="0" borderId="0" xfId="0" applyFont="1" applyFill="1" applyBorder="1" applyAlignment="1">
      <alignment vertical="center"/>
    </xf>
    <xf numFmtId="0" fontId="13" fillId="0" borderId="0" xfId="0" applyFont="1"/>
    <xf numFmtId="0" fontId="13" fillId="0" borderId="0" xfId="0" applyFont="1" applyFill="1" applyBorder="1"/>
    <xf numFmtId="0" fontId="14" fillId="0" borderId="0" xfId="0" applyFont="1"/>
    <xf numFmtId="0" fontId="15" fillId="0" borderId="0" xfId="0" applyFont="1"/>
    <xf numFmtId="0" fontId="0" fillId="0" borderId="0" xfId="0" applyAlignment="1">
      <alignment vertical="center"/>
    </xf>
    <xf numFmtId="0" fontId="6" fillId="0" borderId="0" xfId="0" applyFont="1" applyAlignment="1">
      <alignment horizontal="left" vertical="center" indent="1"/>
    </xf>
    <xf numFmtId="9" fontId="8" fillId="0" borderId="4" xfId="2" applyFont="1" applyFill="1" applyBorder="1" applyAlignment="1">
      <alignment horizontal="center" vertical="center"/>
    </xf>
    <xf numFmtId="1" fontId="8" fillId="0" borderId="0" xfId="1" applyNumberFormat="1" applyFont="1" applyFill="1" applyBorder="1" applyAlignment="1">
      <alignment horizontal="center" vertical="center"/>
    </xf>
    <xf numFmtId="3" fontId="8" fillId="0" borderId="0" xfId="1" applyNumberFormat="1" applyFont="1" applyFill="1" applyBorder="1" applyAlignment="1">
      <alignment horizontal="center" vertical="center"/>
    </xf>
    <xf numFmtId="37" fontId="8" fillId="0" borderId="3" xfId="1" applyNumberFormat="1" applyFont="1" applyFill="1" applyBorder="1" applyAlignment="1">
      <alignment horizontal="center" vertical="center"/>
    </xf>
    <xf numFmtId="0" fontId="12" fillId="0" borderId="0" xfId="0" applyFont="1" applyBorder="1" applyAlignment="1">
      <alignment horizontal="left" wrapText="1"/>
    </xf>
    <xf numFmtId="0" fontId="7" fillId="0" borderId="0" xfId="0" applyFont="1" applyBorder="1" applyAlignment="1">
      <alignment horizontal="left"/>
    </xf>
    <xf numFmtId="164" fontId="0" fillId="0" borderId="9" xfId="1" applyFont="1" applyBorder="1"/>
    <xf numFmtId="164" fontId="0" fillId="0" borderId="1" xfId="1" applyFont="1" applyBorder="1"/>
    <xf numFmtId="0" fontId="10" fillId="0" borderId="14" xfId="0" applyFont="1" applyFill="1" applyBorder="1"/>
    <xf numFmtId="0" fontId="11" fillId="0" borderId="0" xfId="0" applyFont="1" applyAlignment="1">
      <alignment vertical="center" wrapText="1"/>
    </xf>
    <xf numFmtId="3" fontId="8" fillId="0" borderId="3" xfId="1" applyNumberFormat="1" applyFont="1" applyFill="1" applyBorder="1" applyAlignment="1">
      <alignment horizontal="center" vertical="center"/>
    </xf>
    <xf numFmtId="0" fontId="0" fillId="0" borderId="1" xfId="0" applyBorder="1" applyAlignment="1">
      <alignment horizontal="left" vertical="top" wrapText="1"/>
    </xf>
    <xf numFmtId="0" fontId="8" fillId="0" borderId="0" xfId="0" applyFont="1" applyBorder="1" applyAlignment="1">
      <alignment horizontal="center"/>
    </xf>
    <xf numFmtId="0" fontId="7" fillId="0" borderId="0" xfId="0" applyFont="1" applyFill="1" applyBorder="1" applyAlignment="1">
      <alignment horizontal="center" vertical="center" wrapText="1"/>
    </xf>
    <xf numFmtId="0" fontId="12" fillId="0" borderId="5" xfId="0" applyFont="1" applyBorder="1" applyAlignment="1">
      <alignment horizontal="center"/>
    </xf>
    <xf numFmtId="0" fontId="12" fillId="0" borderId="6" xfId="0" applyFont="1" applyBorder="1" applyAlignment="1">
      <alignment horizontal="center"/>
    </xf>
    <xf numFmtId="0" fontId="12" fillId="0" borderId="7" xfId="0" applyFont="1" applyBorder="1" applyAlignment="1">
      <alignment horizontal="center"/>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11" fillId="0" borderId="3" xfId="0" applyFont="1" applyBorder="1" applyAlignment="1">
      <alignment horizontal="left" vertical="center" wrapText="1"/>
    </xf>
    <xf numFmtId="0" fontId="11" fillId="0" borderId="0" xfId="0" applyFont="1" applyBorder="1" applyAlignment="1">
      <alignment horizontal="left" vertical="center" wrapText="1"/>
    </xf>
    <xf numFmtId="0" fontId="11" fillId="0" borderId="4" xfId="0" applyFont="1" applyBorder="1" applyAlignment="1">
      <alignment horizontal="left" vertical="center" wrapText="1"/>
    </xf>
    <xf numFmtId="0" fontId="7" fillId="0" borderId="8" xfId="0" applyFont="1" applyFill="1" applyBorder="1" applyAlignment="1">
      <alignment horizontal="center" vertical="center" wrapText="1"/>
    </xf>
    <xf numFmtId="0" fontId="9" fillId="0" borderId="5" xfId="0" applyFont="1" applyBorder="1" applyAlignment="1">
      <alignment horizontal="center"/>
    </xf>
    <xf numFmtId="0" fontId="9" fillId="0" borderId="7" xfId="0" applyFont="1" applyBorder="1" applyAlignment="1">
      <alignment horizontal="center"/>
    </xf>
    <xf numFmtId="0" fontId="9" fillId="0" borderId="6" xfId="0" applyFont="1" applyBorder="1" applyAlignment="1">
      <alignment horizontal="center"/>
    </xf>
    <xf numFmtId="0" fontId="7" fillId="0" borderId="3" xfId="0" applyFont="1" applyFill="1" applyBorder="1" applyAlignment="1">
      <alignment horizontal="center"/>
    </xf>
    <xf numFmtId="0" fontId="7" fillId="0" borderId="0" xfId="0" applyFont="1" applyFill="1" applyBorder="1" applyAlignment="1">
      <alignment horizontal="center"/>
    </xf>
    <xf numFmtId="0" fontId="7" fillId="0" borderId="14" xfId="0" applyFont="1" applyFill="1" applyBorder="1" applyAlignment="1">
      <alignment horizontal="center"/>
    </xf>
    <xf numFmtId="0" fontId="7" fillId="0" borderId="15" xfId="0" applyFont="1" applyFill="1" applyBorder="1" applyAlignment="1">
      <alignment horizontal="center"/>
    </xf>
    <xf numFmtId="0" fontId="7" fillId="0" borderId="16" xfId="0" applyFont="1" applyFill="1" applyBorder="1" applyAlignment="1">
      <alignment horizontal="center"/>
    </xf>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A17B4-65F2-4909-9598-A75D7878DC19}">
  <dimension ref="A2:A15"/>
  <sheetViews>
    <sheetView tabSelected="1" workbookViewId="0">
      <selection activeCell="F7" sqref="F7"/>
    </sheetView>
  </sheetViews>
  <sheetFormatPr defaultRowHeight="15" x14ac:dyDescent="0.25"/>
  <sheetData>
    <row r="2" spans="1:1" ht="18.75" x14ac:dyDescent="0.3">
      <c r="A2" s="78" t="s">
        <v>275</v>
      </c>
    </row>
    <row r="4" spans="1:1" x14ac:dyDescent="0.25">
      <c r="A4" s="79" t="s">
        <v>276</v>
      </c>
    </row>
    <row r="6" spans="1:1" x14ac:dyDescent="0.25">
      <c r="A6" s="80" t="s">
        <v>290</v>
      </c>
    </row>
    <row r="7" spans="1:1" x14ac:dyDescent="0.25">
      <c r="A7" s="80"/>
    </row>
    <row r="8" spans="1:1" x14ac:dyDescent="0.25">
      <c r="A8" s="81" t="s">
        <v>278</v>
      </c>
    </row>
    <row r="9" spans="1:1" x14ac:dyDescent="0.25">
      <c r="A9" s="81" t="s">
        <v>277</v>
      </c>
    </row>
    <row r="10" spans="1:1" x14ac:dyDescent="0.25">
      <c r="A10" s="81" t="s">
        <v>291</v>
      </c>
    </row>
    <row r="11" spans="1:1" x14ac:dyDescent="0.25">
      <c r="A11" s="81" t="s">
        <v>279</v>
      </c>
    </row>
    <row r="12" spans="1:1" x14ac:dyDescent="0.25">
      <c r="A12" s="81" t="s">
        <v>292</v>
      </c>
    </row>
    <row r="13" spans="1:1" x14ac:dyDescent="0.25">
      <c r="A13" s="81" t="s">
        <v>289</v>
      </c>
    </row>
    <row r="14" spans="1:1" x14ac:dyDescent="0.25">
      <c r="A14" s="81" t="s">
        <v>293</v>
      </c>
    </row>
    <row r="15" spans="1:1" x14ac:dyDescent="0.25">
      <c r="A15" s="80"/>
    </row>
  </sheetData>
  <sheetProtection algorithmName="SHA-512" hashValue="cG8PgMR0HkuvLLqZaMo5jI4QJ7zRmKVVe4hMxPtKeXlo9MZgABelrsaZv4jtKFCF989mCTn8+byR50U6GMJmXg==" saltValue="xexRC2NyYs8BS3pah8tHDg==" spinCount="100000" sheet="1" objects="1" scenarios="1"/>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499492-F231-4769-B90C-C1307C5DA52D}">
  <dimension ref="A1:D5"/>
  <sheetViews>
    <sheetView workbookViewId="0">
      <selection activeCell="B7" sqref="B7"/>
    </sheetView>
  </sheetViews>
  <sheetFormatPr defaultRowHeight="15" x14ac:dyDescent="0.25"/>
  <cols>
    <col min="1" max="1" width="25.85546875" customWidth="1"/>
    <col min="2" max="2" width="36.7109375" customWidth="1"/>
    <col min="3" max="3" width="36.42578125" customWidth="1"/>
    <col min="4" max="4" width="39" customWidth="1"/>
  </cols>
  <sheetData>
    <row r="1" spans="1:4" ht="30" customHeight="1" thickBot="1" x14ac:dyDescent="0.3">
      <c r="A1" s="93" t="s">
        <v>274</v>
      </c>
      <c r="B1" s="93"/>
      <c r="C1" s="93"/>
      <c r="D1" s="93"/>
    </row>
    <row r="2" spans="1:4" ht="15.75" thickBot="1" x14ac:dyDescent="0.3">
      <c r="A2" s="20" t="s">
        <v>255</v>
      </c>
      <c r="B2" s="21" t="s">
        <v>256</v>
      </c>
      <c r="C2" s="21" t="s">
        <v>257</v>
      </c>
      <c r="D2" s="21" t="s">
        <v>273</v>
      </c>
    </row>
    <row r="3" spans="1:4" ht="15.75" thickBot="1" x14ac:dyDescent="0.3">
      <c r="A3" s="24" t="s">
        <v>258</v>
      </c>
      <c r="B3" s="22">
        <v>0.24129999999999999</v>
      </c>
      <c r="C3" s="22">
        <v>0.26419999999999999</v>
      </c>
      <c r="D3" s="22">
        <v>0.52190000000000003</v>
      </c>
    </row>
    <row r="4" spans="1:4" ht="15.75" thickBot="1" x14ac:dyDescent="0.3">
      <c r="A4" s="24" t="s">
        <v>259</v>
      </c>
      <c r="B4" s="23">
        <v>30</v>
      </c>
      <c r="C4" s="23">
        <v>44</v>
      </c>
      <c r="D4" s="23">
        <v>67</v>
      </c>
    </row>
    <row r="5" spans="1:4" ht="15.75" thickBot="1" x14ac:dyDescent="0.3">
      <c r="A5" s="24" t="s">
        <v>260</v>
      </c>
      <c r="B5" s="23">
        <v>1</v>
      </c>
      <c r="C5" s="23">
        <v>1</v>
      </c>
      <c r="D5" s="23">
        <v>0.88</v>
      </c>
    </row>
  </sheetData>
  <mergeCells count="1">
    <mergeCell ref="A1:D1"/>
  </mergeCells>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A2D3F1-CAB3-4A0E-804F-9D8B80E40554}">
  <dimension ref="A1:E19"/>
  <sheetViews>
    <sheetView showGridLines="0" zoomScale="120" zoomScaleNormal="120" workbookViewId="0">
      <pane xSplit="1" ySplit="5" topLeftCell="B6" activePane="bottomRight" state="frozen"/>
      <selection pane="topRight" activeCell="F1" sqref="F1"/>
      <selection pane="bottomLeft" activeCell="A5" sqref="A5"/>
      <selection pane="bottomRight" activeCell="C8" sqref="C8"/>
    </sheetView>
  </sheetViews>
  <sheetFormatPr defaultColWidth="9.140625" defaultRowHeight="12" x14ac:dyDescent="0.2"/>
  <cols>
    <col min="1" max="1" width="33.140625" style="31" bestFit="1" customWidth="1"/>
    <col min="2" max="2" width="13.7109375" style="30" customWidth="1"/>
    <col min="3" max="3" width="31" style="30" customWidth="1"/>
    <col min="4" max="4" width="37.42578125" style="30" bestFit="1" customWidth="1"/>
    <col min="5" max="5" width="28.7109375" style="30" customWidth="1"/>
    <col min="6" max="16384" width="9.140625" style="31"/>
  </cols>
  <sheetData>
    <row r="1" spans="1:5" ht="15" customHeight="1" x14ac:dyDescent="0.2">
      <c r="A1" s="87" t="s">
        <v>76</v>
      </c>
    </row>
    <row r="2" spans="1:5" x14ac:dyDescent="0.2">
      <c r="A2" s="30"/>
      <c r="B2" s="32"/>
      <c r="C2" s="94"/>
      <c r="D2" s="94"/>
      <c r="E2" s="32"/>
    </row>
    <row r="3" spans="1:5" s="33" customFormat="1" ht="14.45" customHeight="1" x14ac:dyDescent="0.2"/>
    <row r="4" spans="1:5" s="33" customFormat="1" ht="15" customHeight="1" x14ac:dyDescent="0.2">
      <c r="B4" s="95" t="s">
        <v>261</v>
      </c>
      <c r="C4" s="95" t="s">
        <v>263</v>
      </c>
      <c r="D4" s="95" t="s">
        <v>264</v>
      </c>
      <c r="E4" s="95" t="s">
        <v>281</v>
      </c>
    </row>
    <row r="5" spans="1:5" s="33" customFormat="1" ht="26.25" customHeight="1" x14ac:dyDescent="0.2">
      <c r="A5" s="72" t="s">
        <v>100</v>
      </c>
      <c r="B5" s="95"/>
      <c r="C5" s="95"/>
      <c r="D5" s="95"/>
      <c r="E5" s="95"/>
    </row>
    <row r="6" spans="1:5" s="33" customFormat="1" ht="9.75" customHeight="1" x14ac:dyDescent="0.2">
      <c r="A6" s="73"/>
      <c r="B6" s="34"/>
      <c r="C6" s="34"/>
      <c r="D6" s="34"/>
      <c r="E6" s="34"/>
    </row>
    <row r="7" spans="1:5" s="33" customFormat="1" ht="12.75" x14ac:dyDescent="0.2">
      <c r="A7" s="74" t="s">
        <v>91</v>
      </c>
      <c r="B7" s="27">
        <f>COUNTIF('Eligible Universe (Oct 20)'!J:J,"=1")</f>
        <v>49</v>
      </c>
      <c r="C7" s="84">
        <f>SUMIF('Eligible Universe (Oct 20)'!J:J,"=1",'Eligible Universe (Oct 20)'!G:G)</f>
        <v>258837423208</v>
      </c>
      <c r="D7" s="84">
        <f>SUMIF('Eligible Universe (Oct 20)'!J:J,"=1",'Eligible Universe (Oct 20)'!H:H)</f>
        <v>159247308235.30008</v>
      </c>
      <c r="E7" s="84">
        <f>SUMIF('Eligible Universe (Oct 20)'!J:J,"=1",'Eligible Universe (Oct 20)'!I:I)</f>
        <v>1116352089.1999998</v>
      </c>
    </row>
    <row r="8" spans="1:5" s="33" customFormat="1" ht="15" customHeight="1" x14ac:dyDescent="0.2">
      <c r="A8" s="75" t="s">
        <v>92</v>
      </c>
      <c r="B8" s="27">
        <f>COUNTIF('Eligible Universe (Oct 20)'!J:J,"=0.75")</f>
        <v>8</v>
      </c>
      <c r="C8" s="84">
        <f>SUMIF('Eligible Universe (Oct 20)'!J:J,"=0.75",'Eligible Universe (Oct 20)'!G:G)</f>
        <v>55092936980</v>
      </c>
      <c r="D8" s="84">
        <f>SUMIF('Eligible Universe (Oct 20)'!J:J,"=0.75",'Eligible Universe (Oct 20)'!H:H)</f>
        <v>36299607771</v>
      </c>
      <c r="E8" s="84">
        <f>SUMIF('Eligible Universe (Oct 20)'!J:J,"=0.75",'Eligible Universe (Oct 20)'!I:I)</f>
        <v>255735907.5</v>
      </c>
    </row>
    <row r="9" spans="1:5" s="33" customFormat="1" ht="12.75" x14ac:dyDescent="0.2">
      <c r="A9" s="75" t="s">
        <v>93</v>
      </c>
      <c r="B9" s="27">
        <f>COUNTIF('Eligible Universe (Oct 20)'!J:J,"=0.5")</f>
        <v>16</v>
      </c>
      <c r="C9" s="84">
        <f>SUMIF('Eligible Universe (Oct 20)'!J:J,"=0.5",'Eligible Universe (Oct 20)'!G:G)</f>
        <v>250138955545.5</v>
      </c>
      <c r="D9" s="84">
        <f>SUMIF('Eligible Universe (Oct 20)'!J:J,"=0.5",'Eligible Universe (Oct 20)'!H:H)</f>
        <v>229070346549.29999</v>
      </c>
      <c r="E9" s="84">
        <f>SUMIF('Eligible Universe (Oct 20)'!J:J,"=0.5",'Eligible Universe (Oct 20)'!I:I)</f>
        <v>1068211343.4999999</v>
      </c>
    </row>
    <row r="10" spans="1:5" s="33" customFormat="1" ht="15" customHeight="1" x14ac:dyDescent="0.2">
      <c r="A10" s="75" t="s">
        <v>262</v>
      </c>
      <c r="B10" s="27">
        <f>SUM(B7:B9)</f>
        <v>73</v>
      </c>
      <c r="C10" s="84">
        <f>SUM(C7:C9)</f>
        <v>564069315733.5</v>
      </c>
      <c r="D10" s="84">
        <f>SUM(D7:D9)</f>
        <v>424617262555.6001</v>
      </c>
      <c r="E10" s="84">
        <f>SUM(E7:E9)</f>
        <v>2440299340.1999998</v>
      </c>
    </row>
    <row r="11" spans="1:5" ht="12.75" x14ac:dyDescent="0.2">
      <c r="A11" s="76"/>
    </row>
    <row r="12" spans="1:5" ht="12.75" x14ac:dyDescent="0.2">
      <c r="A12" s="76"/>
    </row>
    <row r="13" spans="1:5" ht="12" customHeight="1" x14ac:dyDescent="0.2">
      <c r="A13" s="77"/>
      <c r="B13" s="95" t="s">
        <v>261</v>
      </c>
      <c r="C13" s="95" t="s">
        <v>263</v>
      </c>
      <c r="D13" s="95" t="s">
        <v>264</v>
      </c>
      <c r="E13" s="95" t="s">
        <v>281</v>
      </c>
    </row>
    <row r="14" spans="1:5" ht="38.25" x14ac:dyDescent="0.2">
      <c r="A14" s="73" t="s">
        <v>280</v>
      </c>
      <c r="B14" s="95"/>
      <c r="C14" s="95"/>
      <c r="D14" s="95"/>
      <c r="E14" s="95"/>
    </row>
    <row r="15" spans="1:5" ht="12.75" x14ac:dyDescent="0.2">
      <c r="A15" s="73"/>
      <c r="B15" s="34"/>
      <c r="C15" s="83"/>
      <c r="D15" s="83"/>
      <c r="E15" s="34"/>
    </row>
    <row r="16" spans="1:5" ht="12.75" x14ac:dyDescent="0.2">
      <c r="A16" s="74" t="s">
        <v>91</v>
      </c>
      <c r="B16" s="27">
        <f>COUNTIFS('Eligible Universe (Oct 20)'!J:J,"=1",'Eligible Universe (Oct 20)'!K:K,TRUE)</f>
        <v>46</v>
      </c>
      <c r="C16" s="84">
        <f>SUMIFS('Eligible Universe (Oct 20)'!G:G,'Eligible Universe (Oct 20)'!J:J,"=1",'Eligible Universe (Oct 20)'!K:K,TRUE)</f>
        <v>253472308989.79999</v>
      </c>
      <c r="D16" s="84">
        <f>SUMIFS('Eligible Universe (Oct 20)'!H:H,'Eligible Universe (Oct 20)'!J:J,"=1",'Eligible Universe (Oct 20)'!K:K,TRUE)</f>
        <v>155779993735.60007</v>
      </c>
      <c r="E16" s="84">
        <f>SUMIFS('Eligible Universe (Oct 20)'!I:I,'Eligible Universe (Oct 20)'!J:J,"=1",'Eligible Universe (Oct 20)'!K:K,TRUE)</f>
        <v>1095424271.4499998</v>
      </c>
    </row>
    <row r="17" spans="1:5" ht="12.75" x14ac:dyDescent="0.2">
      <c r="A17" s="75" t="s">
        <v>92</v>
      </c>
      <c r="B17" s="27">
        <f>COUNTIFS('Eligible Universe (Oct 20)'!J:J,"=0.75",'Eligible Universe (Oct 20)'!K:K,TRUE)</f>
        <v>8</v>
      </c>
      <c r="C17" s="84">
        <f>SUMIFS('Eligible Universe (Oct 20)'!G:G,'Eligible Universe (Oct 20)'!J:J,"=0.75",'Eligible Universe (Oct 20)'!K:K,TRUE)</f>
        <v>55092936980</v>
      </c>
      <c r="D17" s="84">
        <f>SUMIFS('Eligible Universe (Oct 20)'!H:H,'Eligible Universe (Oct 20)'!J:J,"=0.75",'Eligible Universe (Oct 20)'!K:K,TRUE)</f>
        <v>36299607771</v>
      </c>
      <c r="E17" s="84">
        <f>SUMIFS('Eligible Universe (Oct 20)'!I:I,'Eligible Universe (Oct 20)'!J:J,"=0.75",'Eligible Universe (Oct 20)'!K:K,TRUE)</f>
        <v>255735907.5</v>
      </c>
    </row>
    <row r="18" spans="1:5" ht="12.75" x14ac:dyDescent="0.2">
      <c r="A18" s="75" t="s">
        <v>93</v>
      </c>
      <c r="B18" s="27">
        <f>COUNTIFS('Eligible Universe (Oct 20)'!J:J,"=0.5",'Eligible Universe (Oct 20)'!K:K,TRUE)</f>
        <v>13</v>
      </c>
      <c r="C18" s="84">
        <f>SUMIFS('Eligible Universe (Oct 20)'!G:G,'Eligible Universe (Oct 20)'!J:J,"=0.5",'Eligible Universe (Oct 20)'!K:K,TRUE)</f>
        <v>223147532924.5</v>
      </c>
      <c r="D18" s="84">
        <f>SUMIFS('Eligible Universe (Oct 20)'!H:H,'Eligible Universe (Oct 20)'!J:J,"=0.5",'Eligible Universe (Oct 20)'!K:K,TRUE)</f>
        <v>202225873569.29999</v>
      </c>
      <c r="E18" s="84">
        <f>SUMIFS('Eligible Universe (Oct 20)'!I:I,'Eligible Universe (Oct 20)'!J:J,"=0.5",'Eligible Universe (Oct 20)'!K:K,TRUE)</f>
        <v>852243455.49999988</v>
      </c>
    </row>
    <row r="19" spans="1:5" ht="12.75" x14ac:dyDescent="0.2">
      <c r="A19" s="75" t="s">
        <v>262</v>
      </c>
      <c r="B19" s="27">
        <f>SUM(B16:B18)</f>
        <v>67</v>
      </c>
      <c r="C19" s="84">
        <f>SUM(C16:C18)</f>
        <v>531712778894.29999</v>
      </c>
      <c r="D19" s="84">
        <f>SUM(D16:D18)</f>
        <v>394305475075.90002</v>
      </c>
      <c r="E19" s="84">
        <f>SUM(E16:E18)</f>
        <v>2203403634.4499998</v>
      </c>
    </row>
  </sheetData>
  <mergeCells count="9">
    <mergeCell ref="C2:D2"/>
    <mergeCell ref="B13:B14"/>
    <mergeCell ref="C13:C14"/>
    <mergeCell ref="D13:D14"/>
    <mergeCell ref="E13:E14"/>
    <mergeCell ref="E4:E5"/>
    <mergeCell ref="C4:C5"/>
    <mergeCell ref="D4:D5"/>
    <mergeCell ref="B4:B5"/>
  </mergeCells>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05D990-F2EC-47E4-AB78-A228ACCB833A}">
  <dimension ref="A1:K74"/>
  <sheetViews>
    <sheetView workbookViewId="0">
      <selection activeCell="B1" sqref="B1:F74"/>
    </sheetView>
  </sheetViews>
  <sheetFormatPr defaultRowHeight="15" x14ac:dyDescent="0.25"/>
  <cols>
    <col min="1" max="1" width="16" bestFit="1" customWidth="1"/>
    <col min="2" max="2" width="10.85546875" bestFit="1" customWidth="1"/>
    <col min="3" max="3" width="47" customWidth="1"/>
    <col min="4" max="4" width="15.42578125" customWidth="1"/>
    <col min="5" max="5" width="12.140625" customWidth="1"/>
    <col min="6" max="6" width="7.7109375" customWidth="1"/>
    <col min="7" max="7" width="27" bestFit="1" customWidth="1"/>
    <col min="8" max="8" width="35.7109375" bestFit="1" customWidth="1"/>
    <col min="9" max="9" width="38" bestFit="1" customWidth="1"/>
    <col min="10" max="10" width="21.42578125" bestFit="1" customWidth="1"/>
    <col min="11" max="11" width="18" bestFit="1" customWidth="1"/>
  </cols>
  <sheetData>
    <row r="1" spans="1:11" s="38" customFormat="1" x14ac:dyDescent="0.25">
      <c r="A1" s="35" t="s">
        <v>62</v>
      </c>
      <c r="B1" s="35" t="s">
        <v>1</v>
      </c>
      <c r="C1" s="35" t="s">
        <v>0</v>
      </c>
      <c r="D1" s="35" t="s">
        <v>102</v>
      </c>
      <c r="E1" s="35" t="s">
        <v>103</v>
      </c>
      <c r="F1" s="35" t="s">
        <v>104</v>
      </c>
      <c r="G1" s="36" t="s">
        <v>87</v>
      </c>
      <c r="H1" s="36" t="s">
        <v>86</v>
      </c>
      <c r="I1" s="36" t="s">
        <v>85</v>
      </c>
      <c r="J1" s="35" t="s">
        <v>74</v>
      </c>
      <c r="K1" s="37" t="s">
        <v>101</v>
      </c>
    </row>
    <row r="2" spans="1:11" x14ac:dyDescent="0.25">
      <c r="A2" s="4">
        <v>20200918</v>
      </c>
      <c r="B2" s="4">
        <v>27801</v>
      </c>
      <c r="C2" s="4" t="s">
        <v>2</v>
      </c>
      <c r="D2" s="4" t="s">
        <v>105</v>
      </c>
      <c r="E2" s="19" t="s">
        <v>178</v>
      </c>
      <c r="F2" s="4" t="s">
        <v>235</v>
      </c>
      <c r="G2" s="5">
        <v>30952500741</v>
      </c>
      <c r="H2" s="5">
        <v>30952500741</v>
      </c>
      <c r="I2" s="5">
        <v>68509960</v>
      </c>
      <c r="J2" s="4">
        <v>1</v>
      </c>
      <c r="K2" s="4" t="b">
        <v>1</v>
      </c>
    </row>
    <row r="3" spans="1:11" x14ac:dyDescent="0.25">
      <c r="A3" s="4">
        <v>20200918</v>
      </c>
      <c r="B3" s="4">
        <v>698217</v>
      </c>
      <c r="C3" s="4" t="s">
        <v>3</v>
      </c>
      <c r="D3" s="4" t="s">
        <v>106</v>
      </c>
      <c r="E3" s="19" t="s">
        <v>179</v>
      </c>
      <c r="F3" s="4" t="s">
        <v>235</v>
      </c>
      <c r="G3" s="5">
        <v>57041031005</v>
      </c>
      <c r="H3" s="5">
        <v>24527643332</v>
      </c>
      <c r="I3" s="5">
        <v>47130211</v>
      </c>
      <c r="J3" s="4">
        <v>1</v>
      </c>
      <c r="K3" s="4" t="b">
        <v>1</v>
      </c>
    </row>
    <row r="4" spans="1:11" x14ac:dyDescent="0.25">
      <c r="A4" s="4">
        <v>20200918</v>
      </c>
      <c r="B4" s="4">
        <v>466517</v>
      </c>
      <c r="C4" s="4" t="s">
        <v>4</v>
      </c>
      <c r="D4" s="4" t="s">
        <v>107</v>
      </c>
      <c r="E4" s="19" t="s">
        <v>180</v>
      </c>
      <c r="F4" s="4" t="s">
        <v>236</v>
      </c>
      <c r="G4" s="5">
        <v>9332658990</v>
      </c>
      <c r="H4" s="5">
        <v>9332658990</v>
      </c>
      <c r="I4" s="5">
        <v>143377235</v>
      </c>
      <c r="J4" s="4">
        <v>1</v>
      </c>
      <c r="K4" s="4" t="b">
        <v>1</v>
      </c>
    </row>
    <row r="5" spans="1:11" x14ac:dyDescent="0.25">
      <c r="A5" s="4">
        <v>20200918</v>
      </c>
      <c r="B5" s="4">
        <v>291408</v>
      </c>
      <c r="C5" s="4" t="s">
        <v>5</v>
      </c>
      <c r="D5" s="4" t="s">
        <v>108</v>
      </c>
      <c r="E5" s="19" t="s">
        <v>181</v>
      </c>
      <c r="F5" s="4" t="s">
        <v>236</v>
      </c>
      <c r="G5" s="5">
        <v>8602497890</v>
      </c>
      <c r="H5" s="5">
        <v>8602497890</v>
      </c>
      <c r="I5" s="5">
        <v>222489880</v>
      </c>
      <c r="J5" s="4">
        <v>1</v>
      </c>
      <c r="K5" s="4" t="b">
        <v>1</v>
      </c>
    </row>
    <row r="6" spans="1:11" x14ac:dyDescent="0.25">
      <c r="A6" s="4">
        <v>20200918</v>
      </c>
      <c r="B6" s="4">
        <v>565732</v>
      </c>
      <c r="C6" s="4" t="s">
        <v>6</v>
      </c>
      <c r="D6" s="4" t="s">
        <v>109</v>
      </c>
      <c r="E6" s="19" t="s">
        <v>182</v>
      </c>
      <c r="F6" s="4" t="s">
        <v>236</v>
      </c>
      <c r="G6" s="5">
        <v>7722768840</v>
      </c>
      <c r="H6" s="5">
        <v>7722768840</v>
      </c>
      <c r="I6" s="5">
        <v>34752816</v>
      </c>
      <c r="J6" s="4">
        <v>1</v>
      </c>
      <c r="K6" s="4" t="b">
        <v>1</v>
      </c>
    </row>
    <row r="7" spans="1:11" x14ac:dyDescent="0.25">
      <c r="A7" s="4">
        <v>20200918</v>
      </c>
      <c r="B7" s="4">
        <v>33054</v>
      </c>
      <c r="C7" s="4" t="s">
        <v>7</v>
      </c>
      <c r="D7" s="4" t="s">
        <v>110</v>
      </c>
      <c r="E7" s="19" t="s">
        <v>183</v>
      </c>
      <c r="F7" s="4" t="s">
        <v>237</v>
      </c>
      <c r="G7" s="5">
        <v>18055125615</v>
      </c>
      <c r="H7" s="5">
        <v>5958191453</v>
      </c>
      <c r="I7" s="5">
        <v>23205214</v>
      </c>
      <c r="J7" s="4">
        <v>1</v>
      </c>
      <c r="K7" s="4" t="b">
        <v>1</v>
      </c>
    </row>
    <row r="8" spans="1:11" x14ac:dyDescent="0.25">
      <c r="A8" s="4">
        <v>20200918</v>
      </c>
      <c r="B8" s="4">
        <v>29351</v>
      </c>
      <c r="C8" s="4" t="s">
        <v>8</v>
      </c>
      <c r="D8" s="4" t="s">
        <v>111</v>
      </c>
      <c r="E8" s="19" t="s">
        <v>184</v>
      </c>
      <c r="F8" s="4" t="s">
        <v>236</v>
      </c>
      <c r="G8" s="5">
        <v>5447594400</v>
      </c>
      <c r="H8" s="5">
        <v>5447594400</v>
      </c>
      <c r="I8" s="5">
        <v>102904600</v>
      </c>
      <c r="J8" s="4">
        <v>1</v>
      </c>
      <c r="K8" s="4" t="b">
        <v>1</v>
      </c>
    </row>
    <row r="9" spans="1:11" x14ac:dyDescent="0.25">
      <c r="A9" s="4">
        <v>20200918</v>
      </c>
      <c r="B9" s="4">
        <v>345319</v>
      </c>
      <c r="C9" s="4" t="s">
        <v>9</v>
      </c>
      <c r="D9" s="4" t="s">
        <v>112</v>
      </c>
      <c r="E9" s="19">
        <v>968</v>
      </c>
      <c r="F9" s="4" t="s">
        <v>238</v>
      </c>
      <c r="G9" s="5">
        <v>10936419324</v>
      </c>
      <c r="H9" s="5">
        <v>5249481275</v>
      </c>
      <c r="I9" s="5">
        <v>22298449</v>
      </c>
      <c r="J9" s="4">
        <v>1</v>
      </c>
      <c r="K9" s="4" t="b">
        <v>1</v>
      </c>
    </row>
    <row r="10" spans="1:11" x14ac:dyDescent="0.25">
      <c r="A10" s="4">
        <v>20200918</v>
      </c>
      <c r="B10" s="4">
        <v>44367</v>
      </c>
      <c r="C10" s="4" t="s">
        <v>10</v>
      </c>
      <c r="D10" s="4" t="s">
        <v>113</v>
      </c>
      <c r="E10" s="19" t="s">
        <v>185</v>
      </c>
      <c r="F10" s="4" t="s">
        <v>236</v>
      </c>
      <c r="G10" s="5">
        <v>6543338750</v>
      </c>
      <c r="H10" s="5">
        <v>4711203900</v>
      </c>
      <c r="I10" s="5">
        <v>65134824</v>
      </c>
      <c r="J10" s="4">
        <v>1</v>
      </c>
      <c r="K10" s="4" t="b">
        <v>1</v>
      </c>
    </row>
    <row r="11" spans="1:11" x14ac:dyDescent="0.25">
      <c r="A11" s="4">
        <v>20200918</v>
      </c>
      <c r="B11" s="4">
        <v>354522</v>
      </c>
      <c r="C11" s="4" t="s">
        <v>11</v>
      </c>
      <c r="D11" s="4" t="s">
        <v>114</v>
      </c>
      <c r="E11" s="19" t="s">
        <v>186</v>
      </c>
      <c r="F11" s="4" t="s">
        <v>239</v>
      </c>
      <c r="G11" s="5">
        <v>8194650302</v>
      </c>
      <c r="H11" s="5">
        <v>4015378648</v>
      </c>
      <c r="I11" s="5">
        <v>4640663</v>
      </c>
      <c r="J11" s="4">
        <v>1</v>
      </c>
      <c r="K11" s="4" t="b">
        <v>1</v>
      </c>
    </row>
    <row r="12" spans="1:11" x14ac:dyDescent="0.25">
      <c r="A12" s="4">
        <v>20200918</v>
      </c>
      <c r="B12" s="4">
        <v>7</v>
      </c>
      <c r="C12" s="4" t="s">
        <v>12</v>
      </c>
      <c r="D12" s="4" t="s">
        <v>115</v>
      </c>
      <c r="E12" s="19" t="s">
        <v>187</v>
      </c>
      <c r="F12" s="4" t="s">
        <v>240</v>
      </c>
      <c r="G12" s="5">
        <v>9323627658</v>
      </c>
      <c r="H12" s="5">
        <v>3729451063</v>
      </c>
      <c r="I12" s="5">
        <v>7985574.75</v>
      </c>
      <c r="J12" s="4">
        <v>1</v>
      </c>
      <c r="K12" s="4" t="b">
        <v>1</v>
      </c>
    </row>
    <row r="13" spans="1:11" x14ac:dyDescent="0.25">
      <c r="A13" s="4">
        <v>20200918</v>
      </c>
      <c r="B13" s="4">
        <v>27977</v>
      </c>
      <c r="C13" s="4" t="s">
        <v>13</v>
      </c>
      <c r="D13" s="4" t="s">
        <v>116</v>
      </c>
      <c r="E13" s="19" t="s">
        <v>188</v>
      </c>
      <c r="F13" s="4" t="s">
        <v>239</v>
      </c>
      <c r="G13" s="5">
        <v>3016513466</v>
      </c>
      <c r="H13" s="5">
        <v>3016513466</v>
      </c>
      <c r="I13" s="5">
        <v>4125639.15</v>
      </c>
      <c r="J13" s="4">
        <v>1</v>
      </c>
      <c r="K13" s="4" t="b">
        <v>1</v>
      </c>
    </row>
    <row r="14" spans="1:11" x14ac:dyDescent="0.25">
      <c r="A14" s="4">
        <v>20200918</v>
      </c>
      <c r="B14" s="4">
        <v>51507</v>
      </c>
      <c r="C14" s="4" t="s">
        <v>14</v>
      </c>
      <c r="D14" s="4" t="s">
        <v>117</v>
      </c>
      <c r="E14" s="19" t="s">
        <v>189</v>
      </c>
      <c r="F14" s="4" t="s">
        <v>241</v>
      </c>
      <c r="G14" s="5">
        <v>14835551510</v>
      </c>
      <c r="H14" s="5">
        <v>2522043757</v>
      </c>
      <c r="I14" s="5">
        <v>4735085</v>
      </c>
      <c r="J14" s="4">
        <v>1</v>
      </c>
      <c r="K14" s="4" t="b">
        <v>1</v>
      </c>
    </row>
    <row r="15" spans="1:11" x14ac:dyDescent="0.25">
      <c r="A15" s="4">
        <v>20200918</v>
      </c>
      <c r="B15" s="4">
        <v>41265</v>
      </c>
      <c r="C15" s="4" t="s">
        <v>15</v>
      </c>
      <c r="D15" s="4" t="s">
        <v>118</v>
      </c>
      <c r="E15" s="19" t="s">
        <v>190</v>
      </c>
      <c r="F15" s="4" t="s">
        <v>242</v>
      </c>
      <c r="G15" s="5">
        <v>2828090460</v>
      </c>
      <c r="H15" s="5">
        <v>2205910559</v>
      </c>
      <c r="I15" s="5">
        <v>20452483</v>
      </c>
      <c r="J15" s="4">
        <v>1</v>
      </c>
      <c r="K15" s="4" t="b">
        <v>1</v>
      </c>
    </row>
    <row r="16" spans="1:11" x14ac:dyDescent="0.25">
      <c r="A16" s="4">
        <v>20200918</v>
      </c>
      <c r="B16" s="4">
        <v>13723</v>
      </c>
      <c r="C16" s="4" t="s">
        <v>16</v>
      </c>
      <c r="D16" s="4" t="s">
        <v>119</v>
      </c>
      <c r="E16" s="19" t="s">
        <v>191</v>
      </c>
      <c r="F16" s="4" t="s">
        <v>243</v>
      </c>
      <c r="G16" s="5">
        <v>2693189326</v>
      </c>
      <c r="H16" s="5">
        <v>2181483354</v>
      </c>
      <c r="I16" s="5">
        <v>6365652.5</v>
      </c>
      <c r="J16" s="4">
        <v>1</v>
      </c>
      <c r="K16" s="4" t="b">
        <v>1</v>
      </c>
    </row>
    <row r="17" spans="1:11" x14ac:dyDescent="0.25">
      <c r="A17" s="4">
        <v>20200918</v>
      </c>
      <c r="B17" s="4">
        <v>51634</v>
      </c>
      <c r="C17" s="4" t="s">
        <v>98</v>
      </c>
      <c r="D17" s="4" t="s">
        <v>120</v>
      </c>
      <c r="E17" s="19">
        <v>257</v>
      </c>
      <c r="F17" s="4" t="s">
        <v>238</v>
      </c>
      <c r="G17" s="5">
        <v>3725393062</v>
      </c>
      <c r="H17" s="5">
        <v>2160727976</v>
      </c>
      <c r="I17" s="5">
        <v>6337340.25</v>
      </c>
      <c r="J17" s="4">
        <v>1</v>
      </c>
      <c r="K17" s="4" t="b">
        <v>0</v>
      </c>
    </row>
    <row r="18" spans="1:11" x14ac:dyDescent="0.25">
      <c r="A18" s="4">
        <v>20200918</v>
      </c>
      <c r="B18" s="4">
        <v>64540</v>
      </c>
      <c r="C18" s="4" t="s">
        <v>17</v>
      </c>
      <c r="D18" s="4" t="s">
        <v>121</v>
      </c>
      <c r="E18" s="19" t="s">
        <v>192</v>
      </c>
      <c r="F18" s="4" t="s">
        <v>243</v>
      </c>
      <c r="G18" s="5">
        <v>3021925019</v>
      </c>
      <c r="H18" s="5">
        <v>2054909013</v>
      </c>
      <c r="I18" s="5">
        <v>5299550.5</v>
      </c>
      <c r="J18" s="4">
        <v>1</v>
      </c>
      <c r="K18" s="4" t="b">
        <v>1</v>
      </c>
    </row>
    <row r="19" spans="1:11" x14ac:dyDescent="0.25">
      <c r="A19" s="4">
        <v>20200918</v>
      </c>
      <c r="B19" s="4">
        <v>360112</v>
      </c>
      <c r="C19" s="4" t="s">
        <v>18</v>
      </c>
      <c r="D19" s="4" t="s">
        <v>122</v>
      </c>
      <c r="E19" s="19" t="s">
        <v>193</v>
      </c>
      <c r="F19" s="4" t="s">
        <v>244</v>
      </c>
      <c r="G19" s="5">
        <v>2870657115</v>
      </c>
      <c r="H19" s="5">
        <v>2038166551</v>
      </c>
      <c r="I19" s="5">
        <v>6587962.75</v>
      </c>
      <c r="J19" s="4">
        <v>1</v>
      </c>
      <c r="K19" s="4" t="b">
        <v>1</v>
      </c>
    </row>
    <row r="20" spans="1:11" x14ac:dyDescent="0.25">
      <c r="A20" s="4">
        <v>20200918</v>
      </c>
      <c r="B20" s="4">
        <v>38008</v>
      </c>
      <c r="C20" s="4" t="s">
        <v>19</v>
      </c>
      <c r="D20" s="4" t="s">
        <v>123</v>
      </c>
      <c r="E20" s="19" t="s">
        <v>194</v>
      </c>
      <c r="F20" s="4" t="s">
        <v>242</v>
      </c>
      <c r="G20" s="5">
        <v>2032274820</v>
      </c>
      <c r="H20" s="5">
        <v>2032274820</v>
      </c>
      <c r="I20" s="5">
        <v>7178920.75</v>
      </c>
      <c r="J20" s="4">
        <v>1</v>
      </c>
      <c r="K20" s="4" t="b">
        <v>1</v>
      </c>
    </row>
    <row r="21" spans="1:11" x14ac:dyDescent="0.25">
      <c r="A21" s="4">
        <v>20200918</v>
      </c>
      <c r="B21" s="4">
        <v>211680</v>
      </c>
      <c r="C21" s="4" t="s">
        <v>20</v>
      </c>
      <c r="D21" s="4" t="s">
        <v>124</v>
      </c>
      <c r="E21" s="19">
        <v>916</v>
      </c>
      <c r="F21" s="4" t="s">
        <v>238</v>
      </c>
      <c r="G21" s="5">
        <v>2124675708</v>
      </c>
      <c r="H21" s="5">
        <v>1975948408</v>
      </c>
      <c r="I21" s="5">
        <v>7685240</v>
      </c>
      <c r="J21" s="4">
        <v>1</v>
      </c>
      <c r="K21" s="4" t="b">
        <v>1</v>
      </c>
    </row>
    <row r="22" spans="1:11" x14ac:dyDescent="0.25">
      <c r="A22" s="4">
        <v>20200918</v>
      </c>
      <c r="B22" s="4">
        <v>284545</v>
      </c>
      <c r="C22" s="4" t="s">
        <v>21</v>
      </c>
      <c r="D22" s="4" t="s">
        <v>125</v>
      </c>
      <c r="E22" s="19" t="s">
        <v>195</v>
      </c>
      <c r="F22" s="4" t="s">
        <v>236</v>
      </c>
      <c r="G22" s="5">
        <v>1917449600</v>
      </c>
      <c r="H22" s="5">
        <v>1917449600</v>
      </c>
      <c r="I22" s="5">
        <v>16589527.5</v>
      </c>
      <c r="J22" s="4">
        <v>1</v>
      </c>
      <c r="K22" s="4" t="b">
        <v>1</v>
      </c>
    </row>
    <row r="23" spans="1:11" x14ac:dyDescent="0.25">
      <c r="A23" s="4">
        <v>20200918</v>
      </c>
      <c r="B23" s="4">
        <v>8026555</v>
      </c>
      <c r="C23" s="4" t="s">
        <v>22</v>
      </c>
      <c r="D23" s="4" t="s">
        <v>126</v>
      </c>
      <c r="E23" s="19" t="s">
        <v>196</v>
      </c>
      <c r="F23" s="4" t="s">
        <v>245</v>
      </c>
      <c r="G23" s="5">
        <v>4317523236</v>
      </c>
      <c r="H23" s="5">
        <v>1727009294</v>
      </c>
      <c r="I23" s="5">
        <v>2806392.8</v>
      </c>
      <c r="J23" s="4">
        <v>1</v>
      </c>
      <c r="K23" s="4" t="b">
        <v>1</v>
      </c>
    </row>
    <row r="24" spans="1:11" x14ac:dyDescent="0.25">
      <c r="A24" s="4">
        <v>20200918</v>
      </c>
      <c r="B24" s="4">
        <v>8036674</v>
      </c>
      <c r="C24" s="4" t="s">
        <v>23</v>
      </c>
      <c r="D24" s="4" t="s">
        <v>127</v>
      </c>
      <c r="E24" s="19">
        <v>336260</v>
      </c>
      <c r="F24" s="4" t="s">
        <v>246</v>
      </c>
      <c r="G24" s="5">
        <v>2679456222</v>
      </c>
      <c r="H24" s="5">
        <v>1713982213</v>
      </c>
      <c r="I24" s="5">
        <v>38063810</v>
      </c>
      <c r="J24" s="4">
        <v>1</v>
      </c>
      <c r="K24" s="4" t="b">
        <v>1</v>
      </c>
    </row>
    <row r="25" spans="1:11" x14ac:dyDescent="0.25">
      <c r="A25" s="4">
        <v>20200918</v>
      </c>
      <c r="B25" s="4">
        <v>27153</v>
      </c>
      <c r="C25" s="4" t="s">
        <v>24</v>
      </c>
      <c r="D25" s="4" t="s">
        <v>128</v>
      </c>
      <c r="E25" s="19" t="s">
        <v>197</v>
      </c>
      <c r="F25" s="4" t="s">
        <v>247</v>
      </c>
      <c r="G25" s="5">
        <v>2380701089</v>
      </c>
      <c r="H25" s="5">
        <v>1571262719</v>
      </c>
      <c r="I25" s="5">
        <v>4627437.5</v>
      </c>
      <c r="J25" s="4">
        <v>1</v>
      </c>
      <c r="K25" s="4" t="b">
        <v>1</v>
      </c>
    </row>
    <row r="26" spans="1:11" x14ac:dyDescent="0.25">
      <c r="A26" s="4">
        <v>20200918</v>
      </c>
      <c r="B26" s="4">
        <v>352424</v>
      </c>
      <c r="C26" s="4" t="s">
        <v>25</v>
      </c>
      <c r="D26" s="4" t="s">
        <v>129</v>
      </c>
      <c r="E26" s="19" t="s">
        <v>198</v>
      </c>
      <c r="F26" s="4" t="s">
        <v>236</v>
      </c>
      <c r="G26" s="5">
        <v>2739189920</v>
      </c>
      <c r="H26" s="5">
        <v>1533946355</v>
      </c>
      <c r="I26" s="5">
        <v>11919017</v>
      </c>
      <c r="J26" s="4">
        <v>1</v>
      </c>
      <c r="K26" s="4" t="b">
        <v>1</v>
      </c>
    </row>
    <row r="27" spans="1:11" x14ac:dyDescent="0.25">
      <c r="A27" s="4">
        <v>20200918</v>
      </c>
      <c r="B27" s="4">
        <v>43816</v>
      </c>
      <c r="C27" s="4" t="s">
        <v>26</v>
      </c>
      <c r="D27" s="4" t="s">
        <v>130</v>
      </c>
      <c r="E27" s="19" t="s">
        <v>199</v>
      </c>
      <c r="F27" s="4" t="s">
        <v>248</v>
      </c>
      <c r="G27" s="5">
        <v>1467467066</v>
      </c>
      <c r="H27" s="5">
        <v>1467467066</v>
      </c>
      <c r="I27" s="5">
        <v>3504227.3</v>
      </c>
      <c r="J27" s="4">
        <v>1</v>
      </c>
      <c r="K27" s="4" t="b">
        <v>1</v>
      </c>
    </row>
    <row r="28" spans="1:11" x14ac:dyDescent="0.25">
      <c r="A28" s="4">
        <v>20200918</v>
      </c>
      <c r="B28" s="4">
        <v>351375</v>
      </c>
      <c r="C28" s="4" t="s">
        <v>27</v>
      </c>
      <c r="D28" s="4" t="s">
        <v>131</v>
      </c>
      <c r="E28" s="19" t="s">
        <v>200</v>
      </c>
      <c r="F28" s="4" t="s">
        <v>249</v>
      </c>
      <c r="G28" s="5">
        <v>1366338661</v>
      </c>
      <c r="H28" s="5">
        <v>1366338661</v>
      </c>
      <c r="I28" s="5">
        <v>3826358</v>
      </c>
      <c r="J28" s="4">
        <v>1</v>
      </c>
      <c r="K28" s="4" t="b">
        <v>1</v>
      </c>
    </row>
    <row r="29" spans="1:11" x14ac:dyDescent="0.25">
      <c r="A29" s="4">
        <v>20200918</v>
      </c>
      <c r="B29" s="4">
        <v>44174</v>
      </c>
      <c r="C29" s="4" t="s">
        <v>28</v>
      </c>
      <c r="D29" s="4" t="s">
        <v>132</v>
      </c>
      <c r="E29" s="19" t="s">
        <v>201</v>
      </c>
      <c r="F29" s="4" t="s">
        <v>236</v>
      </c>
      <c r="G29" s="5">
        <v>1738412160</v>
      </c>
      <c r="H29" s="5">
        <v>1321193242</v>
      </c>
      <c r="I29" s="5">
        <v>18497708</v>
      </c>
      <c r="J29" s="4">
        <v>1</v>
      </c>
      <c r="K29" s="4" t="b">
        <v>1</v>
      </c>
    </row>
    <row r="30" spans="1:11" x14ac:dyDescent="0.25">
      <c r="A30" s="4">
        <v>20200918</v>
      </c>
      <c r="B30" s="4">
        <v>44606</v>
      </c>
      <c r="C30" s="4" t="s">
        <v>29</v>
      </c>
      <c r="D30" s="4" t="s">
        <v>133</v>
      </c>
      <c r="E30" s="19" t="s">
        <v>202</v>
      </c>
      <c r="F30" s="4" t="s">
        <v>237</v>
      </c>
      <c r="G30" s="5">
        <v>2191757994</v>
      </c>
      <c r="H30" s="5">
        <v>1205466897</v>
      </c>
      <c r="I30" s="5">
        <v>6787971.5</v>
      </c>
      <c r="J30" s="4">
        <v>1</v>
      </c>
      <c r="K30" s="4" t="b">
        <v>1</v>
      </c>
    </row>
    <row r="31" spans="1:11" x14ac:dyDescent="0.25">
      <c r="A31" s="4">
        <v>20200918</v>
      </c>
      <c r="B31" s="4">
        <v>38237</v>
      </c>
      <c r="C31" s="4" t="s">
        <v>30</v>
      </c>
      <c r="D31" s="4" t="s">
        <v>134</v>
      </c>
      <c r="E31" s="19" t="s">
        <v>203</v>
      </c>
      <c r="F31" s="4" t="s">
        <v>242</v>
      </c>
      <c r="G31" s="5">
        <v>1511350440</v>
      </c>
      <c r="H31" s="5">
        <v>1193966848</v>
      </c>
      <c r="I31" s="5">
        <v>6592645</v>
      </c>
      <c r="J31" s="4">
        <v>1</v>
      </c>
      <c r="K31" s="4" t="b">
        <v>1</v>
      </c>
    </row>
    <row r="32" spans="1:11" x14ac:dyDescent="0.25">
      <c r="A32" s="4">
        <v>20200918</v>
      </c>
      <c r="B32" s="4">
        <v>8031314</v>
      </c>
      <c r="C32" s="4" t="s">
        <v>31</v>
      </c>
      <c r="D32" s="4" t="s">
        <v>135</v>
      </c>
      <c r="E32" s="19" t="s">
        <v>204</v>
      </c>
      <c r="F32" s="4" t="s">
        <v>242</v>
      </c>
      <c r="G32" s="5">
        <v>2182051440</v>
      </c>
      <c r="H32" s="5">
        <v>1156487263</v>
      </c>
      <c r="I32" s="5">
        <v>12036927.5</v>
      </c>
      <c r="J32" s="4">
        <v>1</v>
      </c>
      <c r="K32" s="4" t="b">
        <v>1</v>
      </c>
    </row>
    <row r="33" spans="1:11" x14ac:dyDescent="0.25">
      <c r="A33" s="4">
        <v>20200918</v>
      </c>
      <c r="B33" s="4">
        <v>8030066</v>
      </c>
      <c r="C33" s="4" t="s">
        <v>32</v>
      </c>
      <c r="D33" s="4" t="s">
        <v>136</v>
      </c>
      <c r="E33" s="19" t="s">
        <v>205</v>
      </c>
      <c r="F33" s="4" t="s">
        <v>250</v>
      </c>
      <c r="G33" s="5">
        <v>1392217812</v>
      </c>
      <c r="H33" s="5">
        <v>1127696428</v>
      </c>
      <c r="I33" s="5">
        <v>9510677</v>
      </c>
      <c r="J33" s="4">
        <v>1</v>
      </c>
      <c r="K33" s="4" t="b">
        <v>1</v>
      </c>
    </row>
    <row r="34" spans="1:11" x14ac:dyDescent="0.25">
      <c r="A34" s="4">
        <v>20200918</v>
      </c>
      <c r="B34" s="4">
        <v>267205</v>
      </c>
      <c r="C34" s="4" t="s">
        <v>33</v>
      </c>
      <c r="D34" s="4" t="s">
        <v>137</v>
      </c>
      <c r="E34" s="19" t="s">
        <v>206</v>
      </c>
      <c r="F34" s="4" t="s">
        <v>242</v>
      </c>
      <c r="G34" s="5">
        <v>1548264770</v>
      </c>
      <c r="H34" s="5">
        <v>1083785339</v>
      </c>
      <c r="I34" s="5">
        <v>17760099</v>
      </c>
      <c r="J34" s="4">
        <v>1</v>
      </c>
      <c r="K34" s="4" t="b">
        <v>1</v>
      </c>
    </row>
    <row r="35" spans="1:11" x14ac:dyDescent="0.25">
      <c r="A35" s="4">
        <v>20200918</v>
      </c>
      <c r="B35" s="4">
        <v>9680</v>
      </c>
      <c r="C35" s="4" t="s">
        <v>96</v>
      </c>
      <c r="D35" s="4" t="s">
        <v>138</v>
      </c>
      <c r="E35" s="19" t="s">
        <v>207</v>
      </c>
      <c r="F35" s="4" t="s">
        <v>242</v>
      </c>
      <c r="G35" s="5">
        <v>1094130780</v>
      </c>
      <c r="H35" s="5">
        <v>973776394.20000005</v>
      </c>
      <c r="I35" s="5">
        <v>9616832</v>
      </c>
      <c r="J35" s="4">
        <v>1</v>
      </c>
      <c r="K35" s="4" t="b">
        <v>0</v>
      </c>
    </row>
    <row r="36" spans="1:11" x14ac:dyDescent="0.25">
      <c r="A36" s="4">
        <v>20200918</v>
      </c>
      <c r="B36" s="4">
        <v>34415</v>
      </c>
      <c r="C36" s="4" t="s">
        <v>34</v>
      </c>
      <c r="D36" s="4" t="s">
        <v>139</v>
      </c>
      <c r="E36" s="19" t="s">
        <v>208</v>
      </c>
      <c r="F36" s="4" t="s">
        <v>247</v>
      </c>
      <c r="G36" s="5">
        <v>1489183549</v>
      </c>
      <c r="H36" s="5">
        <v>953077471.20000005</v>
      </c>
      <c r="I36" s="5">
        <v>5209880</v>
      </c>
      <c r="J36" s="4">
        <v>1</v>
      </c>
      <c r="K36" s="4" t="b">
        <v>1</v>
      </c>
    </row>
    <row r="37" spans="1:11" x14ac:dyDescent="0.25">
      <c r="A37" s="4">
        <v>20200918</v>
      </c>
      <c r="B37" s="4">
        <v>575327</v>
      </c>
      <c r="C37" s="4" t="s">
        <v>35</v>
      </c>
      <c r="D37" s="4" t="s">
        <v>140</v>
      </c>
      <c r="E37" s="19" t="s">
        <v>209</v>
      </c>
      <c r="F37" s="4" t="s">
        <v>249</v>
      </c>
      <c r="G37" s="5">
        <v>2019158403</v>
      </c>
      <c r="H37" s="5">
        <v>928812865.20000005</v>
      </c>
      <c r="I37" s="5">
        <v>4031039</v>
      </c>
      <c r="J37" s="4">
        <v>1</v>
      </c>
      <c r="K37" s="4" t="b">
        <v>1</v>
      </c>
    </row>
    <row r="38" spans="1:11" x14ac:dyDescent="0.25">
      <c r="A38" s="4">
        <v>20200918</v>
      </c>
      <c r="B38" s="4">
        <v>225504</v>
      </c>
      <c r="C38" s="4" t="s">
        <v>36</v>
      </c>
      <c r="D38" s="4" t="s">
        <v>141</v>
      </c>
      <c r="E38" s="19" t="s">
        <v>210</v>
      </c>
      <c r="F38" s="4" t="s">
        <v>242</v>
      </c>
      <c r="G38" s="5">
        <v>1080964500</v>
      </c>
      <c r="H38" s="5">
        <v>897200535</v>
      </c>
      <c r="I38" s="5">
        <v>20490037</v>
      </c>
      <c r="J38" s="4">
        <v>1</v>
      </c>
      <c r="K38" s="4" t="b">
        <v>1</v>
      </c>
    </row>
    <row r="39" spans="1:11" x14ac:dyDescent="0.25">
      <c r="A39" s="4">
        <v>20200918</v>
      </c>
      <c r="B39" s="4">
        <v>701002</v>
      </c>
      <c r="C39" s="4" t="s">
        <v>37</v>
      </c>
      <c r="D39" s="4" t="s">
        <v>142</v>
      </c>
      <c r="E39" s="19" t="s">
        <v>211</v>
      </c>
      <c r="F39" s="4" t="s">
        <v>236</v>
      </c>
      <c r="G39" s="5">
        <v>942704490</v>
      </c>
      <c r="H39" s="5">
        <v>839006996.10000002</v>
      </c>
      <c r="I39" s="5">
        <v>9754622.5</v>
      </c>
      <c r="J39" s="4">
        <v>1</v>
      </c>
      <c r="K39" s="4" t="b">
        <v>1</v>
      </c>
    </row>
    <row r="40" spans="1:11" x14ac:dyDescent="0.25">
      <c r="A40" s="4">
        <v>20200918</v>
      </c>
      <c r="B40" s="4">
        <v>42865</v>
      </c>
      <c r="C40" s="4" t="s">
        <v>38</v>
      </c>
      <c r="D40" s="4" t="s">
        <v>143</v>
      </c>
      <c r="E40" s="19" t="s">
        <v>212</v>
      </c>
      <c r="F40" s="4" t="s">
        <v>236</v>
      </c>
      <c r="G40" s="5">
        <v>1719569460</v>
      </c>
      <c r="H40" s="5">
        <v>808197646.20000005</v>
      </c>
      <c r="I40" s="5">
        <v>29913921</v>
      </c>
      <c r="J40" s="4">
        <v>1</v>
      </c>
      <c r="K40" s="4" t="b">
        <v>1</v>
      </c>
    </row>
    <row r="41" spans="1:11" x14ac:dyDescent="0.25">
      <c r="A41" s="4">
        <v>20200918</v>
      </c>
      <c r="B41" s="4">
        <v>37292</v>
      </c>
      <c r="C41" s="4" t="s">
        <v>39</v>
      </c>
      <c r="D41" s="4" t="s">
        <v>144</v>
      </c>
      <c r="E41" s="19" t="s">
        <v>213</v>
      </c>
      <c r="F41" s="4" t="s">
        <v>251</v>
      </c>
      <c r="G41" s="5">
        <v>1855969680</v>
      </c>
      <c r="H41" s="5">
        <v>742387872.10000002</v>
      </c>
      <c r="I41" s="5">
        <v>4284516.5</v>
      </c>
      <c r="J41" s="4">
        <v>1</v>
      </c>
      <c r="K41" s="4" t="b">
        <v>1</v>
      </c>
    </row>
    <row r="42" spans="1:11" x14ac:dyDescent="0.25">
      <c r="A42" s="4">
        <v>20200918</v>
      </c>
      <c r="B42" s="4">
        <v>277334</v>
      </c>
      <c r="C42" s="4" t="s">
        <v>40</v>
      </c>
      <c r="D42" s="4" t="s">
        <v>145</v>
      </c>
      <c r="E42" s="19">
        <v>2208</v>
      </c>
      <c r="F42" s="4" t="s">
        <v>238</v>
      </c>
      <c r="G42" s="5">
        <v>5991849433</v>
      </c>
      <c r="H42" s="5">
        <v>719666856.29999995</v>
      </c>
      <c r="I42" s="5">
        <v>4869535.75</v>
      </c>
      <c r="J42" s="4">
        <v>1</v>
      </c>
      <c r="K42" s="4" t="b">
        <v>1</v>
      </c>
    </row>
    <row r="43" spans="1:11" x14ac:dyDescent="0.25">
      <c r="A43" s="4">
        <v>20200918</v>
      </c>
      <c r="B43" s="4">
        <v>64498</v>
      </c>
      <c r="C43" s="4" t="s">
        <v>41</v>
      </c>
      <c r="D43" s="4" t="s">
        <v>146</v>
      </c>
      <c r="E43" s="19">
        <v>3800</v>
      </c>
      <c r="F43" s="4" t="s">
        <v>238</v>
      </c>
      <c r="G43" s="5">
        <v>818357907.39999998</v>
      </c>
      <c r="H43" s="5">
        <v>572850535.20000005</v>
      </c>
      <c r="I43" s="5">
        <v>3925481.05</v>
      </c>
      <c r="J43" s="4">
        <v>1</v>
      </c>
      <c r="K43" s="4" t="b">
        <v>1</v>
      </c>
    </row>
    <row r="44" spans="1:11" x14ac:dyDescent="0.25">
      <c r="A44" s="4">
        <v>20200918</v>
      </c>
      <c r="B44" s="4">
        <v>34789</v>
      </c>
      <c r="C44" s="4" t="s">
        <v>42</v>
      </c>
      <c r="D44" s="4" t="s">
        <v>147</v>
      </c>
      <c r="E44" s="19">
        <v>18000</v>
      </c>
      <c r="F44" s="4" t="s">
        <v>252</v>
      </c>
      <c r="G44" s="5">
        <v>629616339.20000005</v>
      </c>
      <c r="H44" s="5">
        <v>541470051.70000005</v>
      </c>
      <c r="I44" s="5">
        <v>7229811.25</v>
      </c>
      <c r="J44" s="4">
        <v>1</v>
      </c>
      <c r="K44" s="4" t="b">
        <v>1</v>
      </c>
    </row>
    <row r="45" spans="1:11" x14ac:dyDescent="0.25">
      <c r="A45" s="4">
        <v>20200918</v>
      </c>
      <c r="B45" s="4">
        <v>22747</v>
      </c>
      <c r="C45" s="4" t="s">
        <v>43</v>
      </c>
      <c r="D45" s="4" t="s">
        <v>148</v>
      </c>
      <c r="E45" s="19" t="s">
        <v>214</v>
      </c>
      <c r="F45" s="4" t="s">
        <v>236</v>
      </c>
      <c r="G45" s="5">
        <v>569826805</v>
      </c>
      <c r="H45" s="5">
        <v>541335464.79999995</v>
      </c>
      <c r="I45" s="5">
        <v>27814691</v>
      </c>
      <c r="J45" s="4">
        <v>1</v>
      </c>
      <c r="K45" s="4" t="b">
        <v>1</v>
      </c>
    </row>
    <row r="46" spans="1:11" x14ac:dyDescent="0.25">
      <c r="A46" s="4">
        <v>20200918</v>
      </c>
      <c r="B46" s="4">
        <v>453387</v>
      </c>
      <c r="C46" s="4" t="s">
        <v>44</v>
      </c>
      <c r="D46" s="4" t="s">
        <v>149</v>
      </c>
      <c r="E46" s="19">
        <v>112610</v>
      </c>
      <c r="F46" s="4" t="s">
        <v>246</v>
      </c>
      <c r="G46" s="5">
        <v>1638624612</v>
      </c>
      <c r="H46" s="5">
        <v>540746122</v>
      </c>
      <c r="I46" s="5">
        <v>5499998</v>
      </c>
      <c r="J46" s="4">
        <v>1</v>
      </c>
      <c r="K46" s="4" t="b">
        <v>1</v>
      </c>
    </row>
    <row r="47" spans="1:11" x14ac:dyDescent="0.25">
      <c r="A47" s="4">
        <v>20200918</v>
      </c>
      <c r="B47" s="4">
        <v>207311</v>
      </c>
      <c r="C47" s="4" t="s">
        <v>45</v>
      </c>
      <c r="D47" s="4" t="s">
        <v>150</v>
      </c>
      <c r="E47" s="19" t="s">
        <v>215</v>
      </c>
      <c r="F47" s="4" t="s">
        <v>236</v>
      </c>
      <c r="G47" s="5">
        <v>535151530</v>
      </c>
      <c r="H47" s="5">
        <v>503042438.19999999</v>
      </c>
      <c r="I47" s="5">
        <v>5408458.5</v>
      </c>
      <c r="J47" s="4">
        <v>1</v>
      </c>
      <c r="K47" s="4" t="b">
        <v>1</v>
      </c>
    </row>
    <row r="48" spans="1:11" x14ac:dyDescent="0.25">
      <c r="A48" s="4">
        <v>20200918</v>
      </c>
      <c r="B48" s="4">
        <v>787344</v>
      </c>
      <c r="C48" s="4" t="s">
        <v>46</v>
      </c>
      <c r="D48" s="4" t="s">
        <v>151</v>
      </c>
      <c r="E48" s="19">
        <v>9519</v>
      </c>
      <c r="F48" s="4" t="s">
        <v>253</v>
      </c>
      <c r="G48" s="5">
        <v>833833424.39999998</v>
      </c>
      <c r="H48" s="5">
        <v>400240043.69999999</v>
      </c>
      <c r="I48" s="5">
        <v>3995433.4</v>
      </c>
      <c r="J48" s="4">
        <v>1</v>
      </c>
      <c r="K48" s="4" t="b">
        <v>1</v>
      </c>
    </row>
    <row r="49" spans="1:11" x14ac:dyDescent="0.25">
      <c r="A49" s="4">
        <v>20200918</v>
      </c>
      <c r="B49" s="4">
        <v>689277</v>
      </c>
      <c r="C49" s="4" t="s">
        <v>99</v>
      </c>
      <c r="D49" s="4" t="s">
        <v>152</v>
      </c>
      <c r="E49" s="19">
        <v>9517</v>
      </c>
      <c r="F49" s="4" t="s">
        <v>253</v>
      </c>
      <c r="G49" s="5">
        <v>545590376.20000005</v>
      </c>
      <c r="H49" s="5">
        <v>332810129.5</v>
      </c>
      <c r="I49" s="5">
        <v>4973645.5</v>
      </c>
      <c r="J49" s="4">
        <v>1</v>
      </c>
      <c r="K49" s="4" t="b">
        <v>0</v>
      </c>
    </row>
    <row r="50" spans="1:11" x14ac:dyDescent="0.25">
      <c r="A50" s="4">
        <v>20200918</v>
      </c>
      <c r="B50" s="4">
        <v>8107074</v>
      </c>
      <c r="C50" s="4" t="s">
        <v>47</v>
      </c>
      <c r="D50" s="4" t="s">
        <v>153</v>
      </c>
      <c r="E50" s="19">
        <v>322000</v>
      </c>
      <c r="F50" s="4" t="s">
        <v>246</v>
      </c>
      <c r="G50" s="5">
        <v>340227507.80000001</v>
      </c>
      <c r="H50" s="5">
        <v>129286452.90000001</v>
      </c>
      <c r="I50" s="5">
        <v>5614088</v>
      </c>
      <c r="J50" s="4">
        <v>1</v>
      </c>
      <c r="K50" s="4" t="b">
        <v>1</v>
      </c>
    </row>
    <row r="51" spans="1:11" x14ac:dyDescent="0.25">
      <c r="A51" s="4">
        <v>20200918</v>
      </c>
      <c r="B51" s="4">
        <v>5208</v>
      </c>
      <c r="C51" s="4" t="s">
        <v>48</v>
      </c>
      <c r="D51" s="4" t="s">
        <v>154</v>
      </c>
      <c r="E51" s="19" t="s">
        <v>216</v>
      </c>
      <c r="F51" s="4" t="s">
        <v>242</v>
      </c>
      <c r="G51" s="5">
        <v>18851702830</v>
      </c>
      <c r="H51" s="5">
        <v>14138777123</v>
      </c>
      <c r="I51" s="5">
        <v>148527090</v>
      </c>
      <c r="J51" s="4">
        <v>0.75</v>
      </c>
      <c r="K51" s="4" t="b">
        <v>1</v>
      </c>
    </row>
    <row r="52" spans="1:11" x14ac:dyDescent="0.25">
      <c r="A52" s="4">
        <v>20200918</v>
      </c>
      <c r="B52" s="4">
        <v>40448</v>
      </c>
      <c r="C52" s="4" t="s">
        <v>49</v>
      </c>
      <c r="D52" s="4" t="s">
        <v>155</v>
      </c>
      <c r="E52" s="19" t="s">
        <v>217</v>
      </c>
      <c r="F52" s="4" t="s">
        <v>243</v>
      </c>
      <c r="G52" s="5">
        <v>5848928220</v>
      </c>
      <c r="H52" s="5">
        <v>5205546116</v>
      </c>
      <c r="I52" s="5">
        <v>12285787</v>
      </c>
      <c r="J52" s="4">
        <v>0.75</v>
      </c>
      <c r="K52" s="4" t="b">
        <v>1</v>
      </c>
    </row>
    <row r="53" spans="1:11" x14ac:dyDescent="0.25">
      <c r="A53" s="4">
        <v>20200918</v>
      </c>
      <c r="B53" s="4">
        <v>3900</v>
      </c>
      <c r="C53" s="4" t="s">
        <v>50</v>
      </c>
      <c r="D53" s="4" t="s">
        <v>156</v>
      </c>
      <c r="E53" s="19" t="s">
        <v>218</v>
      </c>
      <c r="F53" s="4" t="s">
        <v>242</v>
      </c>
      <c r="G53" s="5">
        <v>4136792780</v>
      </c>
      <c r="H53" s="5">
        <v>4136792780</v>
      </c>
      <c r="I53" s="5">
        <v>24313640</v>
      </c>
      <c r="J53" s="4">
        <v>0.75</v>
      </c>
      <c r="K53" s="4" t="b">
        <v>1</v>
      </c>
    </row>
    <row r="54" spans="1:11" x14ac:dyDescent="0.25">
      <c r="A54" s="4">
        <v>20200918</v>
      </c>
      <c r="B54" s="4">
        <v>38069</v>
      </c>
      <c r="C54" s="4" t="s">
        <v>51</v>
      </c>
      <c r="D54" s="4" t="s">
        <v>157</v>
      </c>
      <c r="E54" s="19" t="s">
        <v>219</v>
      </c>
      <c r="F54" s="4" t="s">
        <v>242</v>
      </c>
      <c r="G54" s="5">
        <v>11047730760</v>
      </c>
      <c r="H54" s="5">
        <v>4087660381</v>
      </c>
      <c r="I54" s="5">
        <v>12341618</v>
      </c>
      <c r="J54" s="4">
        <v>0.75</v>
      </c>
      <c r="K54" s="4" t="b">
        <v>1</v>
      </c>
    </row>
    <row r="55" spans="1:11" x14ac:dyDescent="0.25">
      <c r="A55" s="4">
        <v>20200918</v>
      </c>
      <c r="B55" s="4">
        <v>6376</v>
      </c>
      <c r="C55" s="4" t="s">
        <v>52</v>
      </c>
      <c r="D55" s="4" t="s">
        <v>158</v>
      </c>
      <c r="E55" s="19">
        <v>9830</v>
      </c>
      <c r="F55" s="4" t="s">
        <v>246</v>
      </c>
      <c r="G55" s="5">
        <v>5861955533</v>
      </c>
      <c r="H55" s="5">
        <v>3693031986</v>
      </c>
      <c r="I55" s="5">
        <v>33469958</v>
      </c>
      <c r="J55" s="4">
        <v>0.75</v>
      </c>
      <c r="K55" s="4" t="b">
        <v>1</v>
      </c>
    </row>
    <row r="56" spans="1:11" x14ac:dyDescent="0.25">
      <c r="A56" s="4">
        <v>20200918</v>
      </c>
      <c r="B56" s="4">
        <v>4521</v>
      </c>
      <c r="C56" s="4" t="s">
        <v>53</v>
      </c>
      <c r="D56" s="4" t="s">
        <v>159</v>
      </c>
      <c r="E56" s="19" t="s">
        <v>220</v>
      </c>
      <c r="F56" s="4" t="s">
        <v>242</v>
      </c>
      <c r="G56" s="5">
        <v>2355292200</v>
      </c>
      <c r="H56" s="5">
        <v>2355292200</v>
      </c>
      <c r="I56" s="5">
        <v>15937210.5</v>
      </c>
      <c r="J56" s="4">
        <v>0.75</v>
      </c>
      <c r="K56" s="4" t="b">
        <v>1</v>
      </c>
    </row>
    <row r="57" spans="1:11" x14ac:dyDescent="0.25">
      <c r="A57" s="4">
        <v>20200918</v>
      </c>
      <c r="B57" s="4">
        <v>27494</v>
      </c>
      <c r="C57" s="4" t="s">
        <v>54</v>
      </c>
      <c r="D57" s="4" t="s">
        <v>160</v>
      </c>
      <c r="E57" s="19" t="s">
        <v>221</v>
      </c>
      <c r="F57" s="4" t="s">
        <v>251</v>
      </c>
      <c r="G57" s="5">
        <v>3790222595</v>
      </c>
      <c r="H57" s="5">
        <v>1402382360</v>
      </c>
      <c r="I57" s="5">
        <v>4155797.5</v>
      </c>
      <c r="J57" s="4">
        <v>0.75</v>
      </c>
      <c r="K57" s="4" t="b">
        <v>1</v>
      </c>
    </row>
    <row r="58" spans="1:11" x14ac:dyDescent="0.25">
      <c r="A58" s="4">
        <v>20200918</v>
      </c>
      <c r="B58" s="4">
        <v>345655</v>
      </c>
      <c r="C58" s="4" t="s">
        <v>55</v>
      </c>
      <c r="D58" s="4" t="s">
        <v>161</v>
      </c>
      <c r="E58" s="19" t="s">
        <v>222</v>
      </c>
      <c r="F58" s="4" t="s">
        <v>243</v>
      </c>
      <c r="G58" s="5">
        <v>3200312062</v>
      </c>
      <c r="H58" s="5">
        <v>1280124825</v>
      </c>
      <c r="I58" s="5">
        <v>4704806.5</v>
      </c>
      <c r="J58" s="4">
        <v>0.75</v>
      </c>
      <c r="K58" s="4" t="b">
        <v>1</v>
      </c>
    </row>
    <row r="59" spans="1:11" x14ac:dyDescent="0.25">
      <c r="A59" s="4">
        <v>20200918</v>
      </c>
      <c r="B59" s="4">
        <v>4814</v>
      </c>
      <c r="C59" s="4" t="s">
        <v>56</v>
      </c>
      <c r="D59" s="4" t="s">
        <v>162</v>
      </c>
      <c r="E59" s="19" t="s">
        <v>223</v>
      </c>
      <c r="F59" s="4" t="s">
        <v>242</v>
      </c>
      <c r="G59" s="5">
        <v>135593000000</v>
      </c>
      <c r="H59" s="5">
        <v>135593000000</v>
      </c>
      <c r="I59" s="5">
        <v>521280315</v>
      </c>
      <c r="J59" s="4">
        <v>0.5</v>
      </c>
      <c r="K59" s="4" t="b">
        <v>1</v>
      </c>
    </row>
    <row r="60" spans="1:11" x14ac:dyDescent="0.25">
      <c r="A60" s="4">
        <v>20200918</v>
      </c>
      <c r="B60" s="4">
        <v>5205</v>
      </c>
      <c r="C60" s="4" t="s">
        <v>57</v>
      </c>
      <c r="D60" s="4" t="s">
        <v>163</v>
      </c>
      <c r="E60" s="19" t="s">
        <v>224</v>
      </c>
      <c r="F60" s="4" t="s">
        <v>236</v>
      </c>
      <c r="G60" s="5">
        <v>35145379800</v>
      </c>
      <c r="H60" s="5">
        <v>35145379800</v>
      </c>
      <c r="I60" s="5">
        <v>176157885</v>
      </c>
      <c r="J60" s="4">
        <v>0.5</v>
      </c>
      <c r="K60" s="4" t="b">
        <v>1</v>
      </c>
    </row>
    <row r="61" spans="1:11" x14ac:dyDescent="0.25">
      <c r="A61" s="4">
        <v>20200918</v>
      </c>
      <c r="B61" s="4">
        <v>7499</v>
      </c>
      <c r="C61" s="4" t="s">
        <v>95</v>
      </c>
      <c r="D61" s="4" t="s">
        <v>164</v>
      </c>
      <c r="E61" s="19" t="s">
        <v>225</v>
      </c>
      <c r="F61" s="4" t="s">
        <v>242</v>
      </c>
      <c r="G61" s="5">
        <v>12497811490</v>
      </c>
      <c r="H61" s="5">
        <v>12497811490</v>
      </c>
      <c r="I61" s="5">
        <v>82364025</v>
      </c>
      <c r="J61" s="4">
        <v>0.5</v>
      </c>
      <c r="K61" s="4" t="b">
        <v>0</v>
      </c>
    </row>
    <row r="62" spans="1:11" x14ac:dyDescent="0.25">
      <c r="A62" s="4">
        <v>20200918</v>
      </c>
      <c r="B62" s="4">
        <v>4369</v>
      </c>
      <c r="C62" s="4" t="s">
        <v>94</v>
      </c>
      <c r="D62" s="4" t="s">
        <v>165</v>
      </c>
      <c r="E62" s="19" t="s">
        <v>226</v>
      </c>
      <c r="F62" s="4" t="s">
        <v>242</v>
      </c>
      <c r="G62" s="5">
        <v>11554618320</v>
      </c>
      <c r="H62" s="5">
        <v>11554618320</v>
      </c>
      <c r="I62" s="5">
        <v>120094220</v>
      </c>
      <c r="J62" s="4">
        <v>0.5</v>
      </c>
      <c r="K62" s="4" t="b">
        <v>0</v>
      </c>
    </row>
    <row r="63" spans="1:11" x14ac:dyDescent="0.25">
      <c r="A63" s="4">
        <v>20200918</v>
      </c>
      <c r="B63" s="4">
        <v>40679</v>
      </c>
      <c r="C63" s="4" t="s">
        <v>58</v>
      </c>
      <c r="D63" s="4" t="s">
        <v>166</v>
      </c>
      <c r="E63" s="19" t="s">
        <v>227</v>
      </c>
      <c r="F63" s="4" t="s">
        <v>251</v>
      </c>
      <c r="G63" s="5">
        <v>14290676162</v>
      </c>
      <c r="H63" s="5">
        <v>10003473313</v>
      </c>
      <c r="I63" s="5">
        <v>32212048</v>
      </c>
      <c r="J63" s="4">
        <v>0.5</v>
      </c>
      <c r="K63" s="4" t="b">
        <v>1</v>
      </c>
    </row>
    <row r="64" spans="1:11" x14ac:dyDescent="0.25">
      <c r="A64" s="4">
        <v>20200918</v>
      </c>
      <c r="B64" s="4">
        <v>26778</v>
      </c>
      <c r="C64" s="4" t="s">
        <v>63</v>
      </c>
      <c r="D64" s="4" t="s">
        <v>167</v>
      </c>
      <c r="E64" s="19" t="s">
        <v>228</v>
      </c>
      <c r="F64" s="4" t="s">
        <v>254</v>
      </c>
      <c r="G64" s="5">
        <v>18543417411</v>
      </c>
      <c r="H64" s="5">
        <v>9086274531</v>
      </c>
      <c r="I64" s="5">
        <v>45996530</v>
      </c>
      <c r="J64" s="4">
        <v>0.5</v>
      </c>
      <c r="K64" s="4" t="b">
        <v>1</v>
      </c>
    </row>
    <row r="65" spans="1:11" x14ac:dyDescent="0.25">
      <c r="A65" s="4">
        <v>20200918</v>
      </c>
      <c r="B65" s="4">
        <v>4338</v>
      </c>
      <c r="C65" s="4" t="s">
        <v>64</v>
      </c>
      <c r="D65" s="4" t="s">
        <v>168</v>
      </c>
      <c r="E65" s="19" t="s">
        <v>229</v>
      </c>
      <c r="F65" s="4" t="s">
        <v>242</v>
      </c>
      <c r="G65" s="5">
        <v>3568035080</v>
      </c>
      <c r="H65" s="5">
        <v>3568035080</v>
      </c>
      <c r="I65" s="5">
        <v>16592948.5</v>
      </c>
      <c r="J65" s="4">
        <v>0.5</v>
      </c>
      <c r="K65" s="4" t="b">
        <v>1</v>
      </c>
    </row>
    <row r="66" spans="1:11" x14ac:dyDescent="0.25">
      <c r="A66" s="4">
        <v>20200918</v>
      </c>
      <c r="B66" s="4">
        <v>41144</v>
      </c>
      <c r="C66" s="4" t="s">
        <v>97</v>
      </c>
      <c r="D66" s="4" t="s">
        <v>169</v>
      </c>
      <c r="E66" s="19">
        <v>9513</v>
      </c>
      <c r="F66" s="4" t="s">
        <v>253</v>
      </c>
      <c r="G66" s="5">
        <v>2938992811</v>
      </c>
      <c r="H66" s="5">
        <v>2792043170</v>
      </c>
      <c r="I66" s="5">
        <v>13509643</v>
      </c>
      <c r="J66" s="4">
        <v>0.5</v>
      </c>
      <c r="K66" s="4" t="b">
        <v>0</v>
      </c>
    </row>
    <row r="67" spans="1:11" x14ac:dyDescent="0.25">
      <c r="A67" s="4">
        <v>20200918</v>
      </c>
      <c r="B67" s="4">
        <v>2563</v>
      </c>
      <c r="C67" s="4" t="s">
        <v>65</v>
      </c>
      <c r="D67" s="4" t="s">
        <v>170</v>
      </c>
      <c r="E67" s="19" t="s">
        <v>230</v>
      </c>
      <c r="F67" s="4" t="s">
        <v>237</v>
      </c>
      <c r="G67" s="5">
        <v>6379172416</v>
      </c>
      <c r="H67" s="5">
        <v>2487877242</v>
      </c>
      <c r="I67" s="5">
        <v>11809874</v>
      </c>
      <c r="J67" s="4">
        <v>0.5</v>
      </c>
      <c r="K67" s="4" t="b">
        <v>1</v>
      </c>
    </row>
    <row r="68" spans="1:11" x14ac:dyDescent="0.25">
      <c r="A68" s="4">
        <v>20200918</v>
      </c>
      <c r="B68" s="4">
        <v>793077</v>
      </c>
      <c r="C68" s="4" t="s">
        <v>66</v>
      </c>
      <c r="D68" s="4" t="s">
        <v>171</v>
      </c>
      <c r="E68" s="19" t="s">
        <v>231</v>
      </c>
      <c r="F68" s="4" t="s">
        <v>242</v>
      </c>
      <c r="G68" s="5">
        <v>2194636000</v>
      </c>
      <c r="H68" s="5">
        <v>2194636000</v>
      </c>
      <c r="I68" s="5">
        <v>12203883</v>
      </c>
      <c r="J68" s="4">
        <v>0.5</v>
      </c>
      <c r="K68" s="4" t="b">
        <v>1</v>
      </c>
    </row>
    <row r="69" spans="1:11" x14ac:dyDescent="0.25">
      <c r="A69" s="4">
        <v>20200918</v>
      </c>
      <c r="B69" s="4">
        <v>10069</v>
      </c>
      <c r="C69" s="4" t="s">
        <v>67</v>
      </c>
      <c r="D69" s="4" t="s">
        <v>172</v>
      </c>
      <c r="E69" s="19" t="s">
        <v>232</v>
      </c>
      <c r="F69" s="4" t="s">
        <v>236</v>
      </c>
      <c r="G69" s="5">
        <v>2040055160</v>
      </c>
      <c r="H69" s="5">
        <v>2040055160</v>
      </c>
      <c r="I69" s="5">
        <v>9050198</v>
      </c>
      <c r="J69" s="4">
        <v>0.5</v>
      </c>
      <c r="K69" s="4" t="b">
        <v>1</v>
      </c>
    </row>
    <row r="70" spans="1:11" x14ac:dyDescent="0.25">
      <c r="A70" s="4">
        <v>20200918</v>
      </c>
      <c r="B70" s="4">
        <v>327745</v>
      </c>
      <c r="C70" s="4" t="s">
        <v>68</v>
      </c>
      <c r="D70" s="4" t="s">
        <v>173</v>
      </c>
      <c r="E70" s="19" t="s">
        <v>233</v>
      </c>
      <c r="F70" s="4" t="s">
        <v>242</v>
      </c>
      <c r="G70" s="5">
        <v>2898285560</v>
      </c>
      <c r="H70" s="5">
        <v>746533060</v>
      </c>
      <c r="I70" s="5">
        <v>4193676.4</v>
      </c>
      <c r="J70" s="4">
        <v>0.5</v>
      </c>
      <c r="K70" s="4" t="b">
        <v>1</v>
      </c>
    </row>
    <row r="71" spans="1:11" x14ac:dyDescent="0.25">
      <c r="A71" s="4">
        <v>20200918</v>
      </c>
      <c r="B71" s="4">
        <v>228013</v>
      </c>
      <c r="C71" s="4" t="s">
        <v>69</v>
      </c>
      <c r="D71" s="4" t="s">
        <v>174</v>
      </c>
      <c r="E71" s="19">
        <v>1407</v>
      </c>
      <c r="F71" s="4" t="s">
        <v>253</v>
      </c>
      <c r="G71" s="5">
        <v>919385133</v>
      </c>
      <c r="H71" s="5">
        <v>450498715.19999999</v>
      </c>
      <c r="I71" s="5">
        <v>3559131.3</v>
      </c>
      <c r="J71" s="4">
        <v>0.5</v>
      </c>
      <c r="K71" s="4" t="b">
        <v>1</v>
      </c>
    </row>
    <row r="72" spans="1:11" x14ac:dyDescent="0.25">
      <c r="A72" s="4">
        <v>20200918</v>
      </c>
      <c r="B72" s="4">
        <v>2534</v>
      </c>
      <c r="C72" s="4" t="s">
        <v>70</v>
      </c>
      <c r="D72" s="4" t="s">
        <v>175</v>
      </c>
      <c r="E72" s="19" t="s">
        <v>234</v>
      </c>
      <c r="F72" s="4" t="s">
        <v>237</v>
      </c>
      <c r="G72" s="5">
        <v>755902465.5</v>
      </c>
      <c r="H72" s="5">
        <v>438423430</v>
      </c>
      <c r="I72" s="5">
        <v>3909036.5</v>
      </c>
      <c r="J72" s="4">
        <v>0.5</v>
      </c>
      <c r="K72" s="4" t="b">
        <v>1</v>
      </c>
    </row>
    <row r="73" spans="1:11" x14ac:dyDescent="0.25">
      <c r="A73" s="4">
        <v>20200918</v>
      </c>
      <c r="B73" s="4">
        <v>225600</v>
      </c>
      <c r="C73" s="4" t="s">
        <v>71</v>
      </c>
      <c r="D73" s="4" t="s">
        <v>176</v>
      </c>
      <c r="E73" s="19">
        <v>11930</v>
      </c>
      <c r="F73" s="4" t="s">
        <v>246</v>
      </c>
      <c r="G73" s="5">
        <v>364078645.30000001</v>
      </c>
      <c r="H73" s="5">
        <v>243932692.30000001</v>
      </c>
      <c r="I73" s="5">
        <v>4024429.8</v>
      </c>
      <c r="J73" s="4">
        <v>0.5</v>
      </c>
      <c r="K73" s="4" t="b">
        <v>1</v>
      </c>
    </row>
    <row r="74" spans="1:11" x14ac:dyDescent="0.25">
      <c r="A74" s="4">
        <v>20200918</v>
      </c>
      <c r="B74" s="4">
        <v>210560</v>
      </c>
      <c r="C74" s="4" t="s">
        <v>72</v>
      </c>
      <c r="D74" s="4" t="s">
        <v>177</v>
      </c>
      <c r="E74" s="19">
        <v>100130</v>
      </c>
      <c r="F74" s="4" t="s">
        <v>252</v>
      </c>
      <c r="G74" s="5">
        <v>455509091.69999999</v>
      </c>
      <c r="H74" s="5">
        <v>227754545.80000001</v>
      </c>
      <c r="I74" s="5">
        <v>11253500</v>
      </c>
      <c r="J74" s="4">
        <v>0.5</v>
      </c>
      <c r="K74" s="4" t="b">
        <v>1</v>
      </c>
    </row>
  </sheetData>
  <autoFilter ref="A1:K1" xr:uid="{18747E84-B1C9-45A3-87ED-83786365DF3B}"/>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40E683-CCA5-4F4F-9264-1E76188943F6}">
  <dimension ref="A1:Y26"/>
  <sheetViews>
    <sheetView showGridLines="0" zoomScale="120" zoomScaleNormal="120" workbookViewId="0">
      <pane xSplit="1" ySplit="5" topLeftCell="B6" activePane="bottomRight" state="frozen"/>
      <selection pane="topRight" activeCell="F1" sqref="F1"/>
      <selection pane="bottomLeft" activeCell="A5" sqref="A5"/>
      <selection pane="bottomRight" activeCell="P9" sqref="P9"/>
    </sheetView>
  </sheetViews>
  <sheetFormatPr defaultColWidth="9.140625" defaultRowHeight="14.25" x14ac:dyDescent="0.2"/>
  <cols>
    <col min="1" max="1" width="36.85546875" style="63" customWidth="1"/>
    <col min="2" max="2" width="30.5703125" style="64" bestFit="1" customWidth="1"/>
    <col min="3" max="3" width="11" style="63" bestFit="1" customWidth="1"/>
    <col min="4" max="4" width="19.85546875" style="63" bestFit="1" customWidth="1"/>
    <col min="5" max="5" width="20.5703125" style="63" bestFit="1" customWidth="1"/>
    <col min="6" max="6" width="20" style="63" bestFit="1" customWidth="1"/>
    <col min="7" max="7" width="18.28515625" style="63" bestFit="1" customWidth="1"/>
    <col min="8" max="8" width="19.42578125" style="63" bestFit="1" customWidth="1"/>
    <col min="9" max="9" width="19.42578125" style="63" customWidth="1"/>
    <col min="10" max="10" width="20.85546875" style="63" customWidth="1"/>
    <col min="11" max="11" width="19.42578125" style="63" customWidth="1"/>
    <col min="12" max="12" width="15.5703125" style="66" bestFit="1" customWidth="1"/>
    <col min="13" max="13" width="15.5703125" style="68" customWidth="1"/>
    <col min="14" max="14" width="15.5703125" style="63" bestFit="1" customWidth="1"/>
    <col min="15" max="15" width="32" style="66" bestFit="1" customWidth="1"/>
    <col min="16" max="16" width="31.42578125" style="69" customWidth="1"/>
    <col min="17" max="17" width="15.42578125" style="66" customWidth="1"/>
    <col min="18" max="19" width="9.7109375" style="68" customWidth="1"/>
    <col min="20" max="20" width="14.85546875" style="66" customWidth="1"/>
    <col min="21" max="21" width="9.5703125" style="68" customWidth="1"/>
    <col min="22" max="22" width="9.7109375" style="68" customWidth="1"/>
    <col min="23" max="23" width="13" style="66" customWidth="1"/>
    <col min="24" max="24" width="10.140625" style="68" customWidth="1"/>
    <col min="25" max="25" width="11.28515625" style="69" customWidth="1"/>
    <col min="26" max="16384" width="9.140625" style="63"/>
  </cols>
  <sheetData>
    <row r="1" spans="1:25" s="44" customFormat="1" ht="15" customHeight="1" x14ac:dyDescent="0.25">
      <c r="B1" s="45"/>
      <c r="C1" s="46"/>
      <c r="D1" s="46"/>
      <c r="E1" s="46"/>
      <c r="F1" s="46"/>
      <c r="G1" s="46"/>
      <c r="H1" s="46"/>
      <c r="I1" s="46"/>
      <c r="J1" s="46"/>
      <c r="K1" s="46"/>
      <c r="L1" s="47"/>
      <c r="M1" s="46"/>
      <c r="N1" s="46"/>
      <c r="O1" s="47"/>
      <c r="P1" s="48"/>
      <c r="Q1" s="47"/>
      <c r="R1" s="46"/>
      <c r="S1" s="46"/>
      <c r="T1" s="46"/>
      <c r="U1" s="46"/>
      <c r="V1" s="46"/>
      <c r="W1" s="46"/>
      <c r="X1" s="46"/>
      <c r="Y1" s="46"/>
    </row>
    <row r="2" spans="1:25" s="44" customFormat="1" ht="15" x14ac:dyDescent="0.25">
      <c r="A2" s="86" t="s">
        <v>76</v>
      </c>
      <c r="B2" s="71" t="s">
        <v>78</v>
      </c>
      <c r="C2" s="96" t="s">
        <v>80</v>
      </c>
      <c r="D2" s="97"/>
      <c r="E2" s="97"/>
      <c r="F2" s="97"/>
      <c r="G2" s="97"/>
      <c r="H2" s="98"/>
      <c r="I2" s="96" t="s">
        <v>295</v>
      </c>
      <c r="J2" s="97"/>
      <c r="K2" s="98"/>
      <c r="L2" s="105" t="s">
        <v>79</v>
      </c>
      <c r="M2" s="107"/>
      <c r="N2" s="107"/>
      <c r="O2" s="105" t="s">
        <v>77</v>
      </c>
      <c r="P2" s="106"/>
      <c r="Q2" s="105" t="s">
        <v>287</v>
      </c>
      <c r="R2" s="107"/>
      <c r="S2" s="107"/>
      <c r="T2" s="107"/>
      <c r="U2" s="107"/>
      <c r="V2" s="107"/>
      <c r="W2" s="107"/>
      <c r="X2" s="107"/>
      <c r="Y2" s="107"/>
    </row>
    <row r="3" spans="1:25" s="49" customFormat="1" ht="14.25" customHeight="1" x14ac:dyDescent="0.2">
      <c r="B3" s="50"/>
      <c r="I3" s="90"/>
      <c r="L3" s="51"/>
      <c r="O3" s="51"/>
      <c r="P3" s="52"/>
      <c r="Q3" s="108" t="s">
        <v>82</v>
      </c>
      <c r="R3" s="109"/>
      <c r="S3" s="109"/>
      <c r="T3" s="108" t="s">
        <v>83</v>
      </c>
      <c r="U3" s="109"/>
      <c r="V3" s="109"/>
      <c r="W3" s="110" t="s">
        <v>84</v>
      </c>
      <c r="X3" s="111"/>
      <c r="Y3" s="112"/>
    </row>
    <row r="4" spans="1:25" s="49" customFormat="1" ht="21" customHeight="1" x14ac:dyDescent="0.2">
      <c r="B4" s="104" t="s">
        <v>271</v>
      </c>
      <c r="C4" s="95" t="s">
        <v>261</v>
      </c>
      <c r="D4" s="95" t="s">
        <v>265</v>
      </c>
      <c r="E4" s="95" t="s">
        <v>266</v>
      </c>
      <c r="F4" s="95" t="s">
        <v>267</v>
      </c>
      <c r="G4" s="95" t="s">
        <v>268</v>
      </c>
      <c r="H4" s="95" t="s">
        <v>269</v>
      </c>
      <c r="I4" s="99" t="s">
        <v>296</v>
      </c>
      <c r="J4" s="95" t="s">
        <v>297</v>
      </c>
      <c r="K4" s="100" t="s">
        <v>298</v>
      </c>
      <c r="L4" s="99" t="s">
        <v>263</v>
      </c>
      <c r="M4" s="95" t="s">
        <v>264</v>
      </c>
      <c r="N4" s="95" t="s">
        <v>300</v>
      </c>
      <c r="O4" s="99" t="s">
        <v>283</v>
      </c>
      <c r="P4" s="100" t="s">
        <v>75</v>
      </c>
      <c r="Q4" s="99" t="s">
        <v>270</v>
      </c>
      <c r="R4" s="95" t="s">
        <v>284</v>
      </c>
      <c r="S4" s="100" t="s">
        <v>285</v>
      </c>
      <c r="T4" s="99" t="s">
        <v>270</v>
      </c>
      <c r="U4" s="95" t="s">
        <v>284</v>
      </c>
      <c r="V4" s="100" t="s">
        <v>285</v>
      </c>
      <c r="W4" s="99" t="s">
        <v>270</v>
      </c>
      <c r="X4" s="95" t="s">
        <v>284</v>
      </c>
      <c r="Y4" s="100" t="s">
        <v>285</v>
      </c>
    </row>
    <row r="5" spans="1:25" s="49" customFormat="1" ht="38.25" customHeight="1" x14ac:dyDescent="0.2">
      <c r="A5" s="25" t="s">
        <v>272</v>
      </c>
      <c r="B5" s="104"/>
      <c r="C5" s="95"/>
      <c r="D5" s="95"/>
      <c r="E5" s="95"/>
      <c r="F5" s="95"/>
      <c r="G5" s="95"/>
      <c r="H5" s="95"/>
      <c r="I5" s="99"/>
      <c r="J5" s="95"/>
      <c r="K5" s="100"/>
      <c r="L5" s="99"/>
      <c r="M5" s="95"/>
      <c r="N5" s="95"/>
      <c r="O5" s="99"/>
      <c r="P5" s="100"/>
      <c r="Q5" s="99"/>
      <c r="R5" s="95"/>
      <c r="S5" s="100"/>
      <c r="T5" s="99"/>
      <c r="U5" s="95"/>
      <c r="V5" s="100"/>
      <c r="W5" s="99"/>
      <c r="X5" s="95"/>
      <c r="Y5" s="100"/>
    </row>
    <row r="6" spans="1:25" s="49" customFormat="1" x14ac:dyDescent="0.2">
      <c r="A6" s="26" t="s">
        <v>256</v>
      </c>
      <c r="B6" s="53">
        <f>SUMPRODUCT('Original (Sep 20) Ref Rebal'!L2:L31,'Original (Sep 20) Ref Rebal'!J2:J31)</f>
        <v>0.99999999999999967</v>
      </c>
      <c r="C6" s="27">
        <f>COUNT('Original (Sep 20) Ref Rebal'!L:L)</f>
        <v>30</v>
      </c>
      <c r="D6" s="54">
        <f t="array" ref="D6">1/SUM('Original (Sep 20) Ref Rebal'!L2:L31^2)</f>
        <v>27.081646086650935</v>
      </c>
      <c r="E6" s="55">
        <f>MAX('Original (Sep 20) Ref Rebal'!L2:L31)</f>
        <v>4.4999999999999984E-2</v>
      </c>
      <c r="F6" s="56">
        <f>MIN('Original (Sep 20) Ref Rebal'!L2:L31)</f>
        <v>1.5019522340342021E-2</v>
      </c>
      <c r="G6" s="55">
        <f>SUMIF('Original (Sep 20) Ref Rebal'!L:L, "&gt;="&amp;0.05,'Original (Sep 20) Ref Rebal'!L:L)</f>
        <v>0</v>
      </c>
      <c r="H6" s="55" cm="1">
        <f t="array" aca="1" ref="H6" ca="1">SUMPRODUCT(LARGE('Original (Sep 20) Ref Rebal'!L:L,ROW(INDIRECT("1:10"))))</f>
        <v>0.44999999999999984</v>
      </c>
      <c r="I6" s="92">
        <f>MAX('Original (Sep 20) Ref Rebal'!K:K)</f>
        <v>1960036199.4785593</v>
      </c>
      <c r="J6" s="84">
        <f>MIN('Original (Sep 20) Ref Rebal'!K:K)</f>
        <v>654195721.90994</v>
      </c>
      <c r="K6" s="84">
        <f>MEDIAN('Original (Sep 20) Ref Rebal'!K:K)</f>
        <v>1489209952.4035523</v>
      </c>
      <c r="L6" s="57">
        <f>SUM('Original (Sep 20) Ref Rebal'!G:G)</f>
        <v>229415128575.28439</v>
      </c>
      <c r="M6" s="28">
        <v>143219256911.2001</v>
      </c>
      <c r="N6" s="28">
        <f>SUM('Original (Sep 20) Ref Rebal'!K:K)</f>
        <v>43556359988.412445</v>
      </c>
      <c r="O6" s="85">
        <f>SUMPRODUCT('Original (Sep 20) Ref Rebal'!L2:L31,'Original (Sep 20) Ref Rebal'!I2:I31)</f>
        <v>38575239.934269942</v>
      </c>
      <c r="P6" s="58">
        <v>31.218332299020428</v>
      </c>
      <c r="Q6" s="59">
        <v>0.16584000671698337</v>
      </c>
      <c r="R6" s="27">
        <v>13</v>
      </c>
      <c r="S6" s="60">
        <v>0.36382046795904399</v>
      </c>
      <c r="T6" s="61">
        <v>0.24876001007547505</v>
      </c>
      <c r="U6" s="27">
        <v>19</v>
      </c>
      <c r="V6" s="62">
        <v>0.53317968827889839</v>
      </c>
      <c r="W6" s="61">
        <v>0.33168001343396675</v>
      </c>
      <c r="X6" s="27">
        <v>23</v>
      </c>
      <c r="Y6" s="82">
        <v>0.69417408386229129</v>
      </c>
    </row>
    <row r="7" spans="1:25" s="49" customFormat="1" ht="15" customHeight="1" x14ac:dyDescent="0.2">
      <c r="A7" s="29" t="s">
        <v>257</v>
      </c>
      <c r="B7" s="53">
        <f>SUMPRODUCT('Prior (Feb 20) Consultation'!L2:L45,'Prior (Feb 20) Consultation'!J2:J45)</f>
        <v>0.99999999999999978</v>
      </c>
      <c r="C7" s="27">
        <f>COUNT('Prior (Feb 20) Consultation'!L:L)</f>
        <v>44</v>
      </c>
      <c r="D7" s="54">
        <f t="array" ref="D7">1/SUM('Prior (Feb 20) Consultation'!L2:L45^2)</f>
        <v>21.308433610583908</v>
      </c>
      <c r="E7" s="55">
        <f>MAX('Prior (Feb 20) Consultation'!L2:L45)</f>
        <v>9.0000000000000024E-2</v>
      </c>
      <c r="F7" s="56">
        <f>MIN('Prior (Feb 20) Consultation'!L2:L45)</f>
        <v>1.1674679635298726E-3</v>
      </c>
      <c r="G7" s="55">
        <f>SUMIF('Prior (Feb 20) Consultation'!L:L, "&gt;="&amp;0.05, 'Prior (Feb 20) Consultation'!L:L)</f>
        <v>0.39999999999999997</v>
      </c>
      <c r="H7" s="55" cm="1">
        <f t="array" aca="1" ref="H7" ca="1">SUMPRODUCT(LARGE('Prior (Feb 20) Consultation'!L:L,ROW(INDIRECT("1:10"))))</f>
        <v>0.60985665742013828</v>
      </c>
      <c r="I7" s="92">
        <f>MAX('Prior (Feb 20) Consultation'!K:K)</f>
        <v>9921606096.3236389</v>
      </c>
      <c r="J7" s="84">
        <f>MIN('Prior (Feb 20) Consultation'!K:K)</f>
        <v>128701747.38022804</v>
      </c>
      <c r="K7" s="84">
        <f>MEDIAN('Prior (Feb 20) Consultation'!K:K)</f>
        <v>1478949912.83601</v>
      </c>
      <c r="L7" s="57">
        <f>SUM('Prior (Feb 20) Consultation'!G:G)</f>
        <v>249880166216.35513</v>
      </c>
      <c r="M7" s="28">
        <v>152336578261.95981</v>
      </c>
      <c r="N7" s="28">
        <f>SUM('Prior (Feb 20) Consultation'!K:K)</f>
        <v>110240067736.92929</v>
      </c>
      <c r="O7" s="85">
        <f>SUMPRODUCT('Prior (Feb 20) Consultation'!L2:L45,'Prior (Feb 20) Consultation'!I2:I45)</f>
        <v>54214337.142007791</v>
      </c>
      <c r="P7" s="58">
        <v>13.935231600862471</v>
      </c>
      <c r="Q7" s="59">
        <v>9.0473310935171317E-2</v>
      </c>
      <c r="R7" s="27">
        <v>0</v>
      </c>
      <c r="S7" s="60">
        <v>0</v>
      </c>
      <c r="T7" s="61">
        <v>0.13570996640275698</v>
      </c>
      <c r="U7" s="27">
        <v>17</v>
      </c>
      <c r="V7" s="62">
        <v>0.41571512173611186</v>
      </c>
      <c r="W7" s="61">
        <v>0.18094662187034263</v>
      </c>
      <c r="X7" s="27">
        <v>27</v>
      </c>
      <c r="Y7" s="82">
        <v>0.58013130419047276</v>
      </c>
    </row>
    <row r="8" spans="1:25" s="49" customFormat="1" ht="15" customHeight="1" x14ac:dyDescent="0.2">
      <c r="A8" s="29" t="s">
        <v>282</v>
      </c>
      <c r="B8" s="53">
        <f>SUMPRODUCT('Current Consultation '!M2:M68,'Current Consultation '!K2:K68)</f>
        <v>0.87931700180453565</v>
      </c>
      <c r="C8" s="27">
        <f>COUNT('Current Consultation '!M:M)</f>
        <v>67</v>
      </c>
      <c r="D8" s="54">
        <f t="array" ref="D8">1/SUM('Current Consultation '!M2:M68^2)</f>
        <v>28.611849172179966</v>
      </c>
      <c r="E8" s="55">
        <f>MAX('Current Consultation '!M2:M68)</f>
        <v>8.000000000000014E-2</v>
      </c>
      <c r="F8" s="56">
        <f>MIN('Current Consultation '!M2:M68)</f>
        <v>6.2489073717758277E-4</v>
      </c>
      <c r="G8" s="55">
        <f>SUMIF('Current Consultation '!M:M, "&gt;="&amp;0.05, 'Current Consultation '!M:M)</f>
        <v>0.26959888879182226</v>
      </c>
      <c r="H8" s="55" cm="1">
        <f t="array" aca="1" ref="H8" ca="1">SUMPRODUCT(LARGE('Current Consultation '!M:M,ROW(INDIRECT("1:10"))))</f>
        <v>0.50202531983416043</v>
      </c>
      <c r="I8" s="92">
        <f>MAX('Current Consultation '!L:L)</f>
        <v>14544138567.083084</v>
      </c>
      <c r="J8" s="84">
        <f>MIN('Current Consultation '!L:L)</f>
        <v>113606218.38496806</v>
      </c>
      <c r="K8" s="84">
        <f>MEDIAN('Current Consultation '!L:L)</f>
        <v>1532882952.4629126</v>
      </c>
      <c r="L8" s="57">
        <f>SUM('Current Consultation '!G:G)</f>
        <v>531713103054.685</v>
      </c>
      <c r="M8" s="28">
        <v>394305799236.88477</v>
      </c>
      <c r="N8" s="28">
        <f>SUM('Current Consultation '!L:L)</f>
        <v>181801732088.53824</v>
      </c>
      <c r="O8" s="85">
        <f>SUMPRODUCT('Current Consultation '!M2:M68,'Current Consultation '!I2:I68)</f>
        <v>78000134.991688967</v>
      </c>
      <c r="P8" s="58">
        <v>7.2806682117953132</v>
      </c>
      <c r="Q8" s="59">
        <v>5.4970603590019193E-2</v>
      </c>
      <c r="R8" s="27">
        <v>0</v>
      </c>
      <c r="S8" s="60">
        <v>0</v>
      </c>
      <c r="T8" s="61">
        <v>8.2455905385028783E-2</v>
      </c>
      <c r="U8" s="27">
        <v>0</v>
      </c>
      <c r="V8" s="62">
        <v>0</v>
      </c>
      <c r="W8" s="61">
        <v>0.10994120718003839</v>
      </c>
      <c r="X8" s="27">
        <v>11</v>
      </c>
      <c r="Y8" s="82">
        <v>0.2247455507219053</v>
      </c>
    </row>
    <row r="9" spans="1:25" ht="66.75" customHeight="1" x14ac:dyDescent="0.2">
      <c r="D9" s="65" t="s">
        <v>81</v>
      </c>
      <c r="I9" s="101" t="s">
        <v>299</v>
      </c>
      <c r="J9" s="102"/>
      <c r="K9" s="103"/>
      <c r="N9" s="91" t="s">
        <v>301</v>
      </c>
      <c r="P9" s="67" t="s">
        <v>286</v>
      </c>
      <c r="Q9" s="101" t="s">
        <v>288</v>
      </c>
      <c r="R9" s="102"/>
      <c r="S9" s="103"/>
    </row>
    <row r="10" spans="1:25" x14ac:dyDescent="0.2">
      <c r="I10" s="66"/>
      <c r="J10" s="68"/>
      <c r="K10" s="69"/>
    </row>
    <row r="11" spans="1:25" x14ac:dyDescent="0.2">
      <c r="I11" s="66"/>
      <c r="J11" s="68"/>
      <c r="K11" s="69"/>
      <c r="Q11" s="61"/>
      <c r="R11" s="27"/>
      <c r="S11" s="62"/>
      <c r="T11" s="61"/>
      <c r="U11" s="27"/>
      <c r="V11" s="62"/>
      <c r="W11" s="61"/>
      <c r="X11" s="27"/>
      <c r="Y11" s="82"/>
    </row>
    <row r="12" spans="1:25" x14ac:dyDescent="0.2">
      <c r="I12" s="66"/>
      <c r="J12" s="68"/>
      <c r="K12" s="69"/>
    </row>
    <row r="13" spans="1:25" x14ac:dyDescent="0.2">
      <c r="I13" s="66"/>
      <c r="J13" s="68"/>
      <c r="K13" s="69"/>
    </row>
    <row r="14" spans="1:25" x14ac:dyDescent="0.2">
      <c r="I14" s="66"/>
      <c r="J14" s="68"/>
      <c r="K14" s="69"/>
    </row>
    <row r="15" spans="1:25" x14ac:dyDescent="0.2">
      <c r="I15" s="66"/>
      <c r="J15" s="68"/>
      <c r="K15" s="69"/>
    </row>
    <row r="16" spans="1:25" x14ac:dyDescent="0.2">
      <c r="I16" s="66"/>
      <c r="J16" s="68"/>
      <c r="K16" s="69"/>
    </row>
    <row r="17" spans="9:11" x14ac:dyDescent="0.2">
      <c r="I17" s="66"/>
      <c r="J17" s="68"/>
      <c r="K17" s="69"/>
    </row>
    <row r="18" spans="9:11" x14ac:dyDescent="0.2">
      <c r="I18" s="66"/>
      <c r="J18" s="68"/>
      <c r="K18" s="69"/>
    </row>
    <row r="19" spans="9:11" x14ac:dyDescent="0.2">
      <c r="I19" s="66"/>
      <c r="J19" s="68"/>
      <c r="K19" s="69"/>
    </row>
    <row r="20" spans="9:11" x14ac:dyDescent="0.2">
      <c r="I20" s="66"/>
      <c r="J20" s="68"/>
      <c r="K20" s="69"/>
    </row>
    <row r="21" spans="9:11" x14ac:dyDescent="0.2">
      <c r="I21" s="66"/>
      <c r="J21" s="68"/>
      <c r="K21" s="69"/>
    </row>
    <row r="22" spans="9:11" x14ac:dyDescent="0.2">
      <c r="I22" s="66"/>
      <c r="J22" s="68"/>
      <c r="K22" s="69"/>
    </row>
    <row r="23" spans="9:11" x14ac:dyDescent="0.2">
      <c r="I23" s="66"/>
      <c r="J23" s="68"/>
      <c r="K23" s="69"/>
    </row>
    <row r="24" spans="9:11" x14ac:dyDescent="0.2">
      <c r="I24" s="66"/>
      <c r="J24" s="68"/>
      <c r="K24" s="69"/>
    </row>
    <row r="25" spans="9:11" x14ac:dyDescent="0.2">
      <c r="I25" s="66"/>
      <c r="J25" s="68"/>
      <c r="K25" s="69"/>
    </row>
    <row r="26" spans="9:11" x14ac:dyDescent="0.2">
      <c r="I26" s="66"/>
      <c r="J26" s="68"/>
      <c r="K26" s="69"/>
    </row>
  </sheetData>
  <mergeCells count="34">
    <mergeCell ref="O2:P2"/>
    <mergeCell ref="Q2:Y2"/>
    <mergeCell ref="L2:N2"/>
    <mergeCell ref="O4:O5"/>
    <mergeCell ref="P4:P5"/>
    <mergeCell ref="Q4:Q5"/>
    <mergeCell ref="T4:T5"/>
    <mergeCell ref="Q3:S3"/>
    <mergeCell ref="T3:V3"/>
    <mergeCell ref="W3:Y3"/>
    <mergeCell ref="R4:R5"/>
    <mergeCell ref="S4:S5"/>
    <mergeCell ref="U4:U5"/>
    <mergeCell ref="X4:X5"/>
    <mergeCell ref="Y4:Y5"/>
    <mergeCell ref="C2:H2"/>
    <mergeCell ref="C4:C5"/>
    <mergeCell ref="D4:D5"/>
    <mergeCell ref="E4:E5"/>
    <mergeCell ref="F4:F5"/>
    <mergeCell ref="G4:G5"/>
    <mergeCell ref="H4:H5"/>
    <mergeCell ref="Q9:S9"/>
    <mergeCell ref="B4:B5"/>
    <mergeCell ref="L4:L5"/>
    <mergeCell ref="N4:N5"/>
    <mergeCell ref="W4:W5"/>
    <mergeCell ref="V4:V5"/>
    <mergeCell ref="I9:K9"/>
    <mergeCell ref="I2:K2"/>
    <mergeCell ref="I4:I5"/>
    <mergeCell ref="J4:J5"/>
    <mergeCell ref="K4:K5"/>
    <mergeCell ref="M4:M5"/>
  </mergeCells>
  <pageMargins left="0.7" right="0.7" top="0.75" bottom="0.75" header="0.3" footer="0.3"/>
  <pageSetup paperSize="9"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F31A3-2AB3-4922-AE3B-6D2E2C9C7C9E}">
  <dimension ref="A1:AA59"/>
  <sheetViews>
    <sheetView topLeftCell="D1" workbookViewId="0">
      <selection activeCell="G18" sqref="G18"/>
    </sheetView>
  </sheetViews>
  <sheetFormatPr defaultRowHeight="15" x14ac:dyDescent="0.25"/>
  <cols>
    <col min="1" max="1" width="16" bestFit="1" customWidth="1"/>
    <col min="2" max="2" width="10.85546875" bestFit="1" customWidth="1"/>
    <col min="3" max="3" width="37" bestFit="1" customWidth="1"/>
    <col min="4" max="4" width="17.7109375" customWidth="1"/>
    <col min="5" max="5" width="13.140625" customWidth="1"/>
    <col min="6" max="6" width="8.28515625" customWidth="1"/>
    <col min="7" max="7" width="27" style="2" bestFit="1" customWidth="1"/>
    <col min="8" max="8" width="35.7109375" style="2" bestFit="1" customWidth="1"/>
    <col min="9" max="9" width="37.5703125" style="2" bestFit="1" customWidth="1"/>
    <col min="10" max="10" width="16.42578125" bestFit="1" customWidth="1"/>
    <col min="11" max="11" width="39.7109375" bestFit="1" customWidth="1"/>
    <col min="12" max="12" width="12" bestFit="1" customWidth="1"/>
    <col min="13" max="13" width="20" bestFit="1" customWidth="1"/>
    <col min="14" max="15" width="19.85546875" bestFit="1" customWidth="1"/>
    <col min="16" max="16" width="12" bestFit="1" customWidth="1"/>
    <col min="17" max="17" width="24" bestFit="1" customWidth="1"/>
  </cols>
  <sheetData>
    <row r="1" spans="1:27" s="38" customFormat="1" x14ac:dyDescent="0.25">
      <c r="A1" s="35" t="s">
        <v>62</v>
      </c>
      <c r="B1" s="35" t="s">
        <v>1</v>
      </c>
      <c r="C1" s="35" t="s">
        <v>60</v>
      </c>
      <c r="D1" s="35" t="s">
        <v>102</v>
      </c>
      <c r="E1" s="35" t="s">
        <v>103</v>
      </c>
      <c r="F1" s="35" t="s">
        <v>104</v>
      </c>
      <c r="G1" s="36" t="s">
        <v>87</v>
      </c>
      <c r="H1" s="36" t="s">
        <v>86</v>
      </c>
      <c r="I1" s="36" t="s">
        <v>85</v>
      </c>
      <c r="J1" s="35" t="s">
        <v>59</v>
      </c>
      <c r="K1" s="35" t="s">
        <v>294</v>
      </c>
      <c r="L1" s="39" t="s">
        <v>61</v>
      </c>
      <c r="M1" s="40" t="s">
        <v>88</v>
      </c>
      <c r="N1" s="41" t="s">
        <v>89</v>
      </c>
      <c r="O1" s="42" t="s">
        <v>90</v>
      </c>
      <c r="Y1" s="43"/>
      <c r="Z1" s="43"/>
      <c r="AA1" s="43"/>
    </row>
    <row r="2" spans="1:27" x14ac:dyDescent="0.25">
      <c r="A2" s="4">
        <v>20200918</v>
      </c>
      <c r="B2" s="4">
        <v>27801</v>
      </c>
      <c r="C2" s="4" t="s">
        <v>2</v>
      </c>
      <c r="D2" s="4" t="s">
        <v>105</v>
      </c>
      <c r="E2" s="19" t="s">
        <v>178</v>
      </c>
      <c r="F2" s="4" t="s">
        <v>235</v>
      </c>
      <c r="G2" s="5">
        <v>30952500741.259602</v>
      </c>
      <c r="H2" s="5">
        <v>30952500741.259602</v>
      </c>
      <c r="I2" s="5">
        <v>68509960</v>
      </c>
      <c r="J2" s="4">
        <v>1</v>
      </c>
      <c r="K2" s="88">
        <v>1960036199.478559</v>
      </c>
      <c r="L2" s="18">
        <v>4.4999999999999978E-2</v>
      </c>
      <c r="M2" s="6">
        <f t="shared" ref="M2:M31" si="0">($L2*10000000000)/$G2</f>
        <v>1.4538405273346815E-2</v>
      </c>
      <c r="N2" s="6">
        <f t="shared" ref="N2:N31" si="1">($L2*15000000000)/$G2</f>
        <v>2.1807607910020222E-2</v>
      </c>
      <c r="O2" s="6">
        <f t="shared" ref="O2:O31" si="2">($L2*20000000000)/$G2</f>
        <v>2.9076810546693629E-2</v>
      </c>
      <c r="Q2" s="1"/>
    </row>
    <row r="3" spans="1:27" x14ac:dyDescent="0.25">
      <c r="A3" s="4">
        <v>20200918</v>
      </c>
      <c r="B3" s="4">
        <v>698217</v>
      </c>
      <c r="C3" s="4" t="s">
        <v>3</v>
      </c>
      <c r="D3" s="4" t="s">
        <v>106</v>
      </c>
      <c r="E3" s="19" t="s">
        <v>179</v>
      </c>
      <c r="F3" s="4" t="s">
        <v>235</v>
      </c>
      <c r="G3" s="5">
        <v>57041031005.402702</v>
      </c>
      <c r="H3" s="5">
        <v>24527643332.323158</v>
      </c>
      <c r="I3" s="5">
        <v>47130211</v>
      </c>
      <c r="J3" s="4">
        <v>1</v>
      </c>
      <c r="K3" s="88">
        <v>1960036199.478559</v>
      </c>
      <c r="L3" s="18">
        <v>4.4999999999999978E-2</v>
      </c>
      <c r="M3" s="6">
        <f t="shared" si="0"/>
        <v>7.8890579652632423E-3</v>
      </c>
      <c r="N3" s="6">
        <f t="shared" si="1"/>
        <v>1.1833586947894863E-2</v>
      </c>
      <c r="O3" s="6">
        <f t="shared" si="2"/>
        <v>1.5778115930526485E-2</v>
      </c>
      <c r="Q3" s="1"/>
    </row>
    <row r="4" spans="1:27" x14ac:dyDescent="0.25">
      <c r="A4" s="4">
        <v>20200918</v>
      </c>
      <c r="B4" s="4">
        <v>466517</v>
      </c>
      <c r="C4" s="4" t="s">
        <v>4</v>
      </c>
      <c r="D4" s="4" t="s">
        <v>107</v>
      </c>
      <c r="E4" s="19" t="s">
        <v>180</v>
      </c>
      <c r="F4" s="4" t="s">
        <v>236</v>
      </c>
      <c r="G4" s="5">
        <v>9332658990</v>
      </c>
      <c r="H4" s="5">
        <v>9332658990</v>
      </c>
      <c r="I4" s="5">
        <v>143377235</v>
      </c>
      <c r="J4" s="4">
        <v>1</v>
      </c>
      <c r="K4" s="88">
        <v>1960036199.478559</v>
      </c>
      <c r="L4" s="18">
        <v>4.4999999999999978E-2</v>
      </c>
      <c r="M4" s="6">
        <f t="shared" si="0"/>
        <v>4.8217769499793943E-2</v>
      </c>
      <c r="N4" s="6">
        <f t="shared" si="1"/>
        <v>7.2326654249690911E-2</v>
      </c>
      <c r="O4" s="6">
        <f t="shared" si="2"/>
        <v>9.6435538999587886E-2</v>
      </c>
      <c r="P4" s="11"/>
      <c r="Q4" s="10"/>
      <c r="R4" s="12"/>
      <c r="S4" s="11"/>
      <c r="T4" s="10"/>
      <c r="U4" s="12"/>
      <c r="V4" s="11"/>
      <c r="W4" s="10"/>
    </row>
    <row r="5" spans="1:27" x14ac:dyDescent="0.25">
      <c r="A5" s="4">
        <v>20200918</v>
      </c>
      <c r="B5" s="4">
        <v>291408</v>
      </c>
      <c r="C5" s="4" t="s">
        <v>5</v>
      </c>
      <c r="D5" s="4" t="s">
        <v>108</v>
      </c>
      <c r="E5" s="19" t="s">
        <v>181</v>
      </c>
      <c r="F5" s="4" t="s">
        <v>236</v>
      </c>
      <c r="G5" s="5">
        <v>8602497890</v>
      </c>
      <c r="H5" s="5">
        <v>8602497890</v>
      </c>
      <c r="I5" s="5">
        <v>222489880</v>
      </c>
      <c r="J5" s="4">
        <v>1</v>
      </c>
      <c r="K5" s="88">
        <v>1960036199.478559</v>
      </c>
      <c r="L5" s="18">
        <v>4.4999999999999978E-2</v>
      </c>
      <c r="M5" s="6">
        <f t="shared" si="0"/>
        <v>5.2310387721583008E-2</v>
      </c>
      <c r="N5" s="6">
        <f t="shared" si="1"/>
        <v>7.8465581582374516E-2</v>
      </c>
      <c r="O5" s="6">
        <f t="shared" si="2"/>
        <v>0.10462077544316602</v>
      </c>
      <c r="Q5" s="1"/>
    </row>
    <row r="6" spans="1:27" x14ac:dyDescent="0.25">
      <c r="A6" s="4">
        <v>20200918</v>
      </c>
      <c r="B6" s="4">
        <v>565732</v>
      </c>
      <c r="C6" s="4" t="s">
        <v>6</v>
      </c>
      <c r="D6" s="4" t="s">
        <v>109</v>
      </c>
      <c r="E6" s="19" t="s">
        <v>182</v>
      </c>
      <c r="F6" s="4" t="s">
        <v>236</v>
      </c>
      <c r="G6" s="5">
        <v>7722768840</v>
      </c>
      <c r="H6" s="5">
        <v>7722768840</v>
      </c>
      <c r="I6" s="5">
        <v>34752816</v>
      </c>
      <c r="J6" s="4">
        <v>1</v>
      </c>
      <c r="K6" s="88">
        <v>1960036199.4785593</v>
      </c>
      <c r="L6" s="18">
        <v>4.4999999999999984E-2</v>
      </c>
      <c r="M6" s="6">
        <f t="shared" si="0"/>
        <v>5.8269256703532231E-2</v>
      </c>
      <c r="N6" s="6">
        <f t="shared" si="1"/>
        <v>8.740388505529835E-2</v>
      </c>
      <c r="O6" s="6">
        <f t="shared" si="2"/>
        <v>0.11653851340706446</v>
      </c>
      <c r="Q6" s="1"/>
    </row>
    <row r="7" spans="1:27" x14ac:dyDescent="0.25">
      <c r="A7" s="4">
        <v>20200918</v>
      </c>
      <c r="B7" s="4">
        <v>33054</v>
      </c>
      <c r="C7" s="4" t="s">
        <v>7</v>
      </c>
      <c r="D7" s="4" t="s">
        <v>110</v>
      </c>
      <c r="E7" s="19" t="s">
        <v>183</v>
      </c>
      <c r="F7" s="4" t="s">
        <v>237</v>
      </c>
      <c r="G7" s="5">
        <v>18055125615.299999</v>
      </c>
      <c r="H7" s="5">
        <v>5958191453.0489998</v>
      </c>
      <c r="I7" s="5">
        <v>23205214</v>
      </c>
      <c r="J7" s="4">
        <v>1</v>
      </c>
      <c r="K7" s="88">
        <v>1960036199.478559</v>
      </c>
      <c r="L7" s="18">
        <v>4.4999999999999978E-2</v>
      </c>
      <c r="M7" s="6">
        <f t="shared" si="0"/>
        <v>2.4923670407403183E-2</v>
      </c>
      <c r="N7" s="6">
        <f t="shared" si="1"/>
        <v>3.738550561110477E-2</v>
      </c>
      <c r="O7" s="6">
        <f t="shared" si="2"/>
        <v>4.9847340814806365E-2</v>
      </c>
      <c r="Q7" s="1"/>
    </row>
    <row r="8" spans="1:27" x14ac:dyDescent="0.25">
      <c r="A8" s="4">
        <v>20200918</v>
      </c>
      <c r="B8" s="4">
        <v>29351</v>
      </c>
      <c r="C8" s="4" t="s">
        <v>8</v>
      </c>
      <c r="D8" s="4" t="s">
        <v>111</v>
      </c>
      <c r="E8" s="19" t="s">
        <v>184</v>
      </c>
      <c r="F8" s="4" t="s">
        <v>236</v>
      </c>
      <c r="G8" s="5">
        <v>5447594400</v>
      </c>
      <c r="H8" s="5">
        <v>5447594400</v>
      </c>
      <c r="I8" s="5">
        <v>102904600</v>
      </c>
      <c r="J8" s="4">
        <v>1</v>
      </c>
      <c r="K8" s="88">
        <v>1960036199.478559</v>
      </c>
      <c r="L8" s="18">
        <v>4.4999999999999978E-2</v>
      </c>
      <c r="M8" s="6">
        <f t="shared" si="0"/>
        <v>8.2605268850412167E-2</v>
      </c>
      <c r="N8" s="6">
        <f t="shared" si="1"/>
        <v>0.12390790327561825</v>
      </c>
      <c r="O8" s="6">
        <f t="shared" si="2"/>
        <v>0.16521053770082433</v>
      </c>
      <c r="Q8" s="1"/>
    </row>
    <row r="9" spans="1:27" x14ac:dyDescent="0.25">
      <c r="A9" s="4">
        <v>20200918</v>
      </c>
      <c r="B9" s="4">
        <v>345319</v>
      </c>
      <c r="C9" s="4" t="s">
        <v>9</v>
      </c>
      <c r="D9" s="4" t="s">
        <v>112</v>
      </c>
      <c r="E9" s="19">
        <v>968</v>
      </c>
      <c r="F9" s="4" t="s">
        <v>238</v>
      </c>
      <c r="G9" s="5">
        <v>10936419323.746599</v>
      </c>
      <c r="H9" s="5">
        <v>5249481275.3983679</v>
      </c>
      <c r="I9" s="5">
        <v>22298449</v>
      </c>
      <c r="J9" s="4">
        <v>1</v>
      </c>
      <c r="K9" s="88">
        <v>1960036199.478559</v>
      </c>
      <c r="L9" s="18">
        <v>4.4999999999999978E-2</v>
      </c>
      <c r="M9" s="6">
        <f t="shared" si="0"/>
        <v>4.114692265163062E-2</v>
      </c>
      <c r="N9" s="6">
        <f t="shared" si="1"/>
        <v>6.1720383977445926E-2</v>
      </c>
      <c r="O9" s="6">
        <f t="shared" si="2"/>
        <v>8.229384530326124E-2</v>
      </c>
      <c r="Q9" s="1"/>
    </row>
    <row r="10" spans="1:27" x14ac:dyDescent="0.25">
      <c r="A10" s="4">
        <v>20200918</v>
      </c>
      <c r="B10" s="4">
        <v>267205</v>
      </c>
      <c r="C10" s="4" t="s">
        <v>33</v>
      </c>
      <c r="D10" s="4" t="s">
        <v>137</v>
      </c>
      <c r="E10" s="19" t="s">
        <v>206</v>
      </c>
      <c r="F10" s="4" t="s">
        <v>242</v>
      </c>
      <c r="G10" s="5">
        <v>1548264770</v>
      </c>
      <c r="H10" s="5">
        <v>1083785339</v>
      </c>
      <c r="I10" s="5">
        <v>17760099</v>
      </c>
      <c r="J10" s="4">
        <v>1</v>
      </c>
      <c r="K10" s="88">
        <v>1083785339</v>
      </c>
      <c r="L10" s="18">
        <v>2.4882367105247678E-2</v>
      </c>
      <c r="M10" s="6">
        <f t="shared" si="0"/>
        <v>0.16071131751740161</v>
      </c>
      <c r="N10" s="6">
        <f t="shared" si="1"/>
        <v>0.24106697627610241</v>
      </c>
      <c r="O10" s="6">
        <f t="shared" si="2"/>
        <v>0.32142263503480323</v>
      </c>
      <c r="Q10" s="1"/>
    </row>
    <row r="11" spans="1:27" x14ac:dyDescent="0.25">
      <c r="A11" s="4">
        <v>20200918</v>
      </c>
      <c r="B11" s="4">
        <v>44367</v>
      </c>
      <c r="C11" s="4" t="s">
        <v>10</v>
      </c>
      <c r="D11" s="4" t="s">
        <v>113</v>
      </c>
      <c r="E11" s="19" t="s">
        <v>185</v>
      </c>
      <c r="F11" s="4" t="s">
        <v>236</v>
      </c>
      <c r="G11" s="5">
        <v>6543338750</v>
      </c>
      <c r="H11" s="5">
        <v>4711203900</v>
      </c>
      <c r="I11" s="5">
        <v>65134824</v>
      </c>
      <c r="J11" s="4">
        <v>1</v>
      </c>
      <c r="K11" s="88">
        <v>1960036199.478559</v>
      </c>
      <c r="L11" s="18">
        <v>4.4999999999999978E-2</v>
      </c>
      <c r="M11" s="6">
        <f t="shared" si="0"/>
        <v>6.8772230384679348E-2</v>
      </c>
      <c r="N11" s="6">
        <f t="shared" si="1"/>
        <v>0.10315834557701901</v>
      </c>
      <c r="O11" s="6">
        <f t="shared" si="2"/>
        <v>0.1375444607693587</v>
      </c>
      <c r="Q11" s="1"/>
    </row>
    <row r="12" spans="1:27" x14ac:dyDescent="0.25">
      <c r="A12" s="4">
        <v>20200918</v>
      </c>
      <c r="B12" s="4">
        <v>354522</v>
      </c>
      <c r="C12" s="4" t="s">
        <v>11</v>
      </c>
      <c r="D12" s="4" t="s">
        <v>114</v>
      </c>
      <c r="E12" s="19" t="s">
        <v>186</v>
      </c>
      <c r="F12" s="4" t="s">
        <v>239</v>
      </c>
      <c r="G12" s="5">
        <v>8194650302</v>
      </c>
      <c r="H12" s="5">
        <v>4015378647.98</v>
      </c>
      <c r="I12" s="5">
        <v>4640663</v>
      </c>
      <c r="J12" s="4">
        <v>1</v>
      </c>
      <c r="K12" s="88">
        <v>1960036199.478559</v>
      </c>
      <c r="L12" s="18">
        <v>4.4999999999999978E-2</v>
      </c>
      <c r="M12" s="6">
        <f t="shared" si="0"/>
        <v>5.4913874712893121E-2</v>
      </c>
      <c r="N12" s="6">
        <f t="shared" si="1"/>
        <v>8.2370812069339674E-2</v>
      </c>
      <c r="O12" s="6">
        <f t="shared" si="2"/>
        <v>0.10982774942578624</v>
      </c>
      <c r="Q12" s="1"/>
    </row>
    <row r="13" spans="1:27" x14ac:dyDescent="0.25">
      <c r="A13" s="4">
        <v>20200918</v>
      </c>
      <c r="B13" s="4">
        <v>7</v>
      </c>
      <c r="C13" s="4" t="s">
        <v>12</v>
      </c>
      <c r="D13" s="4" t="s">
        <v>115</v>
      </c>
      <c r="E13" s="19" t="s">
        <v>187</v>
      </c>
      <c r="F13" s="4" t="s">
        <v>240</v>
      </c>
      <c r="G13" s="5">
        <v>9323627658.3199997</v>
      </c>
      <c r="H13" s="5">
        <v>3729451063.3280001</v>
      </c>
      <c r="I13" s="5">
        <v>7985574.75</v>
      </c>
      <c r="J13" s="4">
        <v>1</v>
      </c>
      <c r="K13" s="88">
        <v>1960036199.478559</v>
      </c>
      <c r="L13" s="18">
        <v>4.4999999999999978E-2</v>
      </c>
      <c r="M13" s="6">
        <f t="shared" si="0"/>
        <v>4.8264475640920658E-2</v>
      </c>
      <c r="N13" s="6">
        <f t="shared" si="1"/>
        <v>7.239671346138099E-2</v>
      </c>
      <c r="O13" s="6">
        <f t="shared" si="2"/>
        <v>9.6528951281841316E-2</v>
      </c>
      <c r="Q13" s="1"/>
    </row>
    <row r="14" spans="1:27" x14ac:dyDescent="0.25">
      <c r="A14" s="4">
        <v>20200918</v>
      </c>
      <c r="B14" s="4">
        <v>27977</v>
      </c>
      <c r="C14" s="4" t="s">
        <v>13</v>
      </c>
      <c r="D14" s="4" t="s">
        <v>116</v>
      </c>
      <c r="E14" s="19" t="s">
        <v>188</v>
      </c>
      <c r="F14" s="4" t="s">
        <v>239</v>
      </c>
      <c r="G14" s="5">
        <v>3016513466</v>
      </c>
      <c r="H14" s="5">
        <v>3016513466</v>
      </c>
      <c r="I14" s="5">
        <v>4125639.15</v>
      </c>
      <c r="J14" s="4">
        <v>1</v>
      </c>
      <c r="K14" s="88">
        <v>1960036199.478559</v>
      </c>
      <c r="L14" s="18">
        <v>4.4999999999999978E-2</v>
      </c>
      <c r="M14" s="6">
        <f t="shared" si="0"/>
        <v>0.14917884672887444</v>
      </c>
      <c r="N14" s="6">
        <f t="shared" si="1"/>
        <v>0.22376827009331163</v>
      </c>
      <c r="O14" s="6">
        <f t="shared" si="2"/>
        <v>0.29835769345774887</v>
      </c>
      <c r="Q14" s="1"/>
    </row>
    <row r="15" spans="1:27" x14ac:dyDescent="0.25">
      <c r="A15" s="4">
        <v>20200918</v>
      </c>
      <c r="B15" s="4">
        <v>51507</v>
      </c>
      <c r="C15" s="4" t="s">
        <v>14</v>
      </c>
      <c r="D15" s="4" t="s">
        <v>117</v>
      </c>
      <c r="E15" s="19" t="s">
        <v>189</v>
      </c>
      <c r="F15" s="4" t="s">
        <v>241</v>
      </c>
      <c r="G15" s="5">
        <v>14835551509.92</v>
      </c>
      <c r="H15" s="5">
        <v>2522043756.6863999</v>
      </c>
      <c r="I15" s="5">
        <v>4735085</v>
      </c>
      <c r="J15" s="4">
        <v>1</v>
      </c>
      <c r="K15" s="88">
        <v>1560446500.2087154</v>
      </c>
      <c r="L15" s="18">
        <v>3.5825916137708712E-2</v>
      </c>
      <c r="M15" s="6">
        <f t="shared" si="0"/>
        <v>2.4148691818941283E-2</v>
      </c>
      <c r="N15" s="6">
        <f t="shared" si="1"/>
        <v>3.6223037728411928E-2</v>
      </c>
      <c r="O15" s="6">
        <f t="shared" si="2"/>
        <v>4.8297383637882565E-2</v>
      </c>
      <c r="Q15" s="1"/>
    </row>
    <row r="16" spans="1:27" x14ac:dyDescent="0.25">
      <c r="A16" s="4">
        <v>20200918</v>
      </c>
      <c r="B16" s="4">
        <v>41265</v>
      </c>
      <c r="C16" s="4" t="s">
        <v>15</v>
      </c>
      <c r="D16" s="4" t="s">
        <v>118</v>
      </c>
      <c r="E16" s="19" t="s">
        <v>190</v>
      </c>
      <c r="F16" s="4" t="s">
        <v>242</v>
      </c>
      <c r="G16" s="5">
        <v>2828090460</v>
      </c>
      <c r="H16" s="5">
        <v>2205910558.8000002</v>
      </c>
      <c r="I16" s="5">
        <v>20452483</v>
      </c>
      <c r="J16" s="4">
        <v>1</v>
      </c>
      <c r="K16" s="88">
        <v>1616833548.6616597</v>
      </c>
      <c r="L16" s="18">
        <v>3.7120492830250172E-2</v>
      </c>
      <c r="M16" s="6">
        <f t="shared" si="0"/>
        <v>0.13125638431753053</v>
      </c>
      <c r="N16" s="6">
        <f t="shared" si="1"/>
        <v>0.19688457647629581</v>
      </c>
      <c r="O16" s="6">
        <f t="shared" si="2"/>
        <v>0.26251276863506107</v>
      </c>
      <c r="Q16" s="1"/>
    </row>
    <row r="17" spans="1:17" x14ac:dyDescent="0.25">
      <c r="A17" s="4">
        <v>20200918</v>
      </c>
      <c r="B17" s="4">
        <v>13723</v>
      </c>
      <c r="C17" s="4" t="s">
        <v>16</v>
      </c>
      <c r="D17" s="4" t="s">
        <v>119</v>
      </c>
      <c r="E17" s="19" t="s">
        <v>191</v>
      </c>
      <c r="F17" s="4" t="s">
        <v>243</v>
      </c>
      <c r="G17" s="5">
        <v>2693189326.3541198</v>
      </c>
      <c r="H17" s="5">
        <v>2181483354.346837</v>
      </c>
      <c r="I17" s="5">
        <v>6365652.5</v>
      </c>
      <c r="J17" s="4">
        <v>1</v>
      </c>
      <c r="K17" s="88">
        <v>1521225364.8251641</v>
      </c>
      <c r="L17" s="18">
        <v>3.4925447517420292E-2</v>
      </c>
      <c r="M17" s="6">
        <f t="shared" si="0"/>
        <v>0.1296806250331472</v>
      </c>
      <c r="N17" s="6">
        <f t="shared" si="1"/>
        <v>0.1945209375497208</v>
      </c>
      <c r="O17" s="6">
        <f t="shared" si="2"/>
        <v>0.2593612500662944</v>
      </c>
      <c r="Q17" s="1"/>
    </row>
    <row r="18" spans="1:17" x14ac:dyDescent="0.25">
      <c r="A18" s="4">
        <v>20200918</v>
      </c>
      <c r="B18" s="4">
        <v>64540</v>
      </c>
      <c r="C18" s="4" t="s">
        <v>17</v>
      </c>
      <c r="D18" s="4" t="s">
        <v>121</v>
      </c>
      <c r="E18" s="19" t="s">
        <v>192</v>
      </c>
      <c r="F18" s="4" t="s">
        <v>243</v>
      </c>
      <c r="G18" s="5">
        <v>3021925018.96526</v>
      </c>
      <c r="H18" s="5">
        <v>2054909012.8963771</v>
      </c>
      <c r="I18" s="5">
        <v>5299550.5</v>
      </c>
      <c r="J18" s="4">
        <v>1</v>
      </c>
      <c r="K18" s="88">
        <v>1336560311.0583043</v>
      </c>
      <c r="L18" s="18">
        <v>3.0685766933092603E-2</v>
      </c>
      <c r="M18" s="6">
        <f t="shared" si="0"/>
        <v>0.10154377339117349</v>
      </c>
      <c r="N18" s="6">
        <f t="shared" si="1"/>
        <v>0.15231566008676023</v>
      </c>
      <c r="O18" s="6">
        <f t="shared" si="2"/>
        <v>0.20308754678234697</v>
      </c>
      <c r="Q18" s="1"/>
    </row>
    <row r="19" spans="1:17" x14ac:dyDescent="0.25">
      <c r="A19" s="4">
        <v>20200918</v>
      </c>
      <c r="B19" s="4">
        <v>360112</v>
      </c>
      <c r="C19" s="4" t="s">
        <v>18</v>
      </c>
      <c r="D19" s="4" t="s">
        <v>122</v>
      </c>
      <c r="E19" s="19" t="s">
        <v>193</v>
      </c>
      <c r="F19" s="4" t="s">
        <v>244</v>
      </c>
      <c r="G19" s="5">
        <v>2870657114.6627498</v>
      </c>
      <c r="H19" s="5">
        <v>2038166551.410552</v>
      </c>
      <c r="I19" s="5">
        <v>6587962.75</v>
      </c>
      <c r="J19" s="4">
        <v>1</v>
      </c>
      <c r="K19" s="88">
        <v>1457194539.9819405</v>
      </c>
      <c r="L19" s="18">
        <v>3.345537919995166E-2</v>
      </c>
      <c r="M19" s="6">
        <f t="shared" si="0"/>
        <v>0.1165425819373139</v>
      </c>
      <c r="N19" s="6">
        <f t="shared" si="1"/>
        <v>0.17481387290597084</v>
      </c>
      <c r="O19" s="6">
        <f t="shared" si="2"/>
        <v>0.2330851638746278</v>
      </c>
      <c r="Q19" s="1"/>
    </row>
    <row r="20" spans="1:17" x14ac:dyDescent="0.25">
      <c r="A20" s="4">
        <v>20200918</v>
      </c>
      <c r="B20" s="4">
        <v>38008</v>
      </c>
      <c r="C20" s="4" t="s">
        <v>19</v>
      </c>
      <c r="D20" s="4" t="s">
        <v>123</v>
      </c>
      <c r="E20" s="19" t="s">
        <v>194</v>
      </c>
      <c r="F20" s="4" t="s">
        <v>242</v>
      </c>
      <c r="G20" s="5">
        <v>2032274820</v>
      </c>
      <c r="H20" s="5">
        <v>2032274820</v>
      </c>
      <c r="I20" s="5">
        <v>7178920.75</v>
      </c>
      <c r="J20" s="4">
        <v>1</v>
      </c>
      <c r="K20" s="88">
        <v>1139693151.4683759</v>
      </c>
      <c r="L20" s="18">
        <v>2.6165941134006037E-2</v>
      </c>
      <c r="M20" s="6">
        <f t="shared" si="0"/>
        <v>0.12875198214583025</v>
      </c>
      <c r="N20" s="6">
        <f t="shared" si="1"/>
        <v>0.19312797321874536</v>
      </c>
      <c r="O20" s="6">
        <f t="shared" si="2"/>
        <v>0.2575039642916605</v>
      </c>
      <c r="Q20" s="1"/>
    </row>
    <row r="21" spans="1:17" x14ac:dyDescent="0.25">
      <c r="A21" s="4">
        <v>20200918</v>
      </c>
      <c r="B21" s="4">
        <v>284545</v>
      </c>
      <c r="C21" s="4" t="s">
        <v>21</v>
      </c>
      <c r="D21" s="4" t="s">
        <v>125</v>
      </c>
      <c r="E21" s="19" t="s">
        <v>195</v>
      </c>
      <c r="F21" s="4" t="s">
        <v>236</v>
      </c>
      <c r="G21" s="5">
        <v>1917449600</v>
      </c>
      <c r="H21" s="5">
        <v>1917449600</v>
      </c>
      <c r="I21" s="5">
        <v>16589527.5</v>
      </c>
      <c r="J21" s="4">
        <v>1</v>
      </c>
      <c r="K21" s="88">
        <v>1385048057.7158599</v>
      </c>
      <c r="L21" s="18">
        <v>3.1798985454347707E-2</v>
      </c>
      <c r="M21" s="6">
        <f t="shared" si="0"/>
        <v>0.16584000671698337</v>
      </c>
      <c r="N21" s="6">
        <f t="shared" si="1"/>
        <v>0.24876001007547505</v>
      </c>
      <c r="O21" s="6">
        <f t="shared" si="2"/>
        <v>0.33168001343396675</v>
      </c>
      <c r="Q21" s="1"/>
    </row>
    <row r="22" spans="1:17" x14ac:dyDescent="0.25">
      <c r="A22" s="4">
        <v>20200918</v>
      </c>
      <c r="B22" s="4">
        <v>8026555</v>
      </c>
      <c r="C22" s="4" t="s">
        <v>22</v>
      </c>
      <c r="D22" s="4" t="s">
        <v>126</v>
      </c>
      <c r="E22" s="19" t="s">
        <v>196</v>
      </c>
      <c r="F22" s="4" t="s">
        <v>245</v>
      </c>
      <c r="G22" s="5">
        <v>4317523235.6999998</v>
      </c>
      <c r="H22" s="5">
        <v>1727009294.28</v>
      </c>
      <c r="I22" s="5">
        <v>2806392.8</v>
      </c>
      <c r="J22" s="4">
        <v>1</v>
      </c>
      <c r="K22" s="88">
        <v>1132221251.7114613</v>
      </c>
      <c r="L22" s="18">
        <v>2.5994395583392938E-2</v>
      </c>
      <c r="M22" s="6">
        <f t="shared" si="0"/>
        <v>6.0206730026268099E-2</v>
      </c>
      <c r="N22" s="6">
        <f t="shared" si="1"/>
        <v>9.0310095039402155E-2</v>
      </c>
      <c r="O22" s="6">
        <f t="shared" si="2"/>
        <v>0.1204134600525362</v>
      </c>
      <c r="Q22" s="1"/>
    </row>
    <row r="23" spans="1:17" x14ac:dyDescent="0.25">
      <c r="A23" s="4">
        <v>20200918</v>
      </c>
      <c r="B23" s="4">
        <v>8036674</v>
      </c>
      <c r="C23" s="4" t="s">
        <v>23</v>
      </c>
      <c r="D23" s="4" t="s">
        <v>127</v>
      </c>
      <c r="E23" s="19">
        <v>336260</v>
      </c>
      <c r="F23" s="4" t="s">
        <v>246</v>
      </c>
      <c r="G23" s="5">
        <v>2679456222.002943</v>
      </c>
      <c r="H23" s="5">
        <v>1713982213.0367229</v>
      </c>
      <c r="I23" s="5">
        <v>38063810</v>
      </c>
      <c r="J23" s="4">
        <v>1</v>
      </c>
      <c r="K23" s="88">
        <v>787826387.29157782</v>
      </c>
      <c r="L23" s="18">
        <v>1.8087516668086313E-2</v>
      </c>
      <c r="M23" s="6">
        <f t="shared" si="0"/>
        <v>6.7504430636174242E-2</v>
      </c>
      <c r="N23" s="6">
        <f t="shared" si="1"/>
        <v>0.10125664595426136</v>
      </c>
      <c r="O23" s="6">
        <f t="shared" si="2"/>
        <v>0.13500886127234848</v>
      </c>
      <c r="Q23" s="1"/>
    </row>
    <row r="24" spans="1:17" x14ac:dyDescent="0.25">
      <c r="A24" s="4">
        <v>20200918</v>
      </c>
      <c r="B24" s="4">
        <v>8030066</v>
      </c>
      <c r="C24" s="4" t="s">
        <v>32</v>
      </c>
      <c r="D24" s="4" t="s">
        <v>136</v>
      </c>
      <c r="E24" s="19" t="s">
        <v>205</v>
      </c>
      <c r="F24" s="4" t="s">
        <v>250</v>
      </c>
      <c r="G24" s="5">
        <v>1392217812.1698501</v>
      </c>
      <c r="H24" s="5">
        <v>1127696427.857579</v>
      </c>
      <c r="I24" s="5">
        <v>9510677</v>
      </c>
      <c r="J24" s="4">
        <v>1</v>
      </c>
      <c r="K24" s="88">
        <v>654195721.90994</v>
      </c>
      <c r="L24" s="18">
        <v>1.5019522340342021E-2</v>
      </c>
      <c r="M24" s="6">
        <f t="shared" si="0"/>
        <v>0.10788198663349413</v>
      </c>
      <c r="N24" s="6">
        <f t="shared" si="1"/>
        <v>0.1618229799502412</v>
      </c>
      <c r="O24" s="6">
        <f t="shared" si="2"/>
        <v>0.21576397326698826</v>
      </c>
      <c r="Q24" s="1"/>
    </row>
    <row r="25" spans="1:17" x14ac:dyDescent="0.25">
      <c r="A25" s="4">
        <v>20200918</v>
      </c>
      <c r="B25" s="4">
        <v>27153</v>
      </c>
      <c r="C25" s="4" t="s">
        <v>24</v>
      </c>
      <c r="D25" s="4" t="s">
        <v>128</v>
      </c>
      <c r="E25" s="19" t="s">
        <v>197</v>
      </c>
      <c r="F25" s="4" t="s">
        <v>247</v>
      </c>
      <c r="G25" s="5">
        <v>2380701089</v>
      </c>
      <c r="H25" s="5">
        <v>1571262718.74</v>
      </c>
      <c r="I25" s="5">
        <v>4627437.5</v>
      </c>
      <c r="J25" s="4">
        <v>1</v>
      </c>
      <c r="K25" s="88">
        <v>1130146436.4771168</v>
      </c>
      <c r="L25" s="18">
        <v>2.5946760399119126E-2</v>
      </c>
      <c r="M25" s="6">
        <f t="shared" si="0"/>
        <v>0.10898789654444992</v>
      </c>
      <c r="N25" s="6">
        <f t="shared" si="1"/>
        <v>0.16348184481667488</v>
      </c>
      <c r="O25" s="6">
        <f t="shared" si="2"/>
        <v>0.21797579308889983</v>
      </c>
      <c r="Q25" s="1"/>
    </row>
    <row r="26" spans="1:17" x14ac:dyDescent="0.25">
      <c r="A26" s="4">
        <v>20200918</v>
      </c>
      <c r="B26" s="4">
        <v>352424</v>
      </c>
      <c r="C26" s="4" t="s">
        <v>25</v>
      </c>
      <c r="D26" s="4" t="s">
        <v>129</v>
      </c>
      <c r="E26" s="19" t="s">
        <v>198</v>
      </c>
      <c r="F26" s="4" t="s">
        <v>236</v>
      </c>
      <c r="G26" s="5">
        <v>2739189920</v>
      </c>
      <c r="H26" s="5">
        <v>1533946355.2</v>
      </c>
      <c r="I26" s="5">
        <v>11919017</v>
      </c>
      <c r="J26" s="4">
        <v>1</v>
      </c>
      <c r="K26" s="88">
        <v>1019772434.5137411</v>
      </c>
      <c r="L26" s="18">
        <v>2.3412710216947359E-2</v>
      </c>
      <c r="M26" s="6">
        <f t="shared" si="0"/>
        <v>8.5473117603131948E-2</v>
      </c>
      <c r="N26" s="6">
        <f t="shared" si="1"/>
        <v>0.12820967640469794</v>
      </c>
      <c r="O26" s="6">
        <f t="shared" si="2"/>
        <v>0.1709462352062639</v>
      </c>
      <c r="Q26" s="1"/>
    </row>
    <row r="27" spans="1:17" x14ac:dyDescent="0.25">
      <c r="A27" s="4">
        <v>20200918</v>
      </c>
      <c r="B27" s="4">
        <v>351375</v>
      </c>
      <c r="C27" s="4" t="s">
        <v>27</v>
      </c>
      <c r="D27" s="4" t="s">
        <v>131</v>
      </c>
      <c r="E27" s="19" t="s">
        <v>200</v>
      </c>
      <c r="F27" s="4" t="s">
        <v>249</v>
      </c>
      <c r="G27" s="5">
        <v>1366338660.5404999</v>
      </c>
      <c r="H27" s="5">
        <v>1366338660.5404999</v>
      </c>
      <c r="I27" s="5">
        <v>3826358</v>
      </c>
      <c r="J27" s="4">
        <v>1</v>
      </c>
      <c r="K27" s="88">
        <v>803696026.25560188</v>
      </c>
      <c r="L27" s="18">
        <v>1.845186389471971E-2</v>
      </c>
      <c r="M27" s="6">
        <f t="shared" si="0"/>
        <v>0.13504604991137756</v>
      </c>
      <c r="N27" s="6">
        <f t="shared" si="1"/>
        <v>0.20256907486706635</v>
      </c>
      <c r="O27" s="6">
        <f t="shared" si="2"/>
        <v>0.27009209982275512</v>
      </c>
      <c r="Q27" s="1"/>
    </row>
    <row r="28" spans="1:17" x14ac:dyDescent="0.25">
      <c r="A28" s="4">
        <v>20200918</v>
      </c>
      <c r="B28" s="4">
        <v>44174</v>
      </c>
      <c r="C28" s="4" t="s">
        <v>28</v>
      </c>
      <c r="D28" s="4" t="s">
        <v>132</v>
      </c>
      <c r="E28" s="19" t="s">
        <v>201</v>
      </c>
      <c r="F28" s="4" t="s">
        <v>236</v>
      </c>
      <c r="G28" s="5">
        <v>1738412160</v>
      </c>
      <c r="H28" s="5">
        <v>1321193241.5999999</v>
      </c>
      <c r="I28" s="5">
        <v>18497708</v>
      </c>
      <c r="J28" s="4">
        <v>1</v>
      </c>
      <c r="K28" s="88">
        <v>1085952138.7406292</v>
      </c>
      <c r="L28" s="18">
        <v>2.4932114139692377E-2</v>
      </c>
      <c r="M28" s="6">
        <f t="shared" si="0"/>
        <v>0.14341888945192593</v>
      </c>
      <c r="N28" s="6">
        <f t="shared" si="1"/>
        <v>0.2151283341778889</v>
      </c>
      <c r="O28" s="6">
        <f t="shared" si="2"/>
        <v>0.28683777890385187</v>
      </c>
      <c r="Q28" s="1"/>
    </row>
    <row r="29" spans="1:17" x14ac:dyDescent="0.25">
      <c r="A29" s="4">
        <v>20200918</v>
      </c>
      <c r="B29" s="4">
        <v>44606</v>
      </c>
      <c r="C29" s="4" t="s">
        <v>29</v>
      </c>
      <c r="D29" s="4" t="s">
        <v>133</v>
      </c>
      <c r="E29" s="19" t="s">
        <v>202</v>
      </c>
      <c r="F29" s="4" t="s">
        <v>237</v>
      </c>
      <c r="G29" s="5">
        <v>2191757993.9400001</v>
      </c>
      <c r="H29" s="5">
        <v>1205466896.6670001</v>
      </c>
      <c r="I29" s="5">
        <v>6787971.5</v>
      </c>
      <c r="J29" s="4">
        <v>1</v>
      </c>
      <c r="K29" s="88">
        <v>861968675.63774776</v>
      </c>
      <c r="L29" s="18">
        <v>1.9789731645781749E-2</v>
      </c>
      <c r="M29" s="6">
        <f t="shared" si="0"/>
        <v>9.0291591044715944E-2</v>
      </c>
      <c r="N29" s="6">
        <f t="shared" si="1"/>
        <v>0.13543738656707391</v>
      </c>
      <c r="O29" s="6">
        <f t="shared" si="2"/>
        <v>0.18058318208943189</v>
      </c>
      <c r="Q29" s="1"/>
    </row>
    <row r="30" spans="1:17" x14ac:dyDescent="0.25">
      <c r="A30" s="4">
        <v>20200918</v>
      </c>
      <c r="B30" s="4">
        <v>38237</v>
      </c>
      <c r="C30" s="4" t="s">
        <v>30</v>
      </c>
      <c r="D30" s="4" t="s">
        <v>134</v>
      </c>
      <c r="E30" s="19" t="s">
        <v>203</v>
      </c>
      <c r="F30" s="4" t="s">
        <v>242</v>
      </c>
      <c r="G30" s="5">
        <v>1511350440</v>
      </c>
      <c r="H30" s="5">
        <v>1193966847.5999999</v>
      </c>
      <c r="I30" s="5">
        <v>6592645</v>
      </c>
      <c r="J30" s="4">
        <v>1</v>
      </c>
      <c r="K30" s="88">
        <v>672328438.0036447</v>
      </c>
      <c r="L30" s="18">
        <v>1.5435827010854631E-2</v>
      </c>
      <c r="M30" s="6">
        <f t="shared" si="0"/>
        <v>0.10213267950518896</v>
      </c>
      <c r="N30" s="6">
        <f t="shared" si="1"/>
        <v>0.15319901925778343</v>
      </c>
      <c r="O30" s="6">
        <f t="shared" si="2"/>
        <v>0.20426535901037793</v>
      </c>
      <c r="Q30" s="1"/>
    </row>
    <row r="31" spans="1:17" x14ac:dyDescent="0.25">
      <c r="A31" s="4">
        <v>20200918</v>
      </c>
      <c r="B31" s="4">
        <v>8031314</v>
      </c>
      <c r="C31" s="4" t="s">
        <v>31</v>
      </c>
      <c r="D31" s="4" t="s">
        <v>135</v>
      </c>
      <c r="E31" s="19" t="s">
        <v>204</v>
      </c>
      <c r="F31" s="4" t="s">
        <v>242</v>
      </c>
      <c r="G31" s="5">
        <v>2182051440</v>
      </c>
      <c r="H31" s="5">
        <v>1156487263.2</v>
      </c>
      <c r="I31" s="5">
        <v>12036927.5</v>
      </c>
      <c r="J31" s="4">
        <v>1</v>
      </c>
      <c r="K31" s="88">
        <v>787031271.20824254</v>
      </c>
      <c r="L31" s="18">
        <v>1.8069261789038872E-2</v>
      </c>
      <c r="M31" s="6">
        <f t="shared" si="0"/>
        <v>8.2808596799344353E-2</v>
      </c>
      <c r="N31" s="6">
        <f t="shared" si="1"/>
        <v>0.12421289519901653</v>
      </c>
      <c r="O31" s="6">
        <f t="shared" si="2"/>
        <v>0.16561719359868871</v>
      </c>
      <c r="Q31" s="1"/>
    </row>
    <row r="32" spans="1:17" x14ac:dyDescent="0.25">
      <c r="M32" s="14"/>
      <c r="Q32" s="1"/>
    </row>
    <row r="33" spans="13:17" x14ac:dyDescent="0.25">
      <c r="M33" s="14"/>
      <c r="Q33" s="1"/>
    </row>
    <row r="34" spans="13:17" x14ac:dyDescent="0.25">
      <c r="N34" s="2"/>
      <c r="O34" s="2"/>
      <c r="Q34" s="1"/>
    </row>
    <row r="35" spans="13:17" x14ac:dyDescent="0.25">
      <c r="N35" s="3"/>
      <c r="O35" s="3"/>
      <c r="Q35" s="1"/>
    </row>
    <row r="36" spans="13:17" x14ac:dyDescent="0.25">
      <c r="Q36" s="1"/>
    </row>
    <row r="37" spans="13:17" x14ac:dyDescent="0.25">
      <c r="Q37" s="1"/>
    </row>
    <row r="38" spans="13:17" x14ac:dyDescent="0.25">
      <c r="Q38" s="1"/>
    </row>
    <row r="39" spans="13:17" x14ac:dyDescent="0.25">
      <c r="Q39" s="1"/>
    </row>
    <row r="40" spans="13:17" x14ac:dyDescent="0.25">
      <c r="Q40" s="1"/>
    </row>
    <row r="41" spans="13:17" x14ac:dyDescent="0.25">
      <c r="Q41" s="1"/>
    </row>
    <row r="42" spans="13:17" x14ac:dyDescent="0.25">
      <c r="Q42" s="1"/>
    </row>
    <row r="43" spans="13:17" x14ac:dyDescent="0.25">
      <c r="Q43" s="1"/>
    </row>
    <row r="44" spans="13:17" x14ac:dyDescent="0.25">
      <c r="Q44" s="1"/>
    </row>
    <row r="45" spans="13:17" x14ac:dyDescent="0.25">
      <c r="Q45" s="1"/>
    </row>
    <row r="46" spans="13:17" x14ac:dyDescent="0.25">
      <c r="Q46" s="1"/>
    </row>
    <row r="47" spans="13:17" x14ac:dyDescent="0.25">
      <c r="Q47" s="1"/>
    </row>
    <row r="48" spans="13:17" x14ac:dyDescent="0.25">
      <c r="Q48" s="1"/>
    </row>
    <row r="49" spans="17:17" x14ac:dyDescent="0.25">
      <c r="Q49" s="1"/>
    </row>
    <row r="50" spans="17:17" x14ac:dyDescent="0.25">
      <c r="Q50" s="1"/>
    </row>
    <row r="51" spans="17:17" x14ac:dyDescent="0.25">
      <c r="Q51" s="1"/>
    </row>
    <row r="52" spans="17:17" x14ac:dyDescent="0.25">
      <c r="Q52" s="1"/>
    </row>
    <row r="53" spans="17:17" x14ac:dyDescent="0.25">
      <c r="Q53" s="1"/>
    </row>
    <row r="54" spans="17:17" x14ac:dyDescent="0.25">
      <c r="Q54" s="1"/>
    </row>
    <row r="55" spans="17:17" x14ac:dyDescent="0.25">
      <c r="Q55" s="1"/>
    </row>
    <row r="56" spans="17:17" x14ac:dyDescent="0.25">
      <c r="Q56" s="1"/>
    </row>
    <row r="57" spans="17:17" x14ac:dyDescent="0.25">
      <c r="Q57" s="1"/>
    </row>
    <row r="58" spans="17:17" x14ac:dyDescent="0.25">
      <c r="Q58" s="1"/>
    </row>
    <row r="59" spans="17:17" x14ac:dyDescent="0.25">
      <c r="Q59" s="1"/>
    </row>
  </sheetData>
  <autoFilter ref="A1:AA1" xr:uid="{AA80D9ED-FBC4-4194-A387-DF10EAFA02CB}"/>
  <pageMargins left="0.7" right="0.7" top="0.75" bottom="0.75" header="0.3" footer="0.3"/>
  <pageSetup paperSize="9"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9070F2-9211-4254-91A2-238B083E2471}">
  <dimension ref="A1:AA47"/>
  <sheetViews>
    <sheetView topLeftCell="D1" workbookViewId="0">
      <selection activeCell="K1" sqref="K1"/>
    </sheetView>
  </sheetViews>
  <sheetFormatPr defaultColWidth="9.140625" defaultRowHeight="15" x14ac:dyDescent="0.25"/>
  <cols>
    <col min="1" max="1" width="16" style="7" bestFit="1" customWidth="1"/>
    <col min="2" max="2" width="10.85546875" style="7" bestFit="1" customWidth="1"/>
    <col min="3" max="3" width="37" style="7" bestFit="1" customWidth="1"/>
    <col min="4" max="4" width="14.5703125" style="7" customWidth="1"/>
    <col min="5" max="5" width="11.140625" style="7" customWidth="1"/>
    <col min="6" max="6" width="11.5703125" style="7" customWidth="1"/>
    <col min="7" max="7" width="27" style="8" bestFit="1" customWidth="1"/>
    <col min="8" max="8" width="35.7109375" style="8" bestFit="1" customWidth="1"/>
    <col min="9" max="9" width="38" style="8" bestFit="1" customWidth="1"/>
    <col min="10" max="10" width="16.42578125" style="7" bestFit="1" customWidth="1"/>
    <col min="11" max="11" width="36.42578125" style="7" bestFit="1" customWidth="1"/>
    <col min="12" max="12" width="12" style="9" bestFit="1" customWidth="1"/>
    <col min="13" max="13" width="24.140625" style="7" bestFit="1" customWidth="1"/>
    <col min="14" max="14" width="20.28515625" style="7" bestFit="1" customWidth="1"/>
    <col min="15" max="15" width="18.85546875" style="7" bestFit="1" customWidth="1"/>
    <col min="16" max="16384" width="9.140625" style="7"/>
  </cols>
  <sheetData>
    <row r="1" spans="1:27" s="38" customFormat="1" x14ac:dyDescent="0.25">
      <c r="A1" s="35" t="s">
        <v>62</v>
      </c>
      <c r="B1" s="35" t="s">
        <v>1</v>
      </c>
      <c r="C1" s="35" t="s">
        <v>60</v>
      </c>
      <c r="D1" s="35" t="s">
        <v>102</v>
      </c>
      <c r="E1" s="35" t="s">
        <v>103</v>
      </c>
      <c r="F1" s="35" t="s">
        <v>104</v>
      </c>
      <c r="G1" s="36" t="s">
        <v>87</v>
      </c>
      <c r="H1" s="36" t="s">
        <v>86</v>
      </c>
      <c r="I1" s="36" t="s">
        <v>85</v>
      </c>
      <c r="J1" s="35" t="s">
        <v>59</v>
      </c>
      <c r="K1" s="35" t="s">
        <v>294</v>
      </c>
      <c r="L1" s="70" t="s">
        <v>61</v>
      </c>
      <c r="M1" s="40" t="s">
        <v>88</v>
      </c>
      <c r="N1" s="41" t="s">
        <v>89</v>
      </c>
      <c r="O1" s="42" t="s">
        <v>90</v>
      </c>
      <c r="Y1" s="43"/>
      <c r="Z1" s="43"/>
      <c r="AA1" s="43"/>
    </row>
    <row r="2" spans="1:27" customFormat="1" x14ac:dyDescent="0.25">
      <c r="A2" s="4">
        <v>20200918</v>
      </c>
      <c r="B2" s="4">
        <v>27801</v>
      </c>
      <c r="C2" s="4" t="s">
        <v>2</v>
      </c>
      <c r="D2" s="4" t="s">
        <v>105</v>
      </c>
      <c r="E2" s="19" t="s">
        <v>178</v>
      </c>
      <c r="F2" s="4" t="s">
        <v>235</v>
      </c>
      <c r="G2" s="5">
        <v>30952500741.259602</v>
      </c>
      <c r="H2" s="5">
        <v>30952500741.259602</v>
      </c>
      <c r="I2" s="5">
        <v>68509960</v>
      </c>
      <c r="J2" s="4">
        <v>1</v>
      </c>
      <c r="K2" s="89">
        <v>9921606096.3236084</v>
      </c>
      <c r="L2" s="6">
        <v>8.9999999999999747E-2</v>
      </c>
      <c r="M2" s="6">
        <f t="shared" ref="M2:M45" si="0">($L2*10000000000)/$G2</f>
        <v>2.9076810546693563E-2</v>
      </c>
      <c r="N2" s="6">
        <f t="shared" ref="N2:N45" si="1">($L2*15000000000)/$G2</f>
        <v>4.361521582004034E-2</v>
      </c>
      <c r="O2" s="6">
        <f t="shared" ref="O2:O45" si="2">($L2*20000000000)/$G2</f>
        <v>5.8153621093387127E-2</v>
      </c>
      <c r="Q2" s="1"/>
    </row>
    <row r="3" spans="1:27" customFormat="1" x14ac:dyDescent="0.25">
      <c r="A3" s="4">
        <v>20200918</v>
      </c>
      <c r="B3" s="4">
        <v>698217</v>
      </c>
      <c r="C3" s="4" t="s">
        <v>3</v>
      </c>
      <c r="D3" s="4" t="s">
        <v>106</v>
      </c>
      <c r="E3" s="19" t="s">
        <v>179</v>
      </c>
      <c r="F3" s="4" t="s">
        <v>235</v>
      </c>
      <c r="G3" s="5">
        <v>57041031005.402702</v>
      </c>
      <c r="H3" s="5">
        <v>24527643332.323158</v>
      </c>
      <c r="I3" s="5">
        <v>47130211</v>
      </c>
      <c r="J3" s="4">
        <v>1</v>
      </c>
      <c r="K3" s="89">
        <v>9921606096.3236389</v>
      </c>
      <c r="L3" s="6">
        <v>9.0000000000000024E-2</v>
      </c>
      <c r="M3" s="6">
        <f t="shared" si="0"/>
        <v>1.5778115930526498E-2</v>
      </c>
      <c r="N3" s="6">
        <f t="shared" si="1"/>
        <v>2.3667173895789748E-2</v>
      </c>
      <c r="O3" s="6">
        <f t="shared" si="2"/>
        <v>3.1556231861052997E-2</v>
      </c>
      <c r="Q3" s="1"/>
    </row>
    <row r="4" spans="1:27" customFormat="1" x14ac:dyDescent="0.25">
      <c r="A4" s="4">
        <v>20200918</v>
      </c>
      <c r="B4" s="4">
        <v>466517</v>
      </c>
      <c r="C4" s="4" t="s">
        <v>4</v>
      </c>
      <c r="D4" s="4" t="s">
        <v>107</v>
      </c>
      <c r="E4" s="19" t="s">
        <v>180</v>
      </c>
      <c r="F4" s="4" t="s">
        <v>236</v>
      </c>
      <c r="G4" s="5">
        <v>9332658990</v>
      </c>
      <c r="H4" s="5">
        <v>9332658990</v>
      </c>
      <c r="I4" s="5">
        <v>143377235</v>
      </c>
      <c r="J4" s="4">
        <v>1</v>
      </c>
      <c r="K4" s="89">
        <v>8838578671.3912868</v>
      </c>
      <c r="L4" s="6">
        <v>8.017573694242619E-2</v>
      </c>
      <c r="M4" s="6">
        <f t="shared" si="0"/>
        <v>8.5908782297022715E-2</v>
      </c>
      <c r="N4" s="6">
        <f t="shared" si="1"/>
        <v>0.12886317344553408</v>
      </c>
      <c r="O4" s="6">
        <f t="shared" si="2"/>
        <v>0.17181756459404543</v>
      </c>
      <c r="P4" s="11"/>
      <c r="Q4" s="10"/>
      <c r="R4" s="12"/>
      <c r="S4" s="11"/>
      <c r="T4" s="10"/>
      <c r="U4" s="12"/>
      <c r="V4" s="11"/>
      <c r="W4" s="10"/>
    </row>
    <row r="5" spans="1:27" customFormat="1" x14ac:dyDescent="0.25">
      <c r="A5" s="4">
        <v>20200918</v>
      </c>
      <c r="B5" s="4">
        <v>291408</v>
      </c>
      <c r="C5" s="4" t="s">
        <v>5</v>
      </c>
      <c r="D5" s="4" t="s">
        <v>108</v>
      </c>
      <c r="E5" s="19" t="s">
        <v>181</v>
      </c>
      <c r="F5" s="4" t="s">
        <v>236</v>
      </c>
      <c r="G5" s="5">
        <v>8602497890</v>
      </c>
      <c r="H5" s="5">
        <v>8602497890</v>
      </c>
      <c r="I5" s="5">
        <v>222489880</v>
      </c>
      <c r="J5" s="4">
        <v>1</v>
      </c>
      <c r="K5" s="89">
        <v>8125425769.4354601</v>
      </c>
      <c r="L5" s="6">
        <v>7.3706647104259046E-2</v>
      </c>
      <c r="M5" s="6">
        <f t="shared" si="0"/>
        <v>8.5680517504037476E-2</v>
      </c>
      <c r="N5" s="6">
        <f t="shared" si="1"/>
        <v>0.12852077625605621</v>
      </c>
      <c r="O5" s="6">
        <f t="shared" si="2"/>
        <v>0.17136103500807495</v>
      </c>
    </row>
    <row r="6" spans="1:27" customFormat="1" x14ac:dyDescent="0.25">
      <c r="A6" s="4">
        <v>20200918</v>
      </c>
      <c r="B6" s="4">
        <v>565732</v>
      </c>
      <c r="C6" s="4" t="s">
        <v>6</v>
      </c>
      <c r="D6" s="4" t="s">
        <v>109</v>
      </c>
      <c r="E6" s="19" t="s">
        <v>182</v>
      </c>
      <c r="F6" s="4" t="s">
        <v>236</v>
      </c>
      <c r="G6" s="5">
        <v>7722768840</v>
      </c>
      <c r="H6" s="5">
        <v>7722768840</v>
      </c>
      <c r="I6" s="5">
        <v>34752816</v>
      </c>
      <c r="J6" s="4">
        <v>1</v>
      </c>
      <c r="K6" s="89">
        <v>7288810461.2977161</v>
      </c>
      <c r="L6" s="6">
        <v>6.6117615953314945E-2</v>
      </c>
      <c r="M6" s="6">
        <f t="shared" si="0"/>
        <v>8.5613874146872618E-2</v>
      </c>
      <c r="N6" s="6">
        <f t="shared" si="1"/>
        <v>0.12842081122030893</v>
      </c>
      <c r="O6" s="6">
        <f t="shared" si="2"/>
        <v>0.17122774829374524</v>
      </c>
    </row>
    <row r="7" spans="1:27" customFormat="1" x14ac:dyDescent="0.25">
      <c r="A7" s="4">
        <v>20200918</v>
      </c>
      <c r="B7" s="4">
        <v>33054</v>
      </c>
      <c r="C7" s="4" t="s">
        <v>7</v>
      </c>
      <c r="D7" s="4" t="s">
        <v>110</v>
      </c>
      <c r="E7" s="19" t="s">
        <v>183</v>
      </c>
      <c r="F7" s="4" t="s">
        <v>237</v>
      </c>
      <c r="G7" s="5">
        <v>18055125615.299999</v>
      </c>
      <c r="H7" s="5">
        <v>5958191453.0489998</v>
      </c>
      <c r="I7" s="5">
        <v>23205214</v>
      </c>
      <c r="J7" s="4">
        <v>1</v>
      </c>
      <c r="K7" s="89">
        <v>4960800027.9680376</v>
      </c>
      <c r="L7" s="6">
        <v>4.4999972603483991E-2</v>
      </c>
      <c r="M7" s="6">
        <f t="shared" si="0"/>
        <v>2.4923655233586858E-2</v>
      </c>
      <c r="N7" s="6">
        <f t="shared" si="1"/>
        <v>3.7385482850380285E-2</v>
      </c>
      <c r="O7" s="6">
        <f t="shared" si="2"/>
        <v>4.9847310467173715E-2</v>
      </c>
    </row>
    <row r="8" spans="1:27" customFormat="1" x14ac:dyDescent="0.25">
      <c r="A8" s="4">
        <v>20200918</v>
      </c>
      <c r="B8" s="4">
        <v>29351</v>
      </c>
      <c r="C8" s="4" t="s">
        <v>8</v>
      </c>
      <c r="D8" s="4" t="s">
        <v>111</v>
      </c>
      <c r="E8" s="19" t="s">
        <v>184</v>
      </c>
      <c r="F8" s="4" t="s">
        <v>236</v>
      </c>
      <c r="G8" s="5">
        <v>5447594400</v>
      </c>
      <c r="H8" s="5">
        <v>5447594400</v>
      </c>
      <c r="I8" s="5">
        <v>102904600</v>
      </c>
      <c r="J8" s="4">
        <v>1</v>
      </c>
      <c r="K8" s="89">
        <v>4960535702.5752029</v>
      </c>
      <c r="L8" s="6">
        <v>4.499757487824433E-2</v>
      </c>
      <c r="M8" s="6">
        <f t="shared" si="0"/>
        <v>8.2600817120753942E-2</v>
      </c>
      <c r="N8" s="6">
        <f t="shared" si="1"/>
        <v>0.12390122568113091</v>
      </c>
      <c r="O8" s="6">
        <f t="shared" si="2"/>
        <v>0.16520163424150788</v>
      </c>
    </row>
    <row r="9" spans="1:27" customFormat="1" x14ac:dyDescent="0.25">
      <c r="A9" s="4">
        <v>20200918</v>
      </c>
      <c r="B9" s="4">
        <v>345319</v>
      </c>
      <c r="C9" s="4" t="s">
        <v>9</v>
      </c>
      <c r="D9" s="4" t="s">
        <v>112</v>
      </c>
      <c r="E9" s="19">
        <v>968</v>
      </c>
      <c r="F9" s="4" t="s">
        <v>238</v>
      </c>
      <c r="G9" s="5">
        <v>10936419323.746599</v>
      </c>
      <c r="H9" s="5">
        <v>5249481275.3983679</v>
      </c>
      <c r="I9" s="5">
        <v>22298449</v>
      </c>
      <c r="J9" s="4">
        <v>1</v>
      </c>
      <c r="K9" s="89">
        <v>4960801337.6520596</v>
      </c>
      <c r="L9" s="6">
        <v>4.4999984483774423E-2</v>
      </c>
      <c r="M9" s="6">
        <f t="shared" si="0"/>
        <v>4.1146908463965452E-2</v>
      </c>
      <c r="N9" s="6">
        <f t="shared" si="1"/>
        <v>6.1720362695948175E-2</v>
      </c>
      <c r="O9" s="6">
        <f t="shared" si="2"/>
        <v>8.2293816927930905E-2</v>
      </c>
    </row>
    <row r="10" spans="1:27" customFormat="1" x14ac:dyDescent="0.25">
      <c r="A10" s="4">
        <v>20200918</v>
      </c>
      <c r="B10" s="4">
        <v>44367</v>
      </c>
      <c r="C10" s="4" t="s">
        <v>10</v>
      </c>
      <c r="D10" s="4" t="s">
        <v>113</v>
      </c>
      <c r="E10" s="19" t="s">
        <v>185</v>
      </c>
      <c r="F10" s="4" t="s">
        <v>236</v>
      </c>
      <c r="G10" s="5">
        <v>6543338750</v>
      </c>
      <c r="H10" s="5">
        <v>4711203900</v>
      </c>
      <c r="I10" s="5">
        <v>65134824</v>
      </c>
      <c r="J10" s="4">
        <v>1</v>
      </c>
      <c r="K10" s="89">
        <v>4538201680.9415073</v>
      </c>
      <c r="L10" s="6">
        <v>4.1166535671687148E-2</v>
      </c>
      <c r="M10" s="6">
        <f t="shared" si="0"/>
        <v>6.2913655007830901E-2</v>
      </c>
      <c r="N10" s="6">
        <f t="shared" si="1"/>
        <v>9.4370482511746359E-2</v>
      </c>
      <c r="O10" s="6">
        <f t="shared" si="2"/>
        <v>0.1258273100156618</v>
      </c>
    </row>
    <row r="11" spans="1:27" customFormat="1" x14ac:dyDescent="0.25">
      <c r="A11" s="4">
        <v>20200918</v>
      </c>
      <c r="B11" s="4">
        <v>354522</v>
      </c>
      <c r="C11" s="4" t="s">
        <v>11</v>
      </c>
      <c r="D11" s="4" t="s">
        <v>114</v>
      </c>
      <c r="E11" s="19" t="s">
        <v>186</v>
      </c>
      <c r="F11" s="4" t="s">
        <v>239</v>
      </c>
      <c r="G11" s="5">
        <v>8194650302</v>
      </c>
      <c r="H11" s="5">
        <v>4015378647.98</v>
      </c>
      <c r="I11" s="5">
        <v>4640663</v>
      </c>
      <c r="J11" s="4">
        <v>1</v>
      </c>
      <c r="K11" s="89">
        <v>2359207625.0739989</v>
      </c>
      <c r="L11" s="6">
        <v>2.1400636569852981E-2</v>
      </c>
      <c r="M11" s="6">
        <f t="shared" si="0"/>
        <v>2.6115375008290354E-2</v>
      </c>
      <c r="N11" s="6">
        <f t="shared" si="1"/>
        <v>3.9173062512435533E-2</v>
      </c>
      <c r="O11" s="6">
        <f t="shared" si="2"/>
        <v>5.2230750016580708E-2</v>
      </c>
    </row>
    <row r="12" spans="1:27" customFormat="1" x14ac:dyDescent="0.25">
      <c r="A12" s="4">
        <v>20200918</v>
      </c>
      <c r="B12" s="4">
        <v>7</v>
      </c>
      <c r="C12" s="4" t="s">
        <v>12</v>
      </c>
      <c r="D12" s="4" t="s">
        <v>115</v>
      </c>
      <c r="E12" s="19" t="s">
        <v>187</v>
      </c>
      <c r="F12" s="4" t="s">
        <v>240</v>
      </c>
      <c r="G12" s="5">
        <v>9323627658.3199997</v>
      </c>
      <c r="H12" s="5">
        <v>3729451063.3280001</v>
      </c>
      <c r="I12" s="5">
        <v>7985574.75</v>
      </c>
      <c r="J12" s="4">
        <v>1</v>
      </c>
      <c r="K12" s="89">
        <v>3714273379.9048057</v>
      </c>
      <c r="L12" s="6">
        <v>3.3692589782948423E-2</v>
      </c>
      <c r="M12" s="6">
        <f t="shared" si="0"/>
        <v>3.6136781752414388E-2</v>
      </c>
      <c r="N12" s="6">
        <f t="shared" si="1"/>
        <v>5.4205172628621574E-2</v>
      </c>
      <c r="O12" s="6">
        <f t="shared" si="2"/>
        <v>7.2273563504828775E-2</v>
      </c>
    </row>
    <row r="13" spans="1:27" customFormat="1" x14ac:dyDescent="0.25">
      <c r="A13" s="4">
        <v>20200918</v>
      </c>
      <c r="B13" s="4">
        <v>27977</v>
      </c>
      <c r="C13" s="4" t="s">
        <v>13</v>
      </c>
      <c r="D13" s="4" t="s">
        <v>116</v>
      </c>
      <c r="E13" s="19" t="s">
        <v>188</v>
      </c>
      <c r="F13" s="4" t="s">
        <v>239</v>
      </c>
      <c r="G13" s="5">
        <v>3016513466</v>
      </c>
      <c r="H13" s="5">
        <v>3016513466</v>
      </c>
      <c r="I13" s="5">
        <v>4125639.15</v>
      </c>
      <c r="J13" s="4">
        <v>1</v>
      </c>
      <c r="K13" s="89">
        <v>2097381201.9928091</v>
      </c>
      <c r="L13" s="6">
        <v>1.9025579764681222E-2</v>
      </c>
      <c r="M13" s="6">
        <f t="shared" si="0"/>
        <v>6.3071423280963476E-2</v>
      </c>
      <c r="N13" s="6">
        <f t="shared" si="1"/>
        <v>9.4607134921445207E-2</v>
      </c>
      <c r="O13" s="6">
        <f t="shared" si="2"/>
        <v>0.12614284656192695</v>
      </c>
    </row>
    <row r="14" spans="1:27" customFormat="1" x14ac:dyDescent="0.25">
      <c r="A14" s="4">
        <v>20200918</v>
      </c>
      <c r="B14" s="4">
        <v>51507</v>
      </c>
      <c r="C14" s="4" t="s">
        <v>14</v>
      </c>
      <c r="D14" s="4" t="s">
        <v>117</v>
      </c>
      <c r="E14" s="19" t="s">
        <v>189</v>
      </c>
      <c r="F14" s="4" t="s">
        <v>241</v>
      </c>
      <c r="G14" s="5">
        <v>14835551509.92</v>
      </c>
      <c r="H14" s="5">
        <v>2522043756.6863999</v>
      </c>
      <c r="I14" s="5">
        <v>4735085</v>
      </c>
      <c r="J14" s="4">
        <v>1</v>
      </c>
      <c r="K14" s="89">
        <v>2407209624.4380503</v>
      </c>
      <c r="L14" s="6">
        <v>2.1836068081729415E-2</v>
      </c>
      <c r="M14" s="6">
        <f t="shared" si="0"/>
        <v>1.4718743733341104E-2</v>
      </c>
      <c r="N14" s="6">
        <f t="shared" si="1"/>
        <v>2.2078115600011657E-2</v>
      </c>
      <c r="O14" s="6">
        <f t="shared" si="2"/>
        <v>2.9437487466682209E-2</v>
      </c>
    </row>
    <row r="15" spans="1:27" customFormat="1" x14ac:dyDescent="0.25">
      <c r="A15" s="4">
        <v>20200918</v>
      </c>
      <c r="B15" s="4">
        <v>41265</v>
      </c>
      <c r="C15" s="4" t="s">
        <v>15</v>
      </c>
      <c r="D15" s="4" t="s">
        <v>118</v>
      </c>
      <c r="E15" s="19" t="s">
        <v>190</v>
      </c>
      <c r="F15" s="4" t="s">
        <v>242</v>
      </c>
      <c r="G15" s="5">
        <v>2828090460</v>
      </c>
      <c r="H15" s="5">
        <v>2205910558.8000002</v>
      </c>
      <c r="I15" s="5">
        <v>20452483</v>
      </c>
      <c r="J15" s="4">
        <v>1</v>
      </c>
      <c r="K15" s="89">
        <v>2199911888.3057656</v>
      </c>
      <c r="L15" s="6">
        <v>1.9955647102426605E-2</v>
      </c>
      <c r="M15" s="6">
        <f t="shared" si="0"/>
        <v>7.0562265898759857E-2</v>
      </c>
      <c r="N15" s="6">
        <f t="shared" si="1"/>
        <v>0.10584339884813977</v>
      </c>
      <c r="O15" s="6">
        <f t="shared" si="2"/>
        <v>0.14112453179751971</v>
      </c>
    </row>
    <row r="16" spans="1:27" customFormat="1" x14ac:dyDescent="0.25">
      <c r="A16" s="4">
        <v>20200918</v>
      </c>
      <c r="B16" s="4">
        <v>13723</v>
      </c>
      <c r="C16" s="4" t="s">
        <v>16</v>
      </c>
      <c r="D16" s="4" t="s">
        <v>119</v>
      </c>
      <c r="E16" s="19" t="s">
        <v>191</v>
      </c>
      <c r="F16" s="4" t="s">
        <v>243</v>
      </c>
      <c r="G16" s="5">
        <v>2693189326.3541198</v>
      </c>
      <c r="H16" s="5">
        <v>2181483354.346837</v>
      </c>
      <c r="I16" s="5">
        <v>6365652.5</v>
      </c>
      <c r="J16" s="4">
        <v>1</v>
      </c>
      <c r="K16" s="89">
        <v>2173265883.3145938</v>
      </c>
      <c r="L16" s="6">
        <v>1.9713938207120422E-2</v>
      </c>
      <c r="M16" s="6">
        <f t="shared" si="0"/>
        <v>7.3199228937268893E-2</v>
      </c>
      <c r="N16" s="6">
        <f t="shared" si="1"/>
        <v>0.10979884340590336</v>
      </c>
      <c r="O16" s="6">
        <f t="shared" si="2"/>
        <v>0.14639845787453779</v>
      </c>
    </row>
    <row r="17" spans="1:15" customFormat="1" x14ac:dyDescent="0.25">
      <c r="A17" s="4">
        <v>20200918</v>
      </c>
      <c r="B17" s="4">
        <v>64540</v>
      </c>
      <c r="C17" s="4" t="s">
        <v>17</v>
      </c>
      <c r="D17" s="4" t="s">
        <v>121</v>
      </c>
      <c r="E17" s="19" t="s">
        <v>192</v>
      </c>
      <c r="F17" s="4" t="s">
        <v>243</v>
      </c>
      <c r="G17" s="5">
        <v>3021925018.96526</v>
      </c>
      <c r="H17" s="5">
        <v>2054909012.8963771</v>
      </c>
      <c r="I17" s="5">
        <v>5299550.5</v>
      </c>
      <c r="J17" s="4">
        <v>1</v>
      </c>
      <c r="K17" s="89">
        <v>2044837610.395611</v>
      </c>
      <c r="L17" s="6">
        <v>1.8548950961054349E-2</v>
      </c>
      <c r="M17" s="6">
        <f t="shared" si="0"/>
        <v>6.1381241574967042E-2</v>
      </c>
      <c r="N17" s="6">
        <f t="shared" si="1"/>
        <v>9.207186236245056E-2</v>
      </c>
      <c r="O17" s="6">
        <f t="shared" si="2"/>
        <v>0.12276248314993408</v>
      </c>
    </row>
    <row r="18" spans="1:15" customFormat="1" x14ac:dyDescent="0.25">
      <c r="A18" s="4">
        <v>20200918</v>
      </c>
      <c r="B18" s="4">
        <v>360112</v>
      </c>
      <c r="C18" s="4" t="s">
        <v>18</v>
      </c>
      <c r="D18" s="4" t="s">
        <v>122</v>
      </c>
      <c r="E18" s="19" t="s">
        <v>193</v>
      </c>
      <c r="F18" s="4" t="s">
        <v>244</v>
      </c>
      <c r="G18" s="5">
        <v>2870657114.6627498</v>
      </c>
      <c r="H18" s="5">
        <v>2038166551.410552</v>
      </c>
      <c r="I18" s="5">
        <v>6587962.75</v>
      </c>
      <c r="J18" s="4">
        <v>1</v>
      </c>
      <c r="K18" s="89">
        <v>2034010307.2363927</v>
      </c>
      <c r="L18" s="6">
        <v>1.845073528156968E-2</v>
      </c>
      <c r="M18" s="6">
        <f t="shared" si="0"/>
        <v>6.4273560180095932E-2</v>
      </c>
      <c r="N18" s="6">
        <f t="shared" si="1"/>
        <v>9.6410340270143904E-2</v>
      </c>
      <c r="O18" s="6">
        <f t="shared" si="2"/>
        <v>0.12854712036019186</v>
      </c>
    </row>
    <row r="19" spans="1:15" customFormat="1" x14ac:dyDescent="0.25">
      <c r="A19" s="4">
        <v>20200918</v>
      </c>
      <c r="B19" s="4">
        <v>38008</v>
      </c>
      <c r="C19" s="4" t="s">
        <v>19</v>
      </c>
      <c r="D19" s="4" t="s">
        <v>123</v>
      </c>
      <c r="E19" s="19" t="s">
        <v>194</v>
      </c>
      <c r="F19" s="4" t="s">
        <v>242</v>
      </c>
      <c r="G19" s="5">
        <v>2032274820</v>
      </c>
      <c r="H19" s="5">
        <v>2032274820</v>
      </c>
      <c r="I19" s="5">
        <v>7178920.75</v>
      </c>
      <c r="J19" s="4">
        <v>1</v>
      </c>
      <c r="K19" s="89">
        <v>2026946993.2681694</v>
      </c>
      <c r="L19" s="6">
        <v>1.8386663169557931E-2</v>
      </c>
      <c r="M19" s="6">
        <f t="shared" si="0"/>
        <v>9.0473310935171317E-2</v>
      </c>
      <c r="N19" s="6">
        <f t="shared" si="1"/>
        <v>0.13570996640275698</v>
      </c>
      <c r="O19" s="6">
        <f t="shared" si="2"/>
        <v>0.18094662187034263</v>
      </c>
    </row>
    <row r="20" spans="1:15" customFormat="1" x14ac:dyDescent="0.25">
      <c r="A20" s="4">
        <v>20200918</v>
      </c>
      <c r="B20" s="4">
        <v>284545</v>
      </c>
      <c r="C20" s="4" t="s">
        <v>21</v>
      </c>
      <c r="D20" s="4" t="s">
        <v>125</v>
      </c>
      <c r="E20" s="19" t="s">
        <v>195</v>
      </c>
      <c r="F20" s="4" t="s">
        <v>236</v>
      </c>
      <c r="G20" s="5">
        <v>1917449600</v>
      </c>
      <c r="H20" s="5">
        <v>1917449600</v>
      </c>
      <c r="I20" s="5">
        <v>16589527.5</v>
      </c>
      <c r="J20" s="4">
        <v>1</v>
      </c>
      <c r="K20" s="89">
        <v>1909975369.492202</v>
      </c>
      <c r="L20" s="6">
        <v>1.7325600470874711E-2</v>
      </c>
      <c r="M20" s="6">
        <f t="shared" si="0"/>
        <v>9.0357527367992935E-2</v>
      </c>
      <c r="N20" s="6">
        <f t="shared" si="1"/>
        <v>0.13553629105198942</v>
      </c>
      <c r="O20" s="6">
        <f t="shared" si="2"/>
        <v>0.18071505473598587</v>
      </c>
    </row>
    <row r="21" spans="1:15" customFormat="1" x14ac:dyDescent="0.25">
      <c r="A21" s="4">
        <v>20200918</v>
      </c>
      <c r="B21" s="4">
        <v>8026555</v>
      </c>
      <c r="C21" s="4" t="s">
        <v>22</v>
      </c>
      <c r="D21" s="4" t="s">
        <v>126</v>
      </c>
      <c r="E21" s="19" t="s">
        <v>196</v>
      </c>
      <c r="F21" s="4" t="s">
        <v>245</v>
      </c>
      <c r="G21" s="5">
        <v>4317523235.6999998</v>
      </c>
      <c r="H21" s="5">
        <v>1727009294.28</v>
      </c>
      <c r="I21" s="5">
        <v>2806392.8</v>
      </c>
      <c r="J21" s="4">
        <v>1</v>
      </c>
      <c r="K21" s="89">
        <v>1426706333.278836</v>
      </c>
      <c r="L21" s="6">
        <v>1.2941812923078458E-2</v>
      </c>
      <c r="M21" s="6">
        <f t="shared" si="0"/>
        <v>2.9975085753024794E-2</v>
      </c>
      <c r="N21" s="6">
        <f t="shared" si="1"/>
        <v>4.4962628629537191E-2</v>
      </c>
      <c r="O21" s="6">
        <f t="shared" si="2"/>
        <v>5.9950171506049588E-2</v>
      </c>
    </row>
    <row r="22" spans="1:15" customFormat="1" x14ac:dyDescent="0.25">
      <c r="A22" s="4">
        <v>20200918</v>
      </c>
      <c r="B22" s="4">
        <v>8036674</v>
      </c>
      <c r="C22" s="4" t="s">
        <v>23</v>
      </c>
      <c r="D22" s="4" t="s">
        <v>127</v>
      </c>
      <c r="E22" s="19">
        <v>336260</v>
      </c>
      <c r="F22" s="4" t="s">
        <v>246</v>
      </c>
      <c r="G22" s="5">
        <v>2679456222.002943</v>
      </c>
      <c r="H22" s="5">
        <v>1713982213.0367229</v>
      </c>
      <c r="I22" s="5">
        <v>38063810</v>
      </c>
      <c r="J22" s="4">
        <v>1</v>
      </c>
      <c r="K22" s="89">
        <v>1709804134.9864082</v>
      </c>
      <c r="L22" s="6">
        <v>1.5509824785908049E-2</v>
      </c>
      <c r="M22" s="6">
        <f t="shared" si="0"/>
        <v>5.7884225383291271E-2</v>
      </c>
      <c r="N22" s="6">
        <f t="shared" si="1"/>
        <v>8.6826338074936907E-2</v>
      </c>
      <c r="O22" s="6">
        <f t="shared" si="2"/>
        <v>0.11576845076658254</v>
      </c>
    </row>
    <row r="23" spans="1:15" customFormat="1" x14ac:dyDescent="0.25">
      <c r="A23" s="4">
        <v>20200918</v>
      </c>
      <c r="B23" s="4">
        <v>27153</v>
      </c>
      <c r="C23" s="4" t="s">
        <v>24</v>
      </c>
      <c r="D23" s="4" t="s">
        <v>128</v>
      </c>
      <c r="E23" s="19" t="s">
        <v>197</v>
      </c>
      <c r="F23" s="4" t="s">
        <v>247</v>
      </c>
      <c r="G23" s="5">
        <v>2380701089</v>
      </c>
      <c r="H23" s="5">
        <v>1571262718.74</v>
      </c>
      <c r="I23" s="5">
        <v>4627437.5</v>
      </c>
      <c r="J23" s="4">
        <v>1</v>
      </c>
      <c r="K23" s="89">
        <v>1565858151.2916839</v>
      </c>
      <c r="L23" s="6">
        <v>1.4204074647598729E-2</v>
      </c>
      <c r="M23" s="6">
        <f t="shared" si="0"/>
        <v>5.9663410552582515E-2</v>
      </c>
      <c r="N23" s="6">
        <f t="shared" si="1"/>
        <v>8.9495115828873775E-2</v>
      </c>
      <c r="O23" s="6">
        <f t="shared" si="2"/>
        <v>0.11932682110516503</v>
      </c>
    </row>
    <row r="24" spans="1:15" customFormat="1" x14ac:dyDescent="0.25">
      <c r="A24" s="4">
        <v>20200918</v>
      </c>
      <c r="B24" s="4">
        <v>352424</v>
      </c>
      <c r="C24" s="4" t="s">
        <v>25</v>
      </c>
      <c r="D24" s="4" t="s">
        <v>129</v>
      </c>
      <c r="E24" s="19" t="s">
        <v>198</v>
      </c>
      <c r="F24" s="4" t="s">
        <v>236</v>
      </c>
      <c r="G24" s="5">
        <v>2739189920</v>
      </c>
      <c r="H24" s="5">
        <v>1533946355.2</v>
      </c>
      <c r="I24" s="5">
        <v>11919017</v>
      </c>
      <c r="J24" s="4">
        <v>1</v>
      </c>
      <c r="K24" s="89">
        <v>1531193492.3931842</v>
      </c>
      <c r="L24" s="6">
        <v>1.3889627644706627E-2</v>
      </c>
      <c r="M24" s="6">
        <f t="shared" si="0"/>
        <v>5.0707063220744579E-2</v>
      </c>
      <c r="N24" s="6">
        <f t="shared" si="1"/>
        <v>7.6060594831116865E-2</v>
      </c>
      <c r="O24" s="6">
        <f t="shared" si="2"/>
        <v>0.10141412644148916</v>
      </c>
    </row>
    <row r="25" spans="1:15" customFormat="1" x14ac:dyDescent="0.25">
      <c r="A25" s="4">
        <v>20200918</v>
      </c>
      <c r="B25" s="4">
        <v>351375</v>
      </c>
      <c r="C25" s="4" t="s">
        <v>27</v>
      </c>
      <c r="D25" s="4" t="s">
        <v>131</v>
      </c>
      <c r="E25" s="19" t="s">
        <v>200</v>
      </c>
      <c r="F25" s="4" t="s">
        <v>249</v>
      </c>
      <c r="G25" s="5">
        <v>1366338660.5404999</v>
      </c>
      <c r="H25" s="5">
        <v>1366338660.5404999</v>
      </c>
      <c r="I25" s="5">
        <v>3826358</v>
      </c>
      <c r="J25" s="4">
        <v>1</v>
      </c>
      <c r="K25" s="89">
        <v>1358765054.9998429</v>
      </c>
      <c r="L25" s="6">
        <v>1.2325509979205777E-2</v>
      </c>
      <c r="M25" s="6">
        <f t="shared" si="0"/>
        <v>9.0208308782904659E-2</v>
      </c>
      <c r="N25" s="6">
        <f t="shared" si="1"/>
        <v>0.13531246317435699</v>
      </c>
      <c r="O25" s="6">
        <f t="shared" si="2"/>
        <v>0.18041661756580932</v>
      </c>
    </row>
    <row r="26" spans="1:15" customFormat="1" x14ac:dyDescent="0.25">
      <c r="A26" s="4">
        <v>20200918</v>
      </c>
      <c r="B26" s="4">
        <v>44174</v>
      </c>
      <c r="C26" s="4" t="s">
        <v>28</v>
      </c>
      <c r="D26" s="4" t="s">
        <v>132</v>
      </c>
      <c r="E26" s="19" t="s">
        <v>201</v>
      </c>
      <c r="F26" s="4" t="s">
        <v>236</v>
      </c>
      <c r="G26" s="5">
        <v>1738412160</v>
      </c>
      <c r="H26" s="5">
        <v>1321193241.5999999</v>
      </c>
      <c r="I26" s="5">
        <v>18497708</v>
      </c>
      <c r="J26" s="4">
        <v>1</v>
      </c>
      <c r="K26" s="89">
        <v>1317042751.3016505</v>
      </c>
      <c r="L26" s="6">
        <v>1.1947042289964547E-2</v>
      </c>
      <c r="M26" s="6">
        <f t="shared" si="0"/>
        <v>6.872387667815523E-2</v>
      </c>
      <c r="N26" s="6">
        <f t="shared" si="1"/>
        <v>0.10308581501723285</v>
      </c>
      <c r="O26" s="6">
        <f t="shared" si="2"/>
        <v>0.13744775335631046</v>
      </c>
    </row>
    <row r="27" spans="1:15" customFormat="1" x14ac:dyDescent="0.25">
      <c r="A27" s="4">
        <v>20200918</v>
      </c>
      <c r="B27" s="4">
        <v>44606</v>
      </c>
      <c r="C27" s="4" t="s">
        <v>29</v>
      </c>
      <c r="D27" s="4" t="s">
        <v>133</v>
      </c>
      <c r="E27" s="19" t="s">
        <v>202</v>
      </c>
      <c r="F27" s="4" t="s">
        <v>237</v>
      </c>
      <c r="G27" s="5">
        <v>2191757993.9400001</v>
      </c>
      <c r="H27" s="5">
        <v>1205466896.6670001</v>
      </c>
      <c r="I27" s="5">
        <v>6787971.5</v>
      </c>
      <c r="J27" s="4">
        <v>1</v>
      </c>
      <c r="K27" s="89">
        <v>1201747161.8252828</v>
      </c>
      <c r="L27" s="6">
        <v>1.0901183086108625E-2</v>
      </c>
      <c r="M27" s="6">
        <f t="shared" si="0"/>
        <v>4.973716585612712E-2</v>
      </c>
      <c r="N27" s="6">
        <f t="shared" si="1"/>
        <v>7.4605748784190684E-2</v>
      </c>
      <c r="O27" s="6">
        <f t="shared" si="2"/>
        <v>9.9474331712254241E-2</v>
      </c>
    </row>
    <row r="28" spans="1:15" customFormat="1" x14ac:dyDescent="0.25">
      <c r="A28" s="4">
        <v>20200918</v>
      </c>
      <c r="B28" s="4">
        <v>38237</v>
      </c>
      <c r="C28" s="4" t="s">
        <v>30</v>
      </c>
      <c r="D28" s="4" t="s">
        <v>134</v>
      </c>
      <c r="E28" s="19" t="s">
        <v>203</v>
      </c>
      <c r="F28" s="4" t="s">
        <v>242</v>
      </c>
      <c r="G28" s="5">
        <v>1511350440</v>
      </c>
      <c r="H28" s="5">
        <v>1193966847.5999999</v>
      </c>
      <c r="I28" s="5">
        <v>6592645</v>
      </c>
      <c r="J28" s="4">
        <v>1</v>
      </c>
      <c r="K28" s="89">
        <v>1191935040.9456692</v>
      </c>
      <c r="L28" s="6">
        <v>1.0812176238770427E-2</v>
      </c>
      <c r="M28" s="6">
        <f t="shared" si="0"/>
        <v>7.1539835848861283E-2</v>
      </c>
      <c r="N28" s="6">
        <f t="shared" si="1"/>
        <v>0.10730975377329192</v>
      </c>
      <c r="O28" s="6">
        <f t="shared" si="2"/>
        <v>0.14307967169772257</v>
      </c>
    </row>
    <row r="29" spans="1:15" customFormat="1" x14ac:dyDescent="0.25">
      <c r="A29" s="4">
        <v>20200918</v>
      </c>
      <c r="B29" s="4">
        <v>8031314</v>
      </c>
      <c r="C29" s="4" t="s">
        <v>31</v>
      </c>
      <c r="D29" s="4" t="s">
        <v>135</v>
      </c>
      <c r="E29" s="19" t="s">
        <v>204</v>
      </c>
      <c r="F29" s="4" t="s">
        <v>242</v>
      </c>
      <c r="G29" s="5">
        <v>2182051440</v>
      </c>
      <c r="H29" s="5">
        <v>1156487263.2</v>
      </c>
      <c r="I29" s="5">
        <v>12036927.5</v>
      </c>
      <c r="J29" s="4">
        <v>1</v>
      </c>
      <c r="K29" s="89">
        <v>1154125826.0657985</v>
      </c>
      <c r="L29" s="6">
        <v>1.0469204616418955E-2</v>
      </c>
      <c r="M29" s="6">
        <f t="shared" si="0"/>
        <v>4.7978725086421217E-2</v>
      </c>
      <c r="N29" s="6">
        <f t="shared" si="1"/>
        <v>7.1968087629631833E-2</v>
      </c>
      <c r="O29" s="6">
        <f t="shared" si="2"/>
        <v>9.5957450172842434E-2</v>
      </c>
    </row>
    <row r="30" spans="1:15" customFormat="1" x14ac:dyDescent="0.25">
      <c r="A30" s="4">
        <v>20200918</v>
      </c>
      <c r="B30" s="4">
        <v>8030066</v>
      </c>
      <c r="C30" s="4" t="s">
        <v>32</v>
      </c>
      <c r="D30" s="4" t="s">
        <v>136</v>
      </c>
      <c r="E30" s="19" t="s">
        <v>205</v>
      </c>
      <c r="F30" s="4" t="s">
        <v>250</v>
      </c>
      <c r="G30" s="5">
        <v>1392217812.1698501</v>
      </c>
      <c r="H30" s="5">
        <v>1127696427.857579</v>
      </c>
      <c r="I30" s="5">
        <v>9510677</v>
      </c>
      <c r="J30" s="4">
        <v>1</v>
      </c>
      <c r="K30" s="89">
        <v>1124112423.3784068</v>
      </c>
      <c r="L30" s="6">
        <v>1.0196949679502425E-2</v>
      </c>
      <c r="M30" s="6">
        <f t="shared" si="0"/>
        <v>7.3242488282849239E-2</v>
      </c>
      <c r="N30" s="6">
        <f t="shared" si="1"/>
        <v>0.10986373242427387</v>
      </c>
      <c r="O30" s="6">
        <f t="shared" si="2"/>
        <v>0.14648497656569848</v>
      </c>
    </row>
    <row r="31" spans="1:15" customFormat="1" x14ac:dyDescent="0.25">
      <c r="A31" s="4">
        <v>20200918</v>
      </c>
      <c r="B31" s="4">
        <v>267205</v>
      </c>
      <c r="C31" s="4" t="s">
        <v>33</v>
      </c>
      <c r="D31" s="4" t="s">
        <v>137</v>
      </c>
      <c r="E31" s="19" t="s">
        <v>206</v>
      </c>
      <c r="F31" s="4" t="s">
        <v>242</v>
      </c>
      <c r="G31" s="5">
        <v>1548264770</v>
      </c>
      <c r="H31" s="5">
        <v>1083785339</v>
      </c>
      <c r="I31" s="5">
        <v>17760099</v>
      </c>
      <c r="J31" s="4">
        <v>1</v>
      </c>
      <c r="K31" s="89">
        <v>1081284593.9661605</v>
      </c>
      <c r="L31" s="6">
        <v>9.8084536427034616E-3</v>
      </c>
      <c r="M31" s="6">
        <f t="shared" si="0"/>
        <v>6.3351268030877317E-2</v>
      </c>
      <c r="N31" s="6">
        <f t="shared" si="1"/>
        <v>9.5026902046315975E-2</v>
      </c>
      <c r="O31" s="6">
        <f t="shared" si="2"/>
        <v>0.12670253606175463</v>
      </c>
    </row>
    <row r="32" spans="1:15" customFormat="1" x14ac:dyDescent="0.25">
      <c r="A32" s="4">
        <v>20200918</v>
      </c>
      <c r="B32" s="4">
        <v>34415</v>
      </c>
      <c r="C32" s="4" t="s">
        <v>34</v>
      </c>
      <c r="D32" s="4" t="s">
        <v>139</v>
      </c>
      <c r="E32" s="19" t="s">
        <v>208</v>
      </c>
      <c r="F32" s="4" t="s">
        <v>247</v>
      </c>
      <c r="G32" s="5">
        <v>1489183548.8199999</v>
      </c>
      <c r="H32" s="5">
        <v>953077471.24479997</v>
      </c>
      <c r="I32" s="5">
        <v>5209880</v>
      </c>
      <c r="J32" s="4">
        <v>1</v>
      </c>
      <c r="K32" s="89">
        <v>950741292.28317845</v>
      </c>
      <c r="L32" s="6">
        <v>8.6242807338614315E-3</v>
      </c>
      <c r="M32" s="6">
        <f t="shared" si="0"/>
        <v>5.7912812297014317E-2</v>
      </c>
      <c r="N32" s="6">
        <f t="shared" si="1"/>
        <v>8.6869218445521479E-2</v>
      </c>
      <c r="O32" s="6">
        <f t="shared" si="2"/>
        <v>0.11582562459402863</v>
      </c>
    </row>
    <row r="33" spans="1:15" customFormat="1" x14ac:dyDescent="0.25">
      <c r="A33" s="4">
        <v>20200918</v>
      </c>
      <c r="B33" s="4">
        <v>575327</v>
      </c>
      <c r="C33" s="4" t="s">
        <v>35</v>
      </c>
      <c r="D33" s="4" t="s">
        <v>140</v>
      </c>
      <c r="E33" s="19" t="s">
        <v>209</v>
      </c>
      <c r="F33" s="4" t="s">
        <v>249</v>
      </c>
      <c r="G33" s="5">
        <v>2019158402.71576</v>
      </c>
      <c r="H33" s="5">
        <v>928812865.24924958</v>
      </c>
      <c r="I33" s="5">
        <v>4031039</v>
      </c>
      <c r="J33" s="4">
        <v>1</v>
      </c>
      <c r="K33" s="89">
        <v>926244089.82434833</v>
      </c>
      <c r="L33" s="6">
        <v>8.4020638669660939E-3</v>
      </c>
      <c r="M33" s="6">
        <f t="shared" si="0"/>
        <v>4.1611712363256649E-2</v>
      </c>
      <c r="N33" s="6">
        <f t="shared" si="1"/>
        <v>6.241756854488497E-2</v>
      </c>
      <c r="O33" s="6">
        <f t="shared" si="2"/>
        <v>8.3223424726513298E-2</v>
      </c>
    </row>
    <row r="34" spans="1:15" customFormat="1" x14ac:dyDescent="0.25">
      <c r="A34" s="4">
        <v>20200918</v>
      </c>
      <c r="B34" s="4">
        <v>225504</v>
      </c>
      <c r="C34" s="4" t="s">
        <v>36</v>
      </c>
      <c r="D34" s="4" t="s">
        <v>141</v>
      </c>
      <c r="E34" s="19" t="s">
        <v>210</v>
      </c>
      <c r="F34" s="4" t="s">
        <v>242</v>
      </c>
      <c r="G34" s="5">
        <v>1080964500</v>
      </c>
      <c r="H34" s="5">
        <v>897200535</v>
      </c>
      <c r="I34" s="5">
        <v>20490037</v>
      </c>
      <c r="J34" s="4">
        <v>1</v>
      </c>
      <c r="K34" s="89">
        <v>894688828.64350331</v>
      </c>
      <c r="L34" s="6">
        <v>8.1158225589858905E-3</v>
      </c>
      <c r="M34" s="6">
        <f t="shared" si="0"/>
        <v>7.5079455051353591E-2</v>
      </c>
      <c r="N34" s="6">
        <f t="shared" si="1"/>
        <v>0.11261918257703039</v>
      </c>
      <c r="O34" s="6">
        <f t="shared" si="2"/>
        <v>0.15015891010270718</v>
      </c>
    </row>
    <row r="35" spans="1:15" customFormat="1" x14ac:dyDescent="0.25">
      <c r="A35" s="4">
        <v>20200918</v>
      </c>
      <c r="B35" s="4">
        <v>701002</v>
      </c>
      <c r="C35" s="4" t="s">
        <v>37</v>
      </c>
      <c r="D35" s="4" t="s">
        <v>142</v>
      </c>
      <c r="E35" s="19" t="s">
        <v>211</v>
      </c>
      <c r="F35" s="4" t="s">
        <v>236</v>
      </c>
      <c r="G35" s="5">
        <v>942704490</v>
      </c>
      <c r="H35" s="5">
        <v>839006996.10000002</v>
      </c>
      <c r="I35" s="5">
        <v>9754622.5</v>
      </c>
      <c r="J35" s="4">
        <v>1</v>
      </c>
      <c r="K35" s="89">
        <v>835548333.02689552</v>
      </c>
      <c r="L35" s="6">
        <v>7.5793525002252459E-3</v>
      </c>
      <c r="M35" s="6">
        <f t="shared" si="0"/>
        <v>8.0400089111968123E-2</v>
      </c>
      <c r="N35" s="6">
        <f t="shared" si="1"/>
        <v>0.12060013366795218</v>
      </c>
      <c r="O35" s="6">
        <f t="shared" si="2"/>
        <v>0.16080017822393625</v>
      </c>
    </row>
    <row r="36" spans="1:15" customFormat="1" x14ac:dyDescent="0.25">
      <c r="A36" s="4">
        <v>20200918</v>
      </c>
      <c r="B36" s="4">
        <v>42865</v>
      </c>
      <c r="C36" s="4" t="s">
        <v>38</v>
      </c>
      <c r="D36" s="4" t="s">
        <v>143</v>
      </c>
      <c r="E36" s="19" t="s">
        <v>212</v>
      </c>
      <c r="F36" s="4" t="s">
        <v>236</v>
      </c>
      <c r="G36" s="5">
        <v>1719569460</v>
      </c>
      <c r="H36" s="5">
        <v>808197646.19999993</v>
      </c>
      <c r="I36" s="5">
        <v>29913921</v>
      </c>
      <c r="J36" s="4">
        <v>1</v>
      </c>
      <c r="K36" s="89">
        <v>806769790.21677697</v>
      </c>
      <c r="L36" s="6">
        <v>7.3182991155448769E-3</v>
      </c>
      <c r="M36" s="6">
        <f t="shared" si="0"/>
        <v>4.255890375922864E-2</v>
      </c>
      <c r="N36" s="6">
        <f t="shared" si="1"/>
        <v>6.3838355638842964E-2</v>
      </c>
      <c r="O36" s="6">
        <f t="shared" si="2"/>
        <v>8.5117807518457281E-2</v>
      </c>
    </row>
    <row r="37" spans="1:15" customFormat="1" x14ac:dyDescent="0.25">
      <c r="A37" s="4">
        <v>20200918</v>
      </c>
      <c r="B37" s="4">
        <v>37292</v>
      </c>
      <c r="C37" s="4" t="s">
        <v>39</v>
      </c>
      <c r="D37" s="4" t="s">
        <v>144</v>
      </c>
      <c r="E37" s="19" t="s">
        <v>213</v>
      </c>
      <c r="F37" s="4" t="s">
        <v>251</v>
      </c>
      <c r="G37" s="5">
        <v>1855969680.3</v>
      </c>
      <c r="H37" s="5">
        <v>742387872.12</v>
      </c>
      <c r="I37" s="5">
        <v>4284516.5</v>
      </c>
      <c r="J37" s="4">
        <v>1</v>
      </c>
      <c r="K37" s="89">
        <v>739768355.31301677</v>
      </c>
      <c r="L37" s="6">
        <v>6.7105215961800607E-3</v>
      </c>
      <c r="M37" s="6">
        <f t="shared" si="0"/>
        <v>3.6156418218509734E-2</v>
      </c>
      <c r="N37" s="6">
        <f t="shared" si="1"/>
        <v>5.4234627327764601E-2</v>
      </c>
      <c r="O37" s="6">
        <f t="shared" si="2"/>
        <v>7.2312836437019468E-2</v>
      </c>
    </row>
    <row r="38" spans="1:15" customFormat="1" x14ac:dyDescent="0.25">
      <c r="A38" s="4">
        <v>20200918</v>
      </c>
      <c r="B38" s="4">
        <v>277334</v>
      </c>
      <c r="C38" s="4" t="s">
        <v>40</v>
      </c>
      <c r="D38" s="4" t="s">
        <v>145</v>
      </c>
      <c r="E38" s="19">
        <v>2208</v>
      </c>
      <c r="F38" s="4" t="s">
        <v>238</v>
      </c>
      <c r="G38" s="5">
        <v>5991849433.3092051</v>
      </c>
      <c r="H38" s="5">
        <v>719666856.34288502</v>
      </c>
      <c r="I38" s="5">
        <v>4869535.75</v>
      </c>
      <c r="J38" s="4">
        <v>1</v>
      </c>
      <c r="K38" s="89">
        <v>718517813.6560384</v>
      </c>
      <c r="L38" s="6">
        <v>6.5177555530051834E-3</v>
      </c>
      <c r="M38" s="6">
        <f t="shared" si="0"/>
        <v>1.0877702494946587E-2</v>
      </c>
      <c r="N38" s="6">
        <f t="shared" si="1"/>
        <v>1.631655374241988E-2</v>
      </c>
      <c r="O38" s="6">
        <f t="shared" si="2"/>
        <v>2.1755404989893173E-2</v>
      </c>
    </row>
    <row r="39" spans="1:15" customFormat="1" x14ac:dyDescent="0.25">
      <c r="A39" s="4">
        <v>20200918</v>
      </c>
      <c r="B39" s="4">
        <v>64498</v>
      </c>
      <c r="C39" s="4" t="s">
        <v>41</v>
      </c>
      <c r="D39" s="4" t="s">
        <v>146</v>
      </c>
      <c r="E39" s="19">
        <v>3800</v>
      </c>
      <c r="F39" s="4" t="s">
        <v>238</v>
      </c>
      <c r="G39" s="5">
        <v>818357907.368366</v>
      </c>
      <c r="H39" s="5">
        <v>572850535.15785611</v>
      </c>
      <c r="I39" s="5">
        <v>3925481.05</v>
      </c>
      <c r="J39" s="4">
        <v>1</v>
      </c>
      <c r="K39" s="89">
        <v>571938625.32914352</v>
      </c>
      <c r="L39" s="6">
        <v>5.1881193205902754E-3</v>
      </c>
      <c r="M39" s="6">
        <f t="shared" si="0"/>
        <v>6.3396703005827462E-2</v>
      </c>
      <c r="N39" s="6">
        <f t="shared" si="1"/>
        <v>9.5095054508741186E-2</v>
      </c>
      <c r="O39" s="6">
        <f t="shared" si="2"/>
        <v>0.12679340601165492</v>
      </c>
    </row>
    <row r="40" spans="1:15" customFormat="1" x14ac:dyDescent="0.25">
      <c r="A40" s="4">
        <v>20200918</v>
      </c>
      <c r="B40" s="4">
        <v>34789</v>
      </c>
      <c r="C40" s="4" t="s">
        <v>42</v>
      </c>
      <c r="D40" s="4" t="s">
        <v>147</v>
      </c>
      <c r="E40" s="19">
        <v>18000</v>
      </c>
      <c r="F40" s="4" t="s">
        <v>252</v>
      </c>
      <c r="G40" s="5">
        <v>629616339.19585705</v>
      </c>
      <c r="H40" s="5">
        <v>541470051.70843709</v>
      </c>
      <c r="I40" s="5">
        <v>7229811.25</v>
      </c>
      <c r="J40" s="4">
        <v>1</v>
      </c>
      <c r="K40" s="89">
        <v>540155454.30982053</v>
      </c>
      <c r="L40" s="6">
        <v>4.8998106169420835E-3</v>
      </c>
      <c r="M40" s="6">
        <f t="shared" si="0"/>
        <v>7.7822164259588586E-2</v>
      </c>
      <c r="N40" s="6">
        <f t="shared" si="1"/>
        <v>0.1167332463893829</v>
      </c>
      <c r="O40" s="6">
        <f t="shared" si="2"/>
        <v>0.15564432851917717</v>
      </c>
    </row>
    <row r="41" spans="1:15" customFormat="1" x14ac:dyDescent="0.25">
      <c r="A41" s="4">
        <v>20200918</v>
      </c>
      <c r="B41" s="4">
        <v>22747</v>
      </c>
      <c r="C41" s="4" t="s">
        <v>43</v>
      </c>
      <c r="D41" s="4" t="s">
        <v>148</v>
      </c>
      <c r="E41" s="19" t="s">
        <v>214</v>
      </c>
      <c r="F41" s="4" t="s">
        <v>236</v>
      </c>
      <c r="G41" s="5">
        <v>569826805</v>
      </c>
      <c r="H41" s="5">
        <v>541335464.75</v>
      </c>
      <c r="I41" s="5">
        <v>27814691</v>
      </c>
      <c r="J41" s="4">
        <v>1</v>
      </c>
      <c r="K41" s="89">
        <v>541335464.75</v>
      </c>
      <c r="L41" s="6">
        <v>4.9105146237918918E-3</v>
      </c>
      <c r="M41" s="6">
        <f t="shared" si="0"/>
        <v>8.6175563885449225E-2</v>
      </c>
      <c r="N41" s="6">
        <f t="shared" si="1"/>
        <v>0.12926334582817384</v>
      </c>
      <c r="O41" s="6">
        <f t="shared" si="2"/>
        <v>0.17235112777089845</v>
      </c>
    </row>
    <row r="42" spans="1:15" customFormat="1" x14ac:dyDescent="0.25">
      <c r="A42" s="4">
        <v>20200918</v>
      </c>
      <c r="B42" s="4">
        <v>453387</v>
      </c>
      <c r="C42" s="4" t="s">
        <v>44</v>
      </c>
      <c r="D42" s="4" t="s">
        <v>149</v>
      </c>
      <c r="E42" s="19">
        <v>112610</v>
      </c>
      <c r="F42" s="4" t="s">
        <v>246</v>
      </c>
      <c r="G42" s="5">
        <v>1638624612.20913</v>
      </c>
      <c r="H42" s="5">
        <v>540746122.02901292</v>
      </c>
      <c r="I42" s="5">
        <v>5499998</v>
      </c>
      <c r="J42" s="4">
        <v>1</v>
      </c>
      <c r="K42" s="89">
        <v>539741744.7381928</v>
      </c>
      <c r="L42" s="6">
        <v>4.8960578110873645E-3</v>
      </c>
      <c r="M42" s="6">
        <f t="shared" si="0"/>
        <v>2.9879069157192076E-2</v>
      </c>
      <c r="N42" s="6">
        <f t="shared" si="1"/>
        <v>4.4818603735788116E-2</v>
      </c>
      <c r="O42" s="6">
        <f t="shared" si="2"/>
        <v>5.9758138314384153E-2</v>
      </c>
    </row>
    <row r="43" spans="1:15" customFormat="1" x14ac:dyDescent="0.25">
      <c r="A43" s="4">
        <v>20200918</v>
      </c>
      <c r="B43" s="4">
        <v>207311</v>
      </c>
      <c r="C43" s="4" t="s">
        <v>45</v>
      </c>
      <c r="D43" s="4" t="s">
        <v>150</v>
      </c>
      <c r="E43" s="19" t="s">
        <v>215</v>
      </c>
      <c r="F43" s="4" t="s">
        <v>236</v>
      </c>
      <c r="G43" s="5">
        <v>535151530</v>
      </c>
      <c r="H43" s="5">
        <v>503042438.19999999</v>
      </c>
      <c r="I43" s="5">
        <v>5408458.5</v>
      </c>
      <c r="J43" s="4">
        <v>1</v>
      </c>
      <c r="K43" s="89">
        <v>501429089.01858228</v>
      </c>
      <c r="L43" s="6">
        <v>4.5485194204993099E-3</v>
      </c>
      <c r="M43" s="6">
        <f t="shared" si="0"/>
        <v>8.4994981150466109E-2</v>
      </c>
      <c r="N43" s="6">
        <f t="shared" si="1"/>
        <v>0.12749247172569916</v>
      </c>
      <c r="O43" s="6">
        <f t="shared" si="2"/>
        <v>0.16998996230093222</v>
      </c>
    </row>
    <row r="44" spans="1:15" customFormat="1" x14ac:dyDescent="0.25">
      <c r="A44" s="4">
        <v>20200918</v>
      </c>
      <c r="B44" s="4">
        <v>787344</v>
      </c>
      <c r="C44" s="4" t="s">
        <v>46</v>
      </c>
      <c r="D44" s="4" t="s">
        <v>151</v>
      </c>
      <c r="E44" s="19">
        <v>9519</v>
      </c>
      <c r="F44" s="4" t="s">
        <v>253</v>
      </c>
      <c r="G44" s="5">
        <v>833833424.39511001</v>
      </c>
      <c r="H44" s="5">
        <v>400240043.70965278</v>
      </c>
      <c r="I44" s="5">
        <v>3995433.4</v>
      </c>
      <c r="J44" s="4">
        <v>1</v>
      </c>
      <c r="K44" s="89">
        <v>398526416.6756981</v>
      </c>
      <c r="L44" s="6">
        <v>3.6150777558185032E-3</v>
      </c>
      <c r="M44" s="6">
        <f t="shared" si="0"/>
        <v>4.3354915383021483E-2</v>
      </c>
      <c r="N44" s="6">
        <f t="shared" si="1"/>
        <v>6.5032373074532218E-2</v>
      </c>
      <c r="O44" s="6">
        <f t="shared" si="2"/>
        <v>8.6709830766042967E-2</v>
      </c>
    </row>
    <row r="45" spans="1:15" customFormat="1" x14ac:dyDescent="0.25">
      <c r="A45" s="4">
        <v>20200918</v>
      </c>
      <c r="B45" s="4">
        <v>8107074</v>
      </c>
      <c r="C45" s="4" t="s">
        <v>47</v>
      </c>
      <c r="D45" s="4" t="s">
        <v>153</v>
      </c>
      <c r="E45" s="19">
        <v>322000</v>
      </c>
      <c r="F45" s="4" t="s">
        <v>246</v>
      </c>
      <c r="G45" s="5">
        <v>340227507.75728399</v>
      </c>
      <c r="H45" s="5">
        <v>129286452.9477679</v>
      </c>
      <c r="I45" s="5">
        <v>5614088</v>
      </c>
      <c r="J45" s="4">
        <v>1</v>
      </c>
      <c r="K45" s="89">
        <v>128701747.38022804</v>
      </c>
      <c r="L45" s="6">
        <v>1.1674679635298726E-3</v>
      </c>
      <c r="M45" s="6">
        <f t="shared" si="0"/>
        <v>3.4314331937050087E-2</v>
      </c>
      <c r="N45" s="6">
        <f t="shared" si="1"/>
        <v>5.1471497905575134E-2</v>
      </c>
      <c r="O45" s="6">
        <f t="shared" si="2"/>
        <v>6.8628663874100174E-2</v>
      </c>
    </row>
    <row r="46" spans="1:15" x14ac:dyDescent="0.25">
      <c r="M46" s="15"/>
    </row>
    <row r="47" spans="1:15" x14ac:dyDescent="0.25">
      <c r="M47" s="16"/>
    </row>
  </sheetData>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249865-7499-494E-AE9F-77F5E8313421}">
  <dimension ref="A1:AB68"/>
  <sheetViews>
    <sheetView topLeftCell="F1" workbookViewId="0">
      <selection activeCell="R1" sqref="Q1:R1048576"/>
    </sheetView>
  </sheetViews>
  <sheetFormatPr defaultRowHeight="15" x14ac:dyDescent="0.25"/>
  <cols>
    <col min="1" max="1" width="16" bestFit="1" customWidth="1"/>
    <col min="3" max="3" width="52.140625" bestFit="1" customWidth="1"/>
    <col min="4" max="4" width="18.28515625" customWidth="1"/>
    <col min="5" max="5" width="12.85546875" customWidth="1"/>
    <col min="6" max="6" width="11.28515625" customWidth="1"/>
    <col min="7" max="7" width="27" style="2" bestFit="1" customWidth="1"/>
    <col min="8" max="8" width="35.7109375" style="2" bestFit="1" customWidth="1"/>
    <col min="9" max="9" width="38" style="2" bestFit="1" customWidth="1"/>
    <col min="10" max="10" width="21.85546875" bestFit="1" customWidth="1"/>
    <col min="11" max="11" width="21.42578125" bestFit="1" customWidth="1"/>
    <col min="12" max="12" width="39.7109375" bestFit="1" customWidth="1"/>
    <col min="13" max="13" width="9.140625" style="3"/>
    <col min="14" max="15" width="20.28515625" bestFit="1" customWidth="1"/>
    <col min="16" max="16" width="18.85546875" bestFit="1" customWidth="1"/>
  </cols>
  <sheetData>
    <row r="1" spans="1:28" s="38" customFormat="1" x14ac:dyDescent="0.25">
      <c r="A1" s="35" t="s">
        <v>62</v>
      </c>
      <c r="B1" s="35" t="s">
        <v>1</v>
      </c>
      <c r="C1" s="35" t="s">
        <v>0</v>
      </c>
      <c r="D1" s="35" t="s">
        <v>102</v>
      </c>
      <c r="E1" s="35" t="s">
        <v>103</v>
      </c>
      <c r="F1" s="35" t="s">
        <v>104</v>
      </c>
      <c r="G1" s="36" t="s">
        <v>87</v>
      </c>
      <c r="H1" s="36" t="s">
        <v>86</v>
      </c>
      <c r="I1" s="36" t="s">
        <v>85</v>
      </c>
      <c r="J1" s="35" t="s">
        <v>73</v>
      </c>
      <c r="K1" s="35" t="s">
        <v>74</v>
      </c>
      <c r="L1" s="35" t="s">
        <v>294</v>
      </c>
      <c r="M1" s="70" t="s">
        <v>61</v>
      </c>
      <c r="N1" s="40" t="s">
        <v>88</v>
      </c>
      <c r="O1" s="41" t="s">
        <v>89</v>
      </c>
      <c r="P1" s="42" t="s">
        <v>90</v>
      </c>
      <c r="Z1" s="43"/>
      <c r="AA1" s="43"/>
      <c r="AB1" s="43"/>
    </row>
    <row r="2" spans="1:28" x14ac:dyDescent="0.25">
      <c r="A2" s="4">
        <v>20200918</v>
      </c>
      <c r="B2" s="4">
        <v>27801</v>
      </c>
      <c r="C2" s="4" t="s">
        <v>2</v>
      </c>
      <c r="D2" s="4" t="s">
        <v>105</v>
      </c>
      <c r="E2" s="19" t="s">
        <v>178</v>
      </c>
      <c r="F2" s="4" t="s">
        <v>235</v>
      </c>
      <c r="G2" s="5">
        <v>30952500741.259602</v>
      </c>
      <c r="H2" s="5">
        <v>30952500741.259602</v>
      </c>
      <c r="I2" s="5">
        <v>68509960</v>
      </c>
      <c r="J2" s="4">
        <v>1</v>
      </c>
      <c r="K2" s="4">
        <v>1</v>
      </c>
      <c r="L2" s="89">
        <v>14544138567.083084</v>
      </c>
      <c r="M2" s="13">
        <v>8.000000000000014E-2</v>
      </c>
      <c r="N2" s="6">
        <f t="shared" ref="N2:N33" si="0">($M2*10000000000)/$G2</f>
        <v>2.5846053819283284E-2</v>
      </c>
      <c r="O2" s="6">
        <f t="shared" ref="O2:O33" si="1">($M2*15000000000)/$G2</f>
        <v>3.8769080728924925E-2</v>
      </c>
      <c r="P2" s="6">
        <f t="shared" ref="P2:P33" si="2">($M2*20000000000)/$G2</f>
        <v>5.1692107638566569E-2</v>
      </c>
      <c r="R2" s="1"/>
    </row>
    <row r="3" spans="1:28" x14ac:dyDescent="0.25">
      <c r="A3" s="4">
        <v>20200918</v>
      </c>
      <c r="B3" s="4">
        <v>698217</v>
      </c>
      <c r="C3" s="4" t="s">
        <v>3</v>
      </c>
      <c r="D3" s="4" t="s">
        <v>106</v>
      </c>
      <c r="E3" s="19" t="s">
        <v>179</v>
      </c>
      <c r="F3" s="4" t="s">
        <v>235</v>
      </c>
      <c r="G3" s="5">
        <v>57041031005.402702</v>
      </c>
      <c r="H3" s="5">
        <v>24527643332.323158</v>
      </c>
      <c r="I3" s="5">
        <v>47130211</v>
      </c>
      <c r="J3" s="4">
        <v>1</v>
      </c>
      <c r="K3" s="4">
        <v>1</v>
      </c>
      <c r="L3" s="89">
        <v>14544138567.083084</v>
      </c>
      <c r="M3" s="13">
        <v>8.000000000000014E-2</v>
      </c>
      <c r="N3" s="6">
        <f t="shared" si="0"/>
        <v>1.4024991938245796E-2</v>
      </c>
      <c r="O3" s="6">
        <f t="shared" si="1"/>
        <v>2.1037487907368695E-2</v>
      </c>
      <c r="P3" s="6">
        <f t="shared" si="2"/>
        <v>2.8049983876491592E-2</v>
      </c>
      <c r="Q3" s="7"/>
      <c r="R3" s="17"/>
    </row>
    <row r="4" spans="1:28" x14ac:dyDescent="0.25">
      <c r="A4" s="4">
        <v>20200918</v>
      </c>
      <c r="B4" s="4">
        <v>466517</v>
      </c>
      <c r="C4" s="4" t="s">
        <v>4</v>
      </c>
      <c r="D4" s="4" t="s">
        <v>107</v>
      </c>
      <c r="E4" s="19" t="s">
        <v>180</v>
      </c>
      <c r="F4" s="4" t="s">
        <v>236</v>
      </c>
      <c r="G4" s="5">
        <v>9332658990</v>
      </c>
      <c r="H4" s="5">
        <v>9332658990</v>
      </c>
      <c r="I4" s="5">
        <v>143377235</v>
      </c>
      <c r="J4" s="4">
        <v>1</v>
      </c>
      <c r="K4" s="4">
        <v>1</v>
      </c>
      <c r="L4" s="89">
        <v>9326103890.3495808</v>
      </c>
      <c r="M4" s="13">
        <v>5.1298212526422617E-2</v>
      </c>
      <c r="N4" s="6">
        <f t="shared" si="0"/>
        <v>5.4966341941121988E-2</v>
      </c>
      <c r="O4" s="6">
        <f t="shared" si="1"/>
        <v>8.2449512911682982E-2</v>
      </c>
      <c r="P4" s="6">
        <f t="shared" si="2"/>
        <v>0.10993268388224398</v>
      </c>
      <c r="Q4" s="11"/>
      <c r="R4" s="10"/>
      <c r="S4" s="10"/>
      <c r="T4" s="11"/>
      <c r="U4" s="10"/>
      <c r="V4" s="12"/>
      <c r="W4" s="11"/>
      <c r="X4" s="10"/>
    </row>
    <row r="5" spans="1:28" x14ac:dyDescent="0.25">
      <c r="A5" s="4">
        <v>20200918</v>
      </c>
      <c r="B5" s="4">
        <v>291408</v>
      </c>
      <c r="C5" s="4" t="s">
        <v>5</v>
      </c>
      <c r="D5" s="4" t="s">
        <v>108</v>
      </c>
      <c r="E5" s="19" t="s">
        <v>181</v>
      </c>
      <c r="F5" s="4" t="s">
        <v>236</v>
      </c>
      <c r="G5" s="5">
        <v>8602497890</v>
      </c>
      <c r="H5" s="5">
        <v>8602497890</v>
      </c>
      <c r="I5" s="5">
        <v>222489880</v>
      </c>
      <c r="J5" s="4">
        <v>1</v>
      </c>
      <c r="K5" s="4">
        <v>1</v>
      </c>
      <c r="L5" s="89">
        <v>8596751699.9723549</v>
      </c>
      <c r="M5" s="13">
        <v>4.7286412517707474E-2</v>
      </c>
      <c r="N5" s="6">
        <f t="shared" si="0"/>
        <v>5.4968234950311008E-2</v>
      </c>
      <c r="O5" s="6">
        <f t="shared" si="1"/>
        <v>8.2452352425466516E-2</v>
      </c>
      <c r="P5" s="6">
        <f t="shared" si="2"/>
        <v>0.10993646990062202</v>
      </c>
      <c r="Q5" s="7"/>
      <c r="R5" s="7"/>
    </row>
    <row r="6" spans="1:28" x14ac:dyDescent="0.25">
      <c r="A6" s="4">
        <v>20200918</v>
      </c>
      <c r="B6" s="4">
        <v>565732</v>
      </c>
      <c r="C6" s="4" t="s">
        <v>6</v>
      </c>
      <c r="D6" s="4" t="s">
        <v>109</v>
      </c>
      <c r="E6" s="19" t="s">
        <v>182</v>
      </c>
      <c r="F6" s="4" t="s">
        <v>236</v>
      </c>
      <c r="G6" s="5">
        <v>7722768840</v>
      </c>
      <c r="H6" s="5">
        <v>7722768840</v>
      </c>
      <c r="I6" s="5">
        <v>34752816</v>
      </c>
      <c r="J6" s="4">
        <v>1</v>
      </c>
      <c r="K6" s="4">
        <v>1</v>
      </c>
      <c r="L6" s="89">
        <v>7717022788.2907495</v>
      </c>
      <c r="M6" s="13">
        <v>4.2447465706941259E-2</v>
      </c>
      <c r="N6" s="6">
        <f t="shared" si="0"/>
        <v>5.49640505709365E-2</v>
      </c>
      <c r="O6" s="6">
        <f t="shared" si="1"/>
        <v>8.244607585640476E-2</v>
      </c>
      <c r="P6" s="6">
        <f t="shared" si="2"/>
        <v>0.109928101141873</v>
      </c>
    </row>
    <row r="7" spans="1:28" x14ac:dyDescent="0.25">
      <c r="A7" s="4">
        <v>20200918</v>
      </c>
      <c r="B7" s="4">
        <v>33054</v>
      </c>
      <c r="C7" s="4" t="s">
        <v>7</v>
      </c>
      <c r="D7" s="4" t="s">
        <v>110</v>
      </c>
      <c r="E7" s="19" t="s">
        <v>183</v>
      </c>
      <c r="F7" s="4" t="s">
        <v>237</v>
      </c>
      <c r="G7" s="5">
        <v>18055125615.299999</v>
      </c>
      <c r="H7" s="5">
        <v>5958191453.0489998</v>
      </c>
      <c r="I7" s="5">
        <v>23205214</v>
      </c>
      <c r="J7" s="4">
        <v>1</v>
      </c>
      <c r="K7" s="4">
        <v>1</v>
      </c>
      <c r="L7" s="89">
        <v>5953979222.6883802</v>
      </c>
      <c r="M7" s="13">
        <v>3.2749848718651185E-2</v>
      </c>
      <c r="N7" s="6">
        <f t="shared" si="0"/>
        <v>1.8138809674577289E-2</v>
      </c>
      <c r="O7" s="6">
        <f t="shared" si="1"/>
        <v>2.7208214511865933E-2</v>
      </c>
      <c r="P7" s="6">
        <f t="shared" si="2"/>
        <v>3.6277619349154577E-2</v>
      </c>
    </row>
    <row r="8" spans="1:28" x14ac:dyDescent="0.25">
      <c r="A8" s="4">
        <v>20200918</v>
      </c>
      <c r="B8" s="4">
        <v>29351</v>
      </c>
      <c r="C8" s="4" t="s">
        <v>8</v>
      </c>
      <c r="D8" s="4" t="s">
        <v>111</v>
      </c>
      <c r="E8" s="19" t="s">
        <v>184</v>
      </c>
      <c r="F8" s="4" t="s">
        <v>236</v>
      </c>
      <c r="G8" s="5">
        <v>5447594400</v>
      </c>
      <c r="H8" s="5">
        <v>5447594400</v>
      </c>
      <c r="I8" s="5">
        <v>102904600</v>
      </c>
      <c r="J8" s="4">
        <v>1</v>
      </c>
      <c r="K8" s="4">
        <v>1</v>
      </c>
      <c r="L8" s="89">
        <v>5443635468.6198931</v>
      </c>
      <c r="M8" s="13">
        <v>2.9942704099039159E-2</v>
      </c>
      <c r="N8" s="6">
        <f t="shared" si="0"/>
        <v>5.4965002715765994E-2</v>
      </c>
      <c r="O8" s="6">
        <f t="shared" si="1"/>
        <v>8.2447504073648994E-2</v>
      </c>
      <c r="P8" s="6">
        <f t="shared" si="2"/>
        <v>0.10993000543153199</v>
      </c>
    </row>
    <row r="9" spans="1:28" x14ac:dyDescent="0.25">
      <c r="A9" s="4">
        <v>20200918</v>
      </c>
      <c r="B9" s="4">
        <v>345319</v>
      </c>
      <c r="C9" s="4" t="s">
        <v>9</v>
      </c>
      <c r="D9" s="4" t="s">
        <v>112</v>
      </c>
      <c r="E9" s="19">
        <v>968</v>
      </c>
      <c r="F9" s="4" t="s">
        <v>238</v>
      </c>
      <c r="G9" s="5">
        <v>10936419323.746599</v>
      </c>
      <c r="H9" s="5">
        <v>5249481275.3983679</v>
      </c>
      <c r="I9" s="5">
        <v>22298449</v>
      </c>
      <c r="J9" s="4">
        <v>1</v>
      </c>
      <c r="K9" s="4">
        <v>1</v>
      </c>
      <c r="L9" s="89">
        <v>5246297562.7627516</v>
      </c>
      <c r="M9" s="13">
        <v>2.885724741174513E-2</v>
      </c>
      <c r="N9" s="6">
        <f t="shared" si="0"/>
        <v>2.6386376159778787E-2</v>
      </c>
      <c r="O9" s="6">
        <f t="shared" si="1"/>
        <v>3.9579564239668179E-2</v>
      </c>
      <c r="P9" s="6">
        <f t="shared" si="2"/>
        <v>5.2772752319557574E-2</v>
      </c>
    </row>
    <row r="10" spans="1:28" x14ac:dyDescent="0.25">
      <c r="A10" s="4">
        <v>20200918</v>
      </c>
      <c r="B10" s="4">
        <v>44367</v>
      </c>
      <c r="C10" s="4" t="s">
        <v>10</v>
      </c>
      <c r="D10" s="4" t="s">
        <v>113</v>
      </c>
      <c r="E10" s="19" t="s">
        <v>185</v>
      </c>
      <c r="F10" s="4" t="s">
        <v>236</v>
      </c>
      <c r="G10" s="5">
        <v>6543338750</v>
      </c>
      <c r="H10" s="5">
        <v>4711203900</v>
      </c>
      <c r="I10" s="5">
        <v>65134824</v>
      </c>
      <c r="J10" s="4">
        <v>1</v>
      </c>
      <c r="K10" s="4">
        <v>1</v>
      </c>
      <c r="L10" s="89">
        <v>4707350684.4229574</v>
      </c>
      <c r="M10" s="13">
        <v>2.5892771374314835E-2</v>
      </c>
      <c r="N10" s="6">
        <f t="shared" si="0"/>
        <v>3.9571191961160247E-2</v>
      </c>
      <c r="O10" s="6">
        <f t="shared" si="1"/>
        <v>5.9356787941740367E-2</v>
      </c>
      <c r="P10" s="6">
        <f t="shared" si="2"/>
        <v>7.9142383922320494E-2</v>
      </c>
    </row>
    <row r="11" spans="1:28" x14ac:dyDescent="0.25">
      <c r="A11" s="4">
        <v>20200918</v>
      </c>
      <c r="B11" s="4">
        <v>354522</v>
      </c>
      <c r="C11" s="4" t="s">
        <v>11</v>
      </c>
      <c r="D11" s="4" t="s">
        <v>114</v>
      </c>
      <c r="E11" s="19" t="s">
        <v>186</v>
      </c>
      <c r="F11" s="4" t="s">
        <v>239</v>
      </c>
      <c r="G11" s="5">
        <v>8194650302</v>
      </c>
      <c r="H11" s="5">
        <v>4015378647.98</v>
      </c>
      <c r="I11" s="5">
        <v>4640663</v>
      </c>
      <c r="J11" s="4">
        <v>1</v>
      </c>
      <c r="K11" s="4">
        <v>1</v>
      </c>
      <c r="L11" s="89">
        <v>1914493918.0645854</v>
      </c>
      <c r="M11" s="13">
        <v>1.0530669296001088E-2</v>
      </c>
      <c r="N11" s="6">
        <f t="shared" si="0"/>
        <v>1.285066343030032E-2</v>
      </c>
      <c r="O11" s="6">
        <f t="shared" si="1"/>
        <v>1.9275995145450482E-2</v>
      </c>
      <c r="P11" s="6">
        <f t="shared" si="2"/>
        <v>2.5701326860600639E-2</v>
      </c>
    </row>
    <row r="12" spans="1:28" x14ac:dyDescent="0.25">
      <c r="A12" s="4">
        <v>20200918</v>
      </c>
      <c r="B12" s="4">
        <v>7</v>
      </c>
      <c r="C12" s="4" t="s">
        <v>12</v>
      </c>
      <c r="D12" s="4" t="s">
        <v>115</v>
      </c>
      <c r="E12" s="19" t="s">
        <v>187</v>
      </c>
      <c r="F12" s="4" t="s">
        <v>240</v>
      </c>
      <c r="G12" s="5">
        <v>9323627658.3199997</v>
      </c>
      <c r="H12" s="5">
        <v>3729451063.3280001</v>
      </c>
      <c r="I12" s="5">
        <v>7985574.75</v>
      </c>
      <c r="J12" s="4">
        <v>1</v>
      </c>
      <c r="K12" s="4">
        <v>1</v>
      </c>
      <c r="L12" s="89">
        <v>3294428897.5789156</v>
      </c>
      <c r="M12" s="13">
        <v>1.8120998407069711E-2</v>
      </c>
      <c r="N12" s="6">
        <f t="shared" si="0"/>
        <v>1.9435566360159525E-2</v>
      </c>
      <c r="O12" s="6">
        <f t="shared" si="1"/>
        <v>2.9153349540239286E-2</v>
      </c>
      <c r="P12" s="6">
        <f t="shared" si="2"/>
        <v>3.887113272031905E-2</v>
      </c>
    </row>
    <row r="13" spans="1:28" x14ac:dyDescent="0.25">
      <c r="A13" s="4">
        <v>20200918</v>
      </c>
      <c r="B13" s="4">
        <v>27977</v>
      </c>
      <c r="C13" s="4" t="s">
        <v>13</v>
      </c>
      <c r="D13" s="4" t="s">
        <v>116</v>
      </c>
      <c r="E13" s="19" t="s">
        <v>188</v>
      </c>
      <c r="F13" s="4" t="s">
        <v>239</v>
      </c>
      <c r="G13" s="5">
        <v>3016513466</v>
      </c>
      <c r="H13" s="5">
        <v>3016513466</v>
      </c>
      <c r="I13" s="5">
        <v>4125639.15</v>
      </c>
      <c r="J13" s="4">
        <v>1</v>
      </c>
      <c r="K13" s="4">
        <v>1</v>
      </c>
      <c r="L13" s="89">
        <v>1702022116.4097068</v>
      </c>
      <c r="M13" s="13">
        <v>9.3619686504461605E-3</v>
      </c>
      <c r="N13" s="6">
        <f t="shared" si="0"/>
        <v>3.1035726364120796E-2</v>
      </c>
      <c r="O13" s="6">
        <f t="shared" si="1"/>
        <v>4.6553589546181197E-2</v>
      </c>
      <c r="P13" s="6">
        <f t="shared" si="2"/>
        <v>6.2071452728241591E-2</v>
      </c>
    </row>
    <row r="14" spans="1:28" x14ac:dyDescent="0.25">
      <c r="A14" s="4">
        <v>20200918</v>
      </c>
      <c r="B14" s="4">
        <v>51507</v>
      </c>
      <c r="C14" s="4" t="s">
        <v>14</v>
      </c>
      <c r="D14" s="4" t="s">
        <v>117</v>
      </c>
      <c r="E14" s="19" t="s">
        <v>189</v>
      </c>
      <c r="F14" s="4" t="s">
        <v>241</v>
      </c>
      <c r="G14" s="5">
        <v>14835551509.92</v>
      </c>
      <c r="H14" s="5">
        <v>2522043756.6863999</v>
      </c>
      <c r="I14" s="5">
        <v>4735085</v>
      </c>
      <c r="J14" s="4">
        <v>1</v>
      </c>
      <c r="K14" s="4">
        <v>1</v>
      </c>
      <c r="L14" s="89">
        <v>1953447478.090723</v>
      </c>
      <c r="M14" s="13">
        <v>1.0744933261358509E-2</v>
      </c>
      <c r="N14" s="6">
        <f t="shared" si="0"/>
        <v>7.2426921602299441E-3</v>
      </c>
      <c r="O14" s="6">
        <f t="shared" si="1"/>
        <v>1.0864038240344915E-2</v>
      </c>
      <c r="P14" s="6">
        <f t="shared" si="2"/>
        <v>1.4485384320459888E-2</v>
      </c>
    </row>
    <row r="15" spans="1:28" x14ac:dyDescent="0.25">
      <c r="A15" s="4">
        <v>20200918</v>
      </c>
      <c r="B15" s="4">
        <v>41265</v>
      </c>
      <c r="C15" s="4" t="s">
        <v>15</v>
      </c>
      <c r="D15" s="4" t="s">
        <v>118</v>
      </c>
      <c r="E15" s="19" t="s">
        <v>190</v>
      </c>
      <c r="F15" s="4" t="s">
        <v>242</v>
      </c>
      <c r="G15" s="5">
        <v>2828090460</v>
      </c>
      <c r="H15" s="5">
        <v>2205910558.8000002</v>
      </c>
      <c r="I15" s="5">
        <v>20452483</v>
      </c>
      <c r="J15" s="4">
        <v>1</v>
      </c>
      <c r="K15" s="4">
        <v>1</v>
      </c>
      <c r="L15" s="89">
        <v>2204297224.2644639</v>
      </c>
      <c r="M15" s="13">
        <v>1.2124731700526161E-2</v>
      </c>
      <c r="N15" s="6">
        <f t="shared" si="0"/>
        <v>4.2872503097111547E-2</v>
      </c>
      <c r="O15" s="6">
        <f t="shared" si="1"/>
        <v>6.4308754645667321E-2</v>
      </c>
      <c r="P15" s="6">
        <f t="shared" si="2"/>
        <v>8.5745006194223095E-2</v>
      </c>
    </row>
    <row r="16" spans="1:28" x14ac:dyDescent="0.25">
      <c r="A16" s="4">
        <v>20200918</v>
      </c>
      <c r="B16" s="4">
        <v>13723</v>
      </c>
      <c r="C16" s="4" t="s">
        <v>16</v>
      </c>
      <c r="D16" s="4" t="s">
        <v>119</v>
      </c>
      <c r="E16" s="19" t="s">
        <v>191</v>
      </c>
      <c r="F16" s="4" t="s">
        <v>243</v>
      </c>
      <c r="G16" s="5">
        <v>2693189326.3541198</v>
      </c>
      <c r="H16" s="5">
        <v>2181483354.346837</v>
      </c>
      <c r="I16" s="5">
        <v>6365652.5</v>
      </c>
      <c r="J16" s="4">
        <v>1</v>
      </c>
      <c r="K16" s="4">
        <v>1</v>
      </c>
      <c r="L16" s="89">
        <v>2179381350.7778621</v>
      </c>
      <c r="M16" s="13">
        <v>1.1987681996981711E-2</v>
      </c>
      <c r="N16" s="6">
        <f t="shared" si="0"/>
        <v>4.4511100202561417E-2</v>
      </c>
      <c r="O16" s="6">
        <f t="shared" si="1"/>
        <v>6.6766650303842129E-2</v>
      </c>
      <c r="P16" s="6">
        <f t="shared" si="2"/>
        <v>8.9022200405122834E-2</v>
      </c>
    </row>
    <row r="17" spans="1:16" x14ac:dyDescent="0.25">
      <c r="A17" s="4">
        <v>20200918</v>
      </c>
      <c r="B17" s="4">
        <v>64540</v>
      </c>
      <c r="C17" s="4" t="s">
        <v>17</v>
      </c>
      <c r="D17" s="4" t="s">
        <v>121</v>
      </c>
      <c r="E17" s="19" t="s">
        <v>192</v>
      </c>
      <c r="F17" s="4" t="s">
        <v>243</v>
      </c>
      <c r="G17" s="5">
        <v>3021925018.96526</v>
      </c>
      <c r="H17" s="5">
        <v>2054909012.8963771</v>
      </c>
      <c r="I17" s="5">
        <v>5299550.5</v>
      </c>
      <c r="J17" s="4">
        <v>1</v>
      </c>
      <c r="K17" s="4">
        <v>1</v>
      </c>
      <c r="L17" s="89">
        <v>2053639303.5772545</v>
      </c>
      <c r="M17" s="13">
        <v>1.129603816193084E-2</v>
      </c>
      <c r="N17" s="6">
        <f t="shared" si="0"/>
        <v>3.7380272809676547E-2</v>
      </c>
      <c r="O17" s="6">
        <f t="shared" si="1"/>
        <v>5.6070409214514817E-2</v>
      </c>
      <c r="P17" s="6">
        <f t="shared" si="2"/>
        <v>7.4760545619353094E-2</v>
      </c>
    </row>
    <row r="18" spans="1:16" x14ac:dyDescent="0.25">
      <c r="A18" s="4">
        <v>20200918</v>
      </c>
      <c r="B18" s="4">
        <v>360112</v>
      </c>
      <c r="C18" s="4" t="s">
        <v>18</v>
      </c>
      <c r="D18" s="4" t="s">
        <v>122</v>
      </c>
      <c r="E18" s="19" t="s">
        <v>193</v>
      </c>
      <c r="F18" s="4" t="s">
        <v>244</v>
      </c>
      <c r="G18" s="5">
        <v>2870657114.6627498</v>
      </c>
      <c r="H18" s="5">
        <v>2038166551.410552</v>
      </c>
      <c r="I18" s="5">
        <v>6587962.75</v>
      </c>
      <c r="J18" s="4">
        <v>1</v>
      </c>
      <c r="K18" s="4">
        <v>1</v>
      </c>
      <c r="L18" s="89">
        <v>2035541304.5880775</v>
      </c>
      <c r="M18" s="13">
        <v>1.119649016103301E-2</v>
      </c>
      <c r="N18" s="6">
        <f t="shared" si="0"/>
        <v>3.9003230667443871E-2</v>
      </c>
      <c r="O18" s="6">
        <f t="shared" si="1"/>
        <v>5.850484600116581E-2</v>
      </c>
      <c r="P18" s="6">
        <f t="shared" si="2"/>
        <v>7.8006461334887742E-2</v>
      </c>
    </row>
    <row r="19" spans="1:16" x14ac:dyDescent="0.25">
      <c r="A19" s="4">
        <v>20200918</v>
      </c>
      <c r="B19" s="4">
        <v>38008</v>
      </c>
      <c r="C19" s="4" t="s">
        <v>19</v>
      </c>
      <c r="D19" s="4" t="s">
        <v>123</v>
      </c>
      <c r="E19" s="19" t="s">
        <v>194</v>
      </c>
      <c r="F19" s="4" t="s">
        <v>242</v>
      </c>
      <c r="G19" s="5">
        <v>2032274820</v>
      </c>
      <c r="H19" s="5">
        <v>2032274820</v>
      </c>
      <c r="I19" s="5">
        <v>7178920.75</v>
      </c>
      <c r="J19" s="4">
        <v>1</v>
      </c>
      <c r="K19" s="4">
        <v>1</v>
      </c>
      <c r="L19" s="89">
        <v>2030718046.715013</v>
      </c>
      <c r="M19" s="13">
        <v>1.1169959842440029E-2</v>
      </c>
      <c r="N19" s="6">
        <f t="shared" si="0"/>
        <v>5.4962841307259959E-2</v>
      </c>
      <c r="O19" s="6">
        <f t="shared" si="1"/>
        <v>8.2444261960889928E-2</v>
      </c>
      <c r="P19" s="6">
        <f t="shared" si="2"/>
        <v>0.10992568261451992</v>
      </c>
    </row>
    <row r="20" spans="1:16" x14ac:dyDescent="0.25">
      <c r="A20" s="4">
        <v>20200918</v>
      </c>
      <c r="B20" s="4">
        <v>211680</v>
      </c>
      <c r="C20" s="4" t="s">
        <v>20</v>
      </c>
      <c r="D20" s="4" t="s">
        <v>124</v>
      </c>
      <c r="E20" s="19">
        <v>916</v>
      </c>
      <c r="F20" s="4" t="s">
        <v>238</v>
      </c>
      <c r="G20" s="5">
        <v>2124675707.89872</v>
      </c>
      <c r="H20" s="5">
        <v>1975948408.3458099</v>
      </c>
      <c r="I20" s="5">
        <v>7685240</v>
      </c>
      <c r="J20" s="4">
        <v>1</v>
      </c>
      <c r="K20" s="4">
        <v>1</v>
      </c>
      <c r="L20" s="89">
        <v>1974411158.5168049</v>
      </c>
      <c r="M20" s="13">
        <v>1.0860243936263808E-2</v>
      </c>
      <c r="N20" s="6">
        <f t="shared" si="0"/>
        <v>5.1114830822838679E-2</v>
      </c>
      <c r="O20" s="6">
        <f t="shared" si="1"/>
        <v>7.6672246234258015E-2</v>
      </c>
      <c r="P20" s="6">
        <f t="shared" si="2"/>
        <v>0.10222966164567736</v>
      </c>
    </row>
    <row r="21" spans="1:16" x14ac:dyDescent="0.25">
      <c r="A21" s="4">
        <v>20200918</v>
      </c>
      <c r="B21" s="4">
        <v>284545</v>
      </c>
      <c r="C21" s="4" t="s">
        <v>21</v>
      </c>
      <c r="D21" s="4" t="s">
        <v>125</v>
      </c>
      <c r="E21" s="19" t="s">
        <v>195</v>
      </c>
      <c r="F21" s="4" t="s">
        <v>236</v>
      </c>
      <c r="G21" s="5">
        <v>1917449600</v>
      </c>
      <c r="H21" s="5">
        <v>1917449600</v>
      </c>
      <c r="I21" s="5">
        <v>16589527.5</v>
      </c>
      <c r="J21" s="4">
        <v>1</v>
      </c>
      <c r="K21" s="4">
        <v>1</v>
      </c>
      <c r="L21" s="89">
        <v>1916251375.509213</v>
      </c>
      <c r="M21" s="13">
        <v>1.0540336186544087E-2</v>
      </c>
      <c r="N21" s="6">
        <f t="shared" si="0"/>
        <v>5.4970603590019193E-2</v>
      </c>
      <c r="O21" s="6">
        <f t="shared" si="1"/>
        <v>8.2455905385028783E-2</v>
      </c>
      <c r="P21" s="6">
        <f t="shared" si="2"/>
        <v>0.10994120718003839</v>
      </c>
    </row>
    <row r="22" spans="1:16" x14ac:dyDescent="0.25">
      <c r="A22" s="4">
        <v>20200918</v>
      </c>
      <c r="B22" s="4">
        <v>8026555</v>
      </c>
      <c r="C22" s="4" t="s">
        <v>22</v>
      </c>
      <c r="D22" s="4" t="s">
        <v>126</v>
      </c>
      <c r="E22" s="19" t="s">
        <v>196</v>
      </c>
      <c r="F22" s="4" t="s">
        <v>245</v>
      </c>
      <c r="G22" s="5">
        <v>4317523235.6999998</v>
      </c>
      <c r="H22" s="5">
        <v>1727009294.28</v>
      </c>
      <c r="I22" s="5">
        <v>2806392.8</v>
      </c>
      <c r="J22" s="4">
        <v>1</v>
      </c>
      <c r="K22" s="4">
        <v>1</v>
      </c>
      <c r="L22" s="89">
        <v>1157770333.0967801</v>
      </c>
      <c r="M22" s="13">
        <v>6.3683129956811461E-3</v>
      </c>
      <c r="N22" s="6">
        <f t="shared" si="0"/>
        <v>1.4749921767702198E-2</v>
      </c>
      <c r="O22" s="6">
        <f t="shared" si="1"/>
        <v>2.2124882651553299E-2</v>
      </c>
      <c r="P22" s="6">
        <f t="shared" si="2"/>
        <v>2.9499843535404396E-2</v>
      </c>
    </row>
    <row r="23" spans="1:16" x14ac:dyDescent="0.25">
      <c r="A23" s="4">
        <v>20200918</v>
      </c>
      <c r="B23" s="4">
        <v>8036674</v>
      </c>
      <c r="C23" s="4" t="s">
        <v>23</v>
      </c>
      <c r="D23" s="4" t="s">
        <v>127</v>
      </c>
      <c r="E23" s="19">
        <v>336260</v>
      </c>
      <c r="F23" s="4" t="s">
        <v>246</v>
      </c>
      <c r="G23" s="5">
        <v>2679456222.002943</v>
      </c>
      <c r="H23" s="5">
        <v>1713982213.0367229</v>
      </c>
      <c r="I23" s="5">
        <v>38063810</v>
      </c>
      <c r="J23" s="4">
        <v>1</v>
      </c>
      <c r="K23" s="4">
        <v>1</v>
      </c>
      <c r="L23" s="89">
        <v>1712700792.1529677</v>
      </c>
      <c r="M23" s="13">
        <v>9.4207066812700933E-3</v>
      </c>
      <c r="N23" s="6">
        <f t="shared" si="0"/>
        <v>3.5159024446489891E-2</v>
      </c>
      <c r="O23" s="6">
        <f t="shared" si="1"/>
        <v>5.273853666973484E-2</v>
      </c>
      <c r="P23" s="6">
        <f t="shared" si="2"/>
        <v>7.0318048892979781E-2</v>
      </c>
    </row>
    <row r="24" spans="1:16" x14ac:dyDescent="0.25">
      <c r="A24" s="4">
        <v>20200918</v>
      </c>
      <c r="B24" s="4">
        <v>27153</v>
      </c>
      <c r="C24" s="4" t="s">
        <v>24</v>
      </c>
      <c r="D24" s="4" t="s">
        <v>128</v>
      </c>
      <c r="E24" s="19" t="s">
        <v>197</v>
      </c>
      <c r="F24" s="4" t="s">
        <v>247</v>
      </c>
      <c r="G24" s="5">
        <v>2380701089</v>
      </c>
      <c r="H24" s="5">
        <v>1571262718.74</v>
      </c>
      <c r="I24" s="5">
        <v>4627437.5</v>
      </c>
      <c r="J24" s="4">
        <v>1</v>
      </c>
      <c r="K24" s="4">
        <v>1</v>
      </c>
      <c r="L24" s="89">
        <v>1571262718.74</v>
      </c>
      <c r="M24" s="13">
        <v>8.642726890934066E-3</v>
      </c>
      <c r="N24" s="6">
        <f t="shared" si="0"/>
        <v>3.6303284485682305E-2</v>
      </c>
      <c r="O24" s="6">
        <f t="shared" si="1"/>
        <v>5.4454926728523451E-2</v>
      </c>
      <c r="P24" s="6">
        <f t="shared" si="2"/>
        <v>7.260656897136461E-2</v>
      </c>
    </row>
    <row r="25" spans="1:16" x14ac:dyDescent="0.25">
      <c r="A25" s="4">
        <v>20200918</v>
      </c>
      <c r="B25" s="4">
        <v>352424</v>
      </c>
      <c r="C25" s="4" t="s">
        <v>25</v>
      </c>
      <c r="D25" s="4" t="s">
        <v>129</v>
      </c>
      <c r="E25" s="19" t="s">
        <v>198</v>
      </c>
      <c r="F25" s="4" t="s">
        <v>236</v>
      </c>
      <c r="G25" s="5">
        <v>2739189920</v>
      </c>
      <c r="H25" s="5">
        <v>1533946355.2</v>
      </c>
      <c r="I25" s="5">
        <v>11919017</v>
      </c>
      <c r="J25" s="4">
        <v>1</v>
      </c>
      <c r="K25" s="4">
        <v>1</v>
      </c>
      <c r="L25" s="89">
        <v>1532882952.4629126</v>
      </c>
      <c r="M25" s="13">
        <v>8.4316190767445044E-3</v>
      </c>
      <c r="N25" s="6">
        <f t="shared" si="0"/>
        <v>3.0781432916285354E-2</v>
      </c>
      <c r="O25" s="6">
        <f t="shared" si="1"/>
        <v>4.6172149374428033E-2</v>
      </c>
      <c r="P25" s="6">
        <f t="shared" si="2"/>
        <v>6.1562865832570708E-2</v>
      </c>
    </row>
    <row r="26" spans="1:16" x14ac:dyDescent="0.25">
      <c r="A26" s="4">
        <v>20200918</v>
      </c>
      <c r="B26" s="4">
        <v>43816</v>
      </c>
      <c r="C26" s="4" t="s">
        <v>26</v>
      </c>
      <c r="D26" s="4" t="s">
        <v>130</v>
      </c>
      <c r="E26" s="19" t="s">
        <v>199</v>
      </c>
      <c r="F26" s="4" t="s">
        <v>248</v>
      </c>
      <c r="G26" s="5">
        <v>1467467066.0495999</v>
      </c>
      <c r="H26" s="5">
        <v>1467467066.0495999</v>
      </c>
      <c r="I26" s="5">
        <v>3504227.3</v>
      </c>
      <c r="J26" s="4">
        <v>1</v>
      </c>
      <c r="K26" s="4">
        <v>1</v>
      </c>
      <c r="L26" s="89">
        <v>1445660211.3460002</v>
      </c>
      <c r="M26" s="13">
        <v>7.9518505942614299E-3</v>
      </c>
      <c r="N26" s="6">
        <f t="shared" si="0"/>
        <v>5.418759151895447E-2</v>
      </c>
      <c r="O26" s="6">
        <f t="shared" si="1"/>
        <v>8.1281387278431705E-2</v>
      </c>
      <c r="P26" s="6">
        <f t="shared" si="2"/>
        <v>0.10837518303790894</v>
      </c>
    </row>
    <row r="27" spans="1:16" x14ac:dyDescent="0.25">
      <c r="A27" s="4">
        <v>20200918</v>
      </c>
      <c r="B27" s="4">
        <v>351375</v>
      </c>
      <c r="C27" s="4" t="s">
        <v>27</v>
      </c>
      <c r="D27" s="4" t="s">
        <v>131</v>
      </c>
      <c r="E27" s="19" t="s">
        <v>200</v>
      </c>
      <c r="F27" s="4" t="s">
        <v>249</v>
      </c>
      <c r="G27" s="5">
        <v>1366338660.5404999</v>
      </c>
      <c r="H27" s="5">
        <v>1366338660.5404999</v>
      </c>
      <c r="I27" s="5">
        <v>3826358</v>
      </c>
      <c r="J27" s="4">
        <v>1</v>
      </c>
      <c r="K27" s="4">
        <v>1</v>
      </c>
      <c r="L27" s="89">
        <v>1364939732.841877</v>
      </c>
      <c r="M27" s="13">
        <v>7.5078477919954326E-3</v>
      </c>
      <c r="N27" s="6">
        <f t="shared" si="0"/>
        <v>5.4948659573355395E-2</v>
      </c>
      <c r="O27" s="6">
        <f t="shared" si="1"/>
        <v>8.2422989360033089E-2</v>
      </c>
      <c r="P27" s="6">
        <f t="shared" si="2"/>
        <v>0.10989731914671079</v>
      </c>
    </row>
    <row r="28" spans="1:16" x14ac:dyDescent="0.25">
      <c r="A28" s="4">
        <v>20200918</v>
      </c>
      <c r="B28" s="4">
        <v>44174</v>
      </c>
      <c r="C28" s="4" t="s">
        <v>28</v>
      </c>
      <c r="D28" s="4" t="s">
        <v>132</v>
      </c>
      <c r="E28" s="19" t="s">
        <v>201</v>
      </c>
      <c r="F28" s="4" t="s">
        <v>236</v>
      </c>
      <c r="G28" s="5">
        <v>1738412160</v>
      </c>
      <c r="H28" s="5">
        <v>1321193241.5999999</v>
      </c>
      <c r="I28" s="5">
        <v>18497708</v>
      </c>
      <c r="J28" s="4">
        <v>1</v>
      </c>
      <c r="K28" s="4">
        <v>1</v>
      </c>
      <c r="L28" s="89">
        <v>1320076007.1878667</v>
      </c>
      <c r="M28" s="13">
        <v>7.2610749744946535E-3</v>
      </c>
      <c r="N28" s="6">
        <f t="shared" si="0"/>
        <v>4.1768431799825041E-2</v>
      </c>
      <c r="O28" s="6">
        <f t="shared" si="1"/>
        <v>6.2652647699737565E-2</v>
      </c>
      <c r="P28" s="6">
        <f t="shared" si="2"/>
        <v>8.3536863599650082E-2</v>
      </c>
    </row>
    <row r="29" spans="1:16" x14ac:dyDescent="0.25">
      <c r="A29" s="4">
        <v>20200918</v>
      </c>
      <c r="B29" s="4">
        <v>44606</v>
      </c>
      <c r="C29" s="4" t="s">
        <v>29</v>
      </c>
      <c r="D29" s="4" t="s">
        <v>133</v>
      </c>
      <c r="E29" s="19" t="s">
        <v>202</v>
      </c>
      <c r="F29" s="4" t="s">
        <v>237</v>
      </c>
      <c r="G29" s="5">
        <v>2191757993.9400001</v>
      </c>
      <c r="H29" s="5">
        <v>1205466896.6670001</v>
      </c>
      <c r="I29" s="5">
        <v>6787971.5</v>
      </c>
      <c r="J29" s="4">
        <v>1</v>
      </c>
      <c r="K29" s="4">
        <v>1</v>
      </c>
      <c r="L29" s="89">
        <v>1204626207.7459884</v>
      </c>
      <c r="M29" s="13">
        <v>6.6260436240471576E-3</v>
      </c>
      <c r="N29" s="6">
        <f t="shared" si="0"/>
        <v>3.0231638905241959E-2</v>
      </c>
      <c r="O29" s="6">
        <f t="shared" si="1"/>
        <v>4.5347458357862934E-2</v>
      </c>
      <c r="P29" s="6">
        <f t="shared" si="2"/>
        <v>6.0463277810483919E-2</v>
      </c>
    </row>
    <row r="30" spans="1:16" x14ac:dyDescent="0.25">
      <c r="A30" s="4">
        <v>20200918</v>
      </c>
      <c r="B30" s="4">
        <v>38237</v>
      </c>
      <c r="C30" s="4" t="s">
        <v>30</v>
      </c>
      <c r="D30" s="4" t="s">
        <v>134</v>
      </c>
      <c r="E30" s="19" t="s">
        <v>203</v>
      </c>
      <c r="F30" s="4" t="s">
        <v>242</v>
      </c>
      <c r="G30" s="5">
        <v>1511350440</v>
      </c>
      <c r="H30" s="5">
        <v>1193966847.5999999</v>
      </c>
      <c r="I30" s="5">
        <v>6592645</v>
      </c>
      <c r="J30" s="4">
        <v>1</v>
      </c>
      <c r="K30" s="4">
        <v>1</v>
      </c>
      <c r="L30" s="89">
        <v>1193096349.4701564</v>
      </c>
      <c r="M30" s="13">
        <v>6.5626236657036537E-3</v>
      </c>
      <c r="N30" s="6">
        <f t="shared" si="0"/>
        <v>4.3422250009095532E-2</v>
      </c>
      <c r="O30" s="6">
        <f t="shared" si="1"/>
        <v>6.5133375013643288E-2</v>
      </c>
      <c r="P30" s="6">
        <f t="shared" si="2"/>
        <v>8.6844500018191065E-2</v>
      </c>
    </row>
    <row r="31" spans="1:16" x14ac:dyDescent="0.25">
      <c r="A31" s="4">
        <v>20200918</v>
      </c>
      <c r="B31" s="4">
        <v>8031314</v>
      </c>
      <c r="C31" s="4" t="s">
        <v>31</v>
      </c>
      <c r="D31" s="4" t="s">
        <v>135</v>
      </c>
      <c r="E31" s="19" t="s">
        <v>204</v>
      </c>
      <c r="F31" s="4" t="s">
        <v>242</v>
      </c>
      <c r="G31" s="5">
        <v>2182051440</v>
      </c>
      <c r="H31" s="5">
        <v>1156487263.2</v>
      </c>
      <c r="I31" s="5">
        <v>12036927.5</v>
      </c>
      <c r="J31" s="4">
        <v>1</v>
      </c>
      <c r="K31" s="4">
        <v>1</v>
      </c>
      <c r="L31" s="89">
        <v>1155724370.9968541</v>
      </c>
      <c r="M31" s="13">
        <v>6.3570591859598525E-3</v>
      </c>
      <c r="N31" s="6">
        <f t="shared" si="0"/>
        <v>2.913340661648129E-2</v>
      </c>
      <c r="O31" s="6">
        <f t="shared" si="1"/>
        <v>4.3700109924721939E-2</v>
      </c>
      <c r="P31" s="6">
        <f t="shared" si="2"/>
        <v>5.826681323296258E-2</v>
      </c>
    </row>
    <row r="32" spans="1:16" x14ac:dyDescent="0.25">
      <c r="A32" s="4">
        <v>20200918</v>
      </c>
      <c r="B32" s="4">
        <v>8030066</v>
      </c>
      <c r="C32" s="4" t="s">
        <v>32</v>
      </c>
      <c r="D32" s="4" t="s">
        <v>136</v>
      </c>
      <c r="E32" s="19" t="s">
        <v>205</v>
      </c>
      <c r="F32" s="4" t="s">
        <v>250</v>
      </c>
      <c r="G32" s="5">
        <v>1392217812.1698501</v>
      </c>
      <c r="H32" s="5">
        <v>1127696427.857579</v>
      </c>
      <c r="I32" s="5">
        <v>9510677</v>
      </c>
      <c r="J32" s="4">
        <v>1</v>
      </c>
      <c r="K32" s="4">
        <v>1</v>
      </c>
      <c r="L32" s="89">
        <v>1126973069.6532278</v>
      </c>
      <c r="M32" s="13">
        <v>6.198912720503603E-3</v>
      </c>
      <c r="N32" s="6">
        <f t="shared" si="0"/>
        <v>4.4525451882002909E-2</v>
      </c>
      <c r="O32" s="6">
        <f t="shared" si="1"/>
        <v>6.6788177823004377E-2</v>
      </c>
      <c r="P32" s="6">
        <f t="shared" si="2"/>
        <v>8.9050903764005818E-2</v>
      </c>
    </row>
    <row r="33" spans="1:16" x14ac:dyDescent="0.25">
      <c r="A33" s="4">
        <v>20200918</v>
      </c>
      <c r="B33" s="4">
        <v>267205</v>
      </c>
      <c r="C33" s="4" t="s">
        <v>33</v>
      </c>
      <c r="D33" s="4" t="s">
        <v>137</v>
      </c>
      <c r="E33" s="19" t="s">
        <v>206</v>
      </c>
      <c r="F33" s="4" t="s">
        <v>242</v>
      </c>
      <c r="G33" s="5">
        <v>1548264770</v>
      </c>
      <c r="H33" s="5">
        <v>1083785339</v>
      </c>
      <c r="I33" s="5">
        <v>17760099</v>
      </c>
      <c r="J33" s="4">
        <v>1</v>
      </c>
      <c r="K33" s="4">
        <v>1</v>
      </c>
      <c r="L33" s="89">
        <v>1082963785.8838685</v>
      </c>
      <c r="M33" s="13">
        <v>5.9568397585808494E-3</v>
      </c>
      <c r="N33" s="6">
        <f t="shared" si="0"/>
        <v>3.8474296347780677E-2</v>
      </c>
      <c r="O33" s="6">
        <f t="shared" si="1"/>
        <v>5.771144452167102E-2</v>
      </c>
      <c r="P33" s="6">
        <f t="shared" si="2"/>
        <v>7.6948592695561355E-2</v>
      </c>
    </row>
    <row r="34" spans="1:16" x14ac:dyDescent="0.25">
      <c r="A34" s="4">
        <v>20200918</v>
      </c>
      <c r="B34" s="4">
        <v>34415</v>
      </c>
      <c r="C34" s="4" t="s">
        <v>34</v>
      </c>
      <c r="D34" s="4" t="s">
        <v>139</v>
      </c>
      <c r="E34" s="19" t="s">
        <v>208</v>
      </c>
      <c r="F34" s="4" t="s">
        <v>247</v>
      </c>
      <c r="G34" s="5">
        <v>1489183548.8199999</v>
      </c>
      <c r="H34" s="5">
        <v>953077471.24479997</v>
      </c>
      <c r="I34" s="5">
        <v>5209880</v>
      </c>
      <c r="J34" s="4">
        <v>1</v>
      </c>
      <c r="K34" s="4">
        <v>1</v>
      </c>
      <c r="L34" s="89">
        <v>952542304.95015001</v>
      </c>
      <c r="M34" s="13">
        <v>5.2394567092807331E-3</v>
      </c>
      <c r="N34" s="6">
        <f t="shared" ref="N34:N68" si="3">($M34*10000000000)/$G34</f>
        <v>3.5183417876408697E-2</v>
      </c>
      <c r="O34" s="6">
        <f t="shared" ref="O34:O68" si="4">($M34*15000000000)/$G34</f>
        <v>5.2775126814613049E-2</v>
      </c>
      <c r="P34" s="6">
        <f t="shared" ref="P34:P68" si="5">($M34*20000000000)/$G34</f>
        <v>7.0366835752817394E-2</v>
      </c>
    </row>
    <row r="35" spans="1:16" x14ac:dyDescent="0.25">
      <c r="A35" s="4">
        <v>20200918</v>
      </c>
      <c r="B35" s="4">
        <v>575327</v>
      </c>
      <c r="C35" s="4" t="s">
        <v>35</v>
      </c>
      <c r="D35" s="4" t="s">
        <v>140</v>
      </c>
      <c r="E35" s="19" t="s">
        <v>209</v>
      </c>
      <c r="F35" s="4" t="s">
        <v>249</v>
      </c>
      <c r="G35" s="5">
        <v>2019158402.71576</v>
      </c>
      <c r="H35" s="5">
        <v>928812865.24924958</v>
      </c>
      <c r="I35" s="5">
        <v>4031039</v>
      </c>
      <c r="J35" s="4">
        <v>1</v>
      </c>
      <c r="K35" s="4">
        <v>1</v>
      </c>
      <c r="L35" s="89">
        <v>928055288.30424595</v>
      </c>
      <c r="M35" s="13">
        <v>5.104765931780446E-3</v>
      </c>
      <c r="N35" s="6">
        <f t="shared" si="3"/>
        <v>2.5281651627304506E-2</v>
      </c>
      <c r="O35" s="6">
        <f t="shared" si="4"/>
        <v>3.7922477440956753E-2</v>
      </c>
      <c r="P35" s="6">
        <f t="shared" si="5"/>
        <v>5.0563303254609011E-2</v>
      </c>
    </row>
    <row r="36" spans="1:16" x14ac:dyDescent="0.25">
      <c r="A36" s="4">
        <v>20200918</v>
      </c>
      <c r="B36" s="4">
        <v>225504</v>
      </c>
      <c r="C36" s="4" t="s">
        <v>36</v>
      </c>
      <c r="D36" s="4" t="s">
        <v>141</v>
      </c>
      <c r="E36" s="19" t="s">
        <v>210</v>
      </c>
      <c r="F36" s="4" t="s">
        <v>242</v>
      </c>
      <c r="G36" s="5">
        <v>1080964500</v>
      </c>
      <c r="H36" s="5">
        <v>897200535</v>
      </c>
      <c r="I36" s="5">
        <v>20490037</v>
      </c>
      <c r="J36" s="4">
        <v>1</v>
      </c>
      <c r="K36" s="4">
        <v>1</v>
      </c>
      <c r="L36" s="89">
        <v>896584501.75715542</v>
      </c>
      <c r="M36" s="13">
        <v>4.9316609443551115E-3</v>
      </c>
      <c r="N36" s="6">
        <f t="shared" si="3"/>
        <v>4.5622783582209329E-2</v>
      </c>
      <c r="O36" s="6">
        <f t="shared" si="4"/>
        <v>6.8434175373313991E-2</v>
      </c>
      <c r="P36" s="6">
        <f t="shared" si="5"/>
        <v>9.1245567164418659E-2</v>
      </c>
    </row>
    <row r="37" spans="1:16" x14ac:dyDescent="0.25">
      <c r="A37" s="4">
        <v>20200918</v>
      </c>
      <c r="B37" s="4">
        <v>701002</v>
      </c>
      <c r="C37" s="4" t="s">
        <v>37</v>
      </c>
      <c r="D37" s="4" t="s">
        <v>142</v>
      </c>
      <c r="E37" s="19" t="s">
        <v>211</v>
      </c>
      <c r="F37" s="4" t="s">
        <v>236</v>
      </c>
      <c r="G37" s="5">
        <v>942704490</v>
      </c>
      <c r="H37" s="5">
        <v>839006996.10000002</v>
      </c>
      <c r="I37" s="5">
        <v>9754622.5</v>
      </c>
      <c r="J37" s="4">
        <v>1</v>
      </c>
      <c r="K37" s="4">
        <v>1</v>
      </c>
      <c r="L37" s="89">
        <v>838540584.72979355</v>
      </c>
      <c r="M37" s="13">
        <v>4.6123905151872844E-3</v>
      </c>
      <c r="N37" s="6">
        <f t="shared" si="3"/>
        <v>4.8927214881381166E-2</v>
      </c>
      <c r="O37" s="6">
        <f t="shared" si="4"/>
        <v>7.3390822322071753E-2</v>
      </c>
      <c r="P37" s="6">
        <f t="shared" si="5"/>
        <v>9.7854429762762332E-2</v>
      </c>
    </row>
    <row r="38" spans="1:16" x14ac:dyDescent="0.25">
      <c r="A38" s="4">
        <v>20200918</v>
      </c>
      <c r="B38" s="4">
        <v>42865</v>
      </c>
      <c r="C38" s="4" t="s">
        <v>38</v>
      </c>
      <c r="D38" s="4" t="s">
        <v>143</v>
      </c>
      <c r="E38" s="19" t="s">
        <v>212</v>
      </c>
      <c r="F38" s="4" t="s">
        <v>236</v>
      </c>
      <c r="G38" s="5">
        <v>1719569460</v>
      </c>
      <c r="H38" s="5">
        <v>808197646.19999993</v>
      </c>
      <c r="I38" s="5">
        <v>29913921</v>
      </c>
      <c r="J38" s="4">
        <v>1</v>
      </c>
      <c r="K38" s="4">
        <v>1</v>
      </c>
      <c r="L38" s="89">
        <v>807443385.16004157</v>
      </c>
      <c r="M38" s="13">
        <v>4.4413404420526265E-3</v>
      </c>
      <c r="N38" s="6">
        <f t="shared" si="3"/>
        <v>2.5828211917956641E-2</v>
      </c>
      <c r="O38" s="6">
        <f t="shared" si="4"/>
        <v>3.874231787693496E-2</v>
      </c>
      <c r="P38" s="6">
        <f t="shared" si="5"/>
        <v>5.1656423835913283E-2</v>
      </c>
    </row>
    <row r="39" spans="1:16" x14ac:dyDescent="0.25">
      <c r="A39" s="4">
        <v>20200918</v>
      </c>
      <c r="B39" s="4">
        <v>37292</v>
      </c>
      <c r="C39" s="4" t="s">
        <v>39</v>
      </c>
      <c r="D39" s="4" t="s">
        <v>144</v>
      </c>
      <c r="E39" s="19" t="s">
        <v>213</v>
      </c>
      <c r="F39" s="4" t="s">
        <v>251</v>
      </c>
      <c r="G39" s="5">
        <v>1855969680.3</v>
      </c>
      <c r="H39" s="5">
        <v>742387872.12</v>
      </c>
      <c r="I39" s="5">
        <v>4284516.5</v>
      </c>
      <c r="J39" s="4">
        <v>1</v>
      </c>
      <c r="K39" s="4">
        <v>1</v>
      </c>
      <c r="L39" s="89">
        <v>741801517.64074981</v>
      </c>
      <c r="M39" s="13">
        <v>4.0802775040640936E-3</v>
      </c>
      <c r="N39" s="6">
        <f t="shared" si="3"/>
        <v>2.198461293508068E-2</v>
      </c>
      <c r="O39" s="6">
        <f t="shared" si="4"/>
        <v>3.297691940262102E-2</v>
      </c>
      <c r="P39" s="6">
        <f t="shared" si="5"/>
        <v>4.396922587016136E-2</v>
      </c>
    </row>
    <row r="40" spans="1:16" x14ac:dyDescent="0.25">
      <c r="A40" s="4">
        <v>20200918</v>
      </c>
      <c r="B40" s="4">
        <v>277334</v>
      </c>
      <c r="C40" s="4" t="s">
        <v>40</v>
      </c>
      <c r="D40" s="4" t="s">
        <v>145</v>
      </c>
      <c r="E40" s="19">
        <v>2208</v>
      </c>
      <c r="F40" s="4" t="s">
        <v>238</v>
      </c>
      <c r="G40" s="5">
        <v>5991849433.3092051</v>
      </c>
      <c r="H40" s="5">
        <v>719666856.34288502</v>
      </c>
      <c r="I40" s="5">
        <v>4869535.75</v>
      </c>
      <c r="J40" s="4">
        <v>1</v>
      </c>
      <c r="K40" s="4">
        <v>1</v>
      </c>
      <c r="L40" s="89">
        <v>718914175.23382199</v>
      </c>
      <c r="M40" s="13">
        <v>3.9543857309550148E-3</v>
      </c>
      <c r="N40" s="6">
        <f t="shared" si="3"/>
        <v>6.5996079757482647E-3</v>
      </c>
      <c r="O40" s="6">
        <f t="shared" si="4"/>
        <v>9.8994119636223957E-3</v>
      </c>
      <c r="P40" s="6">
        <f t="shared" si="5"/>
        <v>1.3199215951496529E-2</v>
      </c>
    </row>
    <row r="41" spans="1:16" x14ac:dyDescent="0.25">
      <c r="A41" s="4">
        <v>20200918</v>
      </c>
      <c r="B41" s="4">
        <v>64498</v>
      </c>
      <c r="C41" s="4" t="s">
        <v>41</v>
      </c>
      <c r="D41" s="4" t="s">
        <v>146</v>
      </c>
      <c r="E41" s="19">
        <v>3800</v>
      </c>
      <c r="F41" s="4" t="s">
        <v>238</v>
      </c>
      <c r="G41" s="5">
        <v>818357907.368366</v>
      </c>
      <c r="H41" s="5">
        <v>572850535.15785611</v>
      </c>
      <c r="I41" s="5">
        <v>3925481.05</v>
      </c>
      <c r="J41" s="4">
        <v>1</v>
      </c>
      <c r="K41" s="4">
        <v>1</v>
      </c>
      <c r="L41" s="89">
        <v>572477709.61102629</v>
      </c>
      <c r="M41" s="13">
        <v>3.148912296018319E-3</v>
      </c>
      <c r="N41" s="6">
        <f t="shared" si="3"/>
        <v>3.8478424509203218E-2</v>
      </c>
      <c r="O41" s="6">
        <f t="shared" si="4"/>
        <v>5.7717636763804821E-2</v>
      </c>
      <c r="P41" s="6">
        <f t="shared" si="5"/>
        <v>7.6956849018406437E-2</v>
      </c>
    </row>
    <row r="42" spans="1:16" x14ac:dyDescent="0.25">
      <c r="A42" s="4">
        <v>20200918</v>
      </c>
      <c r="B42" s="4">
        <v>34789</v>
      </c>
      <c r="C42" s="4" t="s">
        <v>42</v>
      </c>
      <c r="D42" s="4" t="s">
        <v>147</v>
      </c>
      <c r="E42" s="19">
        <v>18000</v>
      </c>
      <c r="F42" s="4" t="s">
        <v>252</v>
      </c>
      <c r="G42" s="5">
        <v>629616339.19585705</v>
      </c>
      <c r="H42" s="5">
        <v>541470051.70843709</v>
      </c>
      <c r="I42" s="5">
        <v>7229811.25</v>
      </c>
      <c r="J42" s="4">
        <v>1</v>
      </c>
      <c r="K42" s="4">
        <v>1</v>
      </c>
      <c r="L42" s="89">
        <v>541018483.69408393</v>
      </c>
      <c r="M42" s="13">
        <v>2.9758708978119392E-3</v>
      </c>
      <c r="N42" s="6">
        <f t="shared" si="3"/>
        <v>4.7264829588328457E-2</v>
      </c>
      <c r="O42" s="6">
        <f t="shared" si="4"/>
        <v>7.0897244382492688E-2</v>
      </c>
      <c r="P42" s="6">
        <f t="shared" si="5"/>
        <v>9.4529659176656913E-2</v>
      </c>
    </row>
    <row r="43" spans="1:16" x14ac:dyDescent="0.25">
      <c r="A43" s="4">
        <v>20200918</v>
      </c>
      <c r="B43" s="4">
        <v>22747</v>
      </c>
      <c r="C43" s="4" t="s">
        <v>43</v>
      </c>
      <c r="D43" s="4" t="s">
        <v>148</v>
      </c>
      <c r="E43" s="19" t="s">
        <v>214</v>
      </c>
      <c r="F43" s="4" t="s">
        <v>236</v>
      </c>
      <c r="G43" s="5">
        <v>569826805</v>
      </c>
      <c r="H43" s="5">
        <v>541335464.75</v>
      </c>
      <c r="I43" s="5">
        <v>27814691</v>
      </c>
      <c r="J43" s="4">
        <v>1</v>
      </c>
      <c r="K43" s="4">
        <v>1</v>
      </c>
      <c r="L43" s="89">
        <v>541007017.26132095</v>
      </c>
      <c r="M43" s="13">
        <v>2.9758078267254802E-3</v>
      </c>
      <c r="N43" s="6">
        <f t="shared" si="3"/>
        <v>5.2223022866140535E-2</v>
      </c>
      <c r="O43" s="6">
        <f t="shared" si="4"/>
        <v>7.8334534299210792E-2</v>
      </c>
      <c r="P43" s="6">
        <f t="shared" si="5"/>
        <v>0.10444604573228107</v>
      </c>
    </row>
    <row r="44" spans="1:16" x14ac:dyDescent="0.25">
      <c r="A44" s="4">
        <v>20200918</v>
      </c>
      <c r="B44" s="4">
        <v>453387</v>
      </c>
      <c r="C44" s="4" t="s">
        <v>44</v>
      </c>
      <c r="D44" s="4" t="s">
        <v>149</v>
      </c>
      <c r="E44" s="19">
        <v>112610</v>
      </c>
      <c r="F44" s="4" t="s">
        <v>246</v>
      </c>
      <c r="G44" s="5">
        <v>1638624612.20913</v>
      </c>
      <c r="H44" s="5">
        <v>540746122.02901292</v>
      </c>
      <c r="I44" s="5">
        <v>5499998</v>
      </c>
      <c r="J44" s="4">
        <v>1</v>
      </c>
      <c r="K44" s="4">
        <v>1</v>
      </c>
      <c r="L44" s="89">
        <v>540332638.9589349</v>
      </c>
      <c r="M44" s="13">
        <v>2.9720984104584357E-3</v>
      </c>
      <c r="N44" s="6">
        <f t="shared" si="3"/>
        <v>1.8137762537641666E-2</v>
      </c>
      <c r="O44" s="6">
        <f t="shared" si="4"/>
        <v>2.7206643806462493E-2</v>
      </c>
      <c r="P44" s="6">
        <f t="shared" si="5"/>
        <v>3.6275525075283331E-2</v>
      </c>
    </row>
    <row r="45" spans="1:16" x14ac:dyDescent="0.25">
      <c r="A45" s="4">
        <v>20200918</v>
      </c>
      <c r="B45" s="4">
        <v>207311</v>
      </c>
      <c r="C45" s="4" t="s">
        <v>45</v>
      </c>
      <c r="D45" s="4" t="s">
        <v>150</v>
      </c>
      <c r="E45" s="19" t="s">
        <v>215</v>
      </c>
      <c r="F45" s="4" t="s">
        <v>236</v>
      </c>
      <c r="G45" s="5">
        <v>535151530</v>
      </c>
      <c r="H45" s="5">
        <v>503042438.19999999</v>
      </c>
      <c r="I45" s="5">
        <v>5408458.5</v>
      </c>
      <c r="J45" s="4">
        <v>1</v>
      </c>
      <c r="K45" s="4">
        <v>1</v>
      </c>
      <c r="L45" s="89">
        <v>502629011.01199615</v>
      </c>
      <c r="M45" s="13">
        <v>2.7647096935644903E-3</v>
      </c>
      <c r="N45" s="6">
        <f t="shared" si="3"/>
        <v>5.1662184233398162E-2</v>
      </c>
      <c r="O45" s="6">
        <f t="shared" si="4"/>
        <v>7.7493276350097243E-2</v>
      </c>
      <c r="P45" s="6">
        <f t="shared" si="5"/>
        <v>0.10332436846679632</v>
      </c>
    </row>
    <row r="46" spans="1:16" x14ac:dyDescent="0.25">
      <c r="A46" s="4">
        <v>20200918</v>
      </c>
      <c r="B46" s="4">
        <v>787344</v>
      </c>
      <c r="C46" s="4" t="s">
        <v>46</v>
      </c>
      <c r="D46" s="4" t="s">
        <v>151</v>
      </c>
      <c r="E46" s="19">
        <v>9519</v>
      </c>
      <c r="F46" s="4" t="s">
        <v>253</v>
      </c>
      <c r="G46" s="5">
        <v>833833424.39511001</v>
      </c>
      <c r="H46" s="5">
        <v>400240043.70965278</v>
      </c>
      <c r="I46" s="5">
        <v>3995433.4</v>
      </c>
      <c r="J46" s="4">
        <v>1</v>
      </c>
      <c r="K46" s="4">
        <v>1</v>
      </c>
      <c r="L46" s="89">
        <v>399929576.34543109</v>
      </c>
      <c r="M46" s="13">
        <v>2.1998116945919064E-3</v>
      </c>
      <c r="N46" s="6">
        <f t="shared" si="3"/>
        <v>2.6381908307258388E-2</v>
      </c>
      <c r="O46" s="6">
        <f t="shared" si="4"/>
        <v>3.9572862460887585E-2</v>
      </c>
      <c r="P46" s="6">
        <f t="shared" si="5"/>
        <v>5.2763816614516776E-2</v>
      </c>
    </row>
    <row r="47" spans="1:16" x14ac:dyDescent="0.25">
      <c r="A47" s="4">
        <v>20200918</v>
      </c>
      <c r="B47" s="4">
        <v>8107074</v>
      </c>
      <c r="C47" s="4" t="s">
        <v>47</v>
      </c>
      <c r="D47" s="4" t="s">
        <v>153</v>
      </c>
      <c r="E47" s="19">
        <v>322000</v>
      </c>
      <c r="F47" s="4" t="s">
        <v>246</v>
      </c>
      <c r="G47" s="5">
        <v>340227507.75728399</v>
      </c>
      <c r="H47" s="5">
        <v>129286452.9477679</v>
      </c>
      <c r="I47" s="5">
        <v>5614088</v>
      </c>
      <c r="J47" s="4">
        <v>1</v>
      </c>
      <c r="K47" s="4">
        <v>1</v>
      </c>
      <c r="L47" s="89">
        <v>129150139.00779307</v>
      </c>
      <c r="M47" s="13">
        <v>7.1039003602504946E-4</v>
      </c>
      <c r="N47" s="6">
        <f t="shared" si="3"/>
        <v>2.0879853034453548E-2</v>
      </c>
      <c r="O47" s="6">
        <f t="shared" si="4"/>
        <v>3.1319779551680325E-2</v>
      </c>
      <c r="P47" s="6">
        <f t="shared" si="5"/>
        <v>4.1759706068907096E-2</v>
      </c>
    </row>
    <row r="48" spans="1:16" x14ac:dyDescent="0.25">
      <c r="A48" s="4">
        <v>20200918</v>
      </c>
      <c r="B48" s="4">
        <v>5208</v>
      </c>
      <c r="C48" s="4" t="s">
        <v>48</v>
      </c>
      <c r="D48" s="4" t="s">
        <v>154</v>
      </c>
      <c r="E48" s="19" t="s">
        <v>216</v>
      </c>
      <c r="F48" s="4" t="s">
        <v>242</v>
      </c>
      <c r="G48" s="5">
        <v>18851702830</v>
      </c>
      <c r="H48" s="5">
        <v>14138777122.5</v>
      </c>
      <c r="I48" s="5">
        <v>148527090</v>
      </c>
      <c r="J48" s="4">
        <v>0.5</v>
      </c>
      <c r="K48" s="4">
        <v>0.75</v>
      </c>
      <c r="L48" s="89">
        <v>10599163926.982735</v>
      </c>
      <c r="M48" s="13">
        <v>5.8300676265399358E-2</v>
      </c>
      <c r="N48" s="6">
        <f t="shared" si="3"/>
        <v>3.0925947003907529E-2</v>
      </c>
      <c r="O48" s="6">
        <f t="shared" si="4"/>
        <v>4.6388920505861297E-2</v>
      </c>
      <c r="P48" s="6">
        <f t="shared" si="5"/>
        <v>6.1851894007815059E-2</v>
      </c>
    </row>
    <row r="49" spans="1:16" x14ac:dyDescent="0.25">
      <c r="A49" s="4">
        <v>20200918</v>
      </c>
      <c r="B49" s="4">
        <v>40448</v>
      </c>
      <c r="C49" s="4" t="s">
        <v>49</v>
      </c>
      <c r="D49" s="4" t="s">
        <v>155</v>
      </c>
      <c r="E49" s="19" t="s">
        <v>217</v>
      </c>
      <c r="F49" s="4" t="s">
        <v>243</v>
      </c>
      <c r="G49" s="5">
        <v>5848928220.3004198</v>
      </c>
      <c r="H49" s="5">
        <v>5205546116.0673733</v>
      </c>
      <c r="I49" s="5">
        <v>12285787</v>
      </c>
      <c r="J49" s="4">
        <v>0.5</v>
      </c>
      <c r="K49" s="4">
        <v>0.75</v>
      </c>
      <c r="L49" s="89">
        <v>3900980863.4301419</v>
      </c>
      <c r="M49" s="13">
        <v>2.1457336069440457E-2</v>
      </c>
      <c r="N49" s="6">
        <f t="shared" si="3"/>
        <v>3.6685928192735348E-2</v>
      </c>
      <c r="O49" s="6">
        <f t="shared" si="4"/>
        <v>5.5028892289103022E-2</v>
      </c>
      <c r="P49" s="6">
        <f t="shared" si="5"/>
        <v>7.3371856385470696E-2</v>
      </c>
    </row>
    <row r="50" spans="1:16" x14ac:dyDescent="0.25">
      <c r="A50" s="4">
        <v>20200918</v>
      </c>
      <c r="B50" s="4">
        <v>3900</v>
      </c>
      <c r="C50" s="4" t="s">
        <v>50</v>
      </c>
      <c r="D50" s="4" t="s">
        <v>156</v>
      </c>
      <c r="E50" s="19" t="s">
        <v>218</v>
      </c>
      <c r="F50" s="4" t="s">
        <v>242</v>
      </c>
      <c r="G50" s="5">
        <v>4136792780</v>
      </c>
      <c r="H50" s="5">
        <v>4136792780</v>
      </c>
      <c r="I50" s="5">
        <v>24313640</v>
      </c>
      <c r="J50" s="4">
        <v>0.5</v>
      </c>
      <c r="K50" s="4">
        <v>0.75</v>
      </c>
      <c r="L50" s="89">
        <v>3100369416.370872</v>
      </c>
      <c r="M50" s="13">
        <v>1.7053574686851602E-2</v>
      </c>
      <c r="N50" s="6">
        <f t="shared" si="3"/>
        <v>4.1224145355551509E-2</v>
      </c>
      <c r="O50" s="6">
        <f t="shared" si="4"/>
        <v>6.1836218033327263E-2</v>
      </c>
      <c r="P50" s="6">
        <f t="shared" si="5"/>
        <v>8.2448290711103017E-2</v>
      </c>
    </row>
    <row r="51" spans="1:16" x14ac:dyDescent="0.25">
      <c r="A51" s="4">
        <v>20200918</v>
      </c>
      <c r="B51" s="4">
        <v>38069</v>
      </c>
      <c r="C51" s="4" t="s">
        <v>51</v>
      </c>
      <c r="D51" s="4" t="s">
        <v>157</v>
      </c>
      <c r="E51" s="19" t="s">
        <v>219</v>
      </c>
      <c r="F51" s="4" t="s">
        <v>242</v>
      </c>
      <c r="G51" s="5">
        <v>11047730760</v>
      </c>
      <c r="H51" s="5">
        <v>4087660381.1999998</v>
      </c>
      <c r="I51" s="5">
        <v>12341618</v>
      </c>
      <c r="J51" s="4">
        <v>0.5</v>
      </c>
      <c r="K51" s="4">
        <v>0.75</v>
      </c>
      <c r="L51" s="89">
        <v>3063600986.7440662</v>
      </c>
      <c r="M51" s="13">
        <v>1.6851330026119219E-2</v>
      </c>
      <c r="N51" s="6">
        <f t="shared" si="3"/>
        <v>1.5253204836537146E-2</v>
      </c>
      <c r="O51" s="6">
        <f t="shared" si="4"/>
        <v>2.2879807254805717E-2</v>
      </c>
      <c r="P51" s="6">
        <f t="shared" si="5"/>
        <v>3.0506409673074292E-2</v>
      </c>
    </row>
    <row r="52" spans="1:16" x14ac:dyDescent="0.25">
      <c r="A52" s="4">
        <v>20200918</v>
      </c>
      <c r="B52" s="4">
        <v>6376</v>
      </c>
      <c r="C52" s="4" t="s">
        <v>52</v>
      </c>
      <c r="D52" s="4" t="s">
        <v>158</v>
      </c>
      <c r="E52" s="19">
        <v>9830</v>
      </c>
      <c r="F52" s="4" t="s">
        <v>246</v>
      </c>
      <c r="G52" s="5">
        <v>5861955532.5980196</v>
      </c>
      <c r="H52" s="5">
        <v>3693031985.5367522</v>
      </c>
      <c r="I52" s="5">
        <v>33469958</v>
      </c>
      <c r="J52" s="4">
        <v>0.5</v>
      </c>
      <c r="K52" s="4">
        <v>0.75</v>
      </c>
      <c r="L52" s="89">
        <v>2767840060.1798234</v>
      </c>
      <c r="M52" s="13">
        <v>1.5224497744784264E-2</v>
      </c>
      <c r="N52" s="6">
        <f t="shared" si="3"/>
        <v>2.5971704596054423E-2</v>
      </c>
      <c r="O52" s="6">
        <f t="shared" si="4"/>
        <v>3.8957556894081632E-2</v>
      </c>
      <c r="P52" s="6">
        <f t="shared" si="5"/>
        <v>5.1943409192108846E-2</v>
      </c>
    </row>
    <row r="53" spans="1:16" x14ac:dyDescent="0.25">
      <c r="A53" s="4">
        <v>20200918</v>
      </c>
      <c r="B53" s="4">
        <v>4521</v>
      </c>
      <c r="C53" s="4" t="s">
        <v>53</v>
      </c>
      <c r="D53" s="4" t="s">
        <v>159</v>
      </c>
      <c r="E53" s="19" t="s">
        <v>220</v>
      </c>
      <c r="F53" s="4" t="s">
        <v>242</v>
      </c>
      <c r="G53" s="5">
        <v>2355292200</v>
      </c>
      <c r="H53" s="5">
        <v>2355292200</v>
      </c>
      <c r="I53" s="5">
        <v>15937210.5</v>
      </c>
      <c r="J53" s="4">
        <v>0.5</v>
      </c>
      <c r="K53" s="4">
        <v>0.75</v>
      </c>
      <c r="L53" s="89">
        <v>1765453101.800086</v>
      </c>
      <c r="M53" s="13">
        <v>9.7108706364816295E-3</v>
      </c>
      <c r="N53" s="6">
        <f t="shared" si="3"/>
        <v>4.1230003803696326E-2</v>
      </c>
      <c r="O53" s="6">
        <f t="shared" si="4"/>
        <v>6.1845005705544492E-2</v>
      </c>
      <c r="P53" s="6">
        <f t="shared" si="5"/>
        <v>8.2460007607392652E-2</v>
      </c>
    </row>
    <row r="54" spans="1:16" x14ac:dyDescent="0.25">
      <c r="A54" s="4">
        <v>20200918</v>
      </c>
      <c r="B54" s="4">
        <v>27494</v>
      </c>
      <c r="C54" s="4" t="s">
        <v>54</v>
      </c>
      <c r="D54" s="4" t="s">
        <v>160</v>
      </c>
      <c r="E54" s="19" t="s">
        <v>221</v>
      </c>
      <c r="F54" s="4" t="s">
        <v>251</v>
      </c>
      <c r="G54" s="5">
        <v>3790222595.1999998</v>
      </c>
      <c r="H54" s="5">
        <v>1402382360.224</v>
      </c>
      <c r="I54" s="5">
        <v>4155797.5</v>
      </c>
      <c r="J54" s="4">
        <v>0.5</v>
      </c>
      <c r="K54" s="4">
        <v>0.75</v>
      </c>
      <c r="L54" s="89">
        <v>1051170523.8456146</v>
      </c>
      <c r="M54" s="13">
        <v>5.7819609954743991E-3</v>
      </c>
      <c r="N54" s="6">
        <f t="shared" si="3"/>
        <v>1.5254937804435997E-2</v>
      </c>
      <c r="O54" s="6">
        <f t="shared" si="4"/>
        <v>2.2882406706653997E-2</v>
      </c>
      <c r="P54" s="6">
        <f t="shared" si="5"/>
        <v>3.0509875608871993E-2</v>
      </c>
    </row>
    <row r="55" spans="1:16" x14ac:dyDescent="0.25">
      <c r="A55" s="4">
        <v>20200918</v>
      </c>
      <c r="B55" s="4">
        <v>345655</v>
      </c>
      <c r="C55" s="4" t="s">
        <v>55</v>
      </c>
      <c r="D55" s="4" t="s">
        <v>161</v>
      </c>
      <c r="E55" s="19" t="s">
        <v>222</v>
      </c>
      <c r="F55" s="4" t="s">
        <v>243</v>
      </c>
      <c r="G55" s="5">
        <v>3200312061.9025998</v>
      </c>
      <c r="H55" s="5">
        <v>1280124824.76104</v>
      </c>
      <c r="I55" s="5">
        <v>4704806.5</v>
      </c>
      <c r="J55" s="4">
        <v>0.5</v>
      </c>
      <c r="K55" s="4">
        <v>0.75</v>
      </c>
      <c r="L55" s="89">
        <v>959065894.20878518</v>
      </c>
      <c r="M55" s="13">
        <v>5.2753396966631529E-3</v>
      </c>
      <c r="N55" s="6">
        <f t="shared" si="3"/>
        <v>1.6483829059866555E-2</v>
      </c>
      <c r="O55" s="6">
        <f t="shared" si="4"/>
        <v>2.4725743589799835E-2</v>
      </c>
      <c r="P55" s="6">
        <f t="shared" si="5"/>
        <v>3.2967658119733109E-2</v>
      </c>
    </row>
    <row r="56" spans="1:16" x14ac:dyDescent="0.25">
      <c r="A56" s="4">
        <v>20200918</v>
      </c>
      <c r="B56" s="4">
        <v>4814</v>
      </c>
      <c r="C56" s="4" t="s">
        <v>56</v>
      </c>
      <c r="D56" s="4" t="s">
        <v>162</v>
      </c>
      <c r="E56" s="19" t="s">
        <v>223</v>
      </c>
      <c r="F56" s="4" t="s">
        <v>242</v>
      </c>
      <c r="G56" s="5">
        <v>135593324160</v>
      </c>
      <c r="H56" s="5">
        <v>135593324160</v>
      </c>
      <c r="I56" s="5">
        <v>521280315</v>
      </c>
      <c r="J56" s="4">
        <v>0.5</v>
      </c>
      <c r="K56" s="4">
        <v>0.5</v>
      </c>
      <c r="L56" s="89">
        <v>7272069283.5415258</v>
      </c>
      <c r="M56" s="13">
        <v>3.999999999999998E-2</v>
      </c>
      <c r="N56" s="6">
        <f t="shared" si="3"/>
        <v>2.9499977412457282E-3</v>
      </c>
      <c r="O56" s="6">
        <f t="shared" si="4"/>
        <v>4.4249966118685919E-3</v>
      </c>
      <c r="P56" s="6">
        <f t="shared" si="5"/>
        <v>5.8999954824914564E-3</v>
      </c>
    </row>
    <row r="57" spans="1:16" x14ac:dyDescent="0.25">
      <c r="A57" s="4">
        <v>20200918</v>
      </c>
      <c r="B57" s="4">
        <v>5205</v>
      </c>
      <c r="C57" s="4" t="s">
        <v>57</v>
      </c>
      <c r="D57" s="4" t="s">
        <v>163</v>
      </c>
      <c r="E57" s="19" t="s">
        <v>224</v>
      </c>
      <c r="F57" s="4" t="s">
        <v>236</v>
      </c>
      <c r="G57" s="5">
        <v>35145379800</v>
      </c>
      <c r="H57" s="5">
        <v>35145379800</v>
      </c>
      <c r="I57" s="5">
        <v>176157885</v>
      </c>
      <c r="J57" s="4">
        <v>0.5</v>
      </c>
      <c r="K57" s="4">
        <v>0.5</v>
      </c>
      <c r="L57" s="89">
        <v>7272069283.5413637</v>
      </c>
      <c r="M57" s="13">
        <v>3.9999999999999085E-2</v>
      </c>
      <c r="N57" s="6">
        <f t="shared" si="3"/>
        <v>1.1381296838339782E-2</v>
      </c>
      <c r="O57" s="6">
        <f t="shared" si="4"/>
        <v>1.7071945257509675E-2</v>
      </c>
      <c r="P57" s="6">
        <f t="shared" si="5"/>
        <v>2.2762593676679564E-2</v>
      </c>
    </row>
    <row r="58" spans="1:16" x14ac:dyDescent="0.25">
      <c r="A58" s="4">
        <v>20200918</v>
      </c>
      <c r="B58" s="4">
        <v>40679</v>
      </c>
      <c r="C58" s="4" t="s">
        <v>58</v>
      </c>
      <c r="D58" s="4" t="s">
        <v>166</v>
      </c>
      <c r="E58" s="19" t="s">
        <v>227</v>
      </c>
      <c r="F58" s="4" t="s">
        <v>251</v>
      </c>
      <c r="G58" s="5">
        <v>14290676161.628</v>
      </c>
      <c r="H58" s="5">
        <v>10003473313.139601</v>
      </c>
      <c r="I58" s="5">
        <v>32212048</v>
      </c>
      <c r="J58" s="4">
        <v>0.5</v>
      </c>
      <c r="K58" s="4">
        <v>0.5</v>
      </c>
      <c r="L58" s="89">
        <v>4998612797.250577</v>
      </c>
      <c r="M58" s="13">
        <v>2.7494857941266646E-2</v>
      </c>
      <c r="N58" s="6">
        <f t="shared" si="3"/>
        <v>1.9239718002352673E-2</v>
      </c>
      <c r="O58" s="6">
        <f t="shared" si="4"/>
        <v>2.8859577003529011E-2</v>
      </c>
      <c r="P58" s="6">
        <f t="shared" si="5"/>
        <v>3.8479436004705346E-2</v>
      </c>
    </row>
    <row r="59" spans="1:16" x14ac:dyDescent="0.25">
      <c r="A59" s="4">
        <v>20200918</v>
      </c>
      <c r="B59" s="4">
        <v>26778</v>
      </c>
      <c r="C59" s="4" t="s">
        <v>63</v>
      </c>
      <c r="D59" s="4" t="s">
        <v>167</v>
      </c>
      <c r="E59" s="19" t="s">
        <v>228</v>
      </c>
      <c r="F59" s="4" t="s">
        <v>254</v>
      </c>
      <c r="G59" s="5">
        <v>18543417411.200001</v>
      </c>
      <c r="H59" s="5">
        <v>9086274531.4880009</v>
      </c>
      <c r="I59" s="5">
        <v>45996530</v>
      </c>
      <c r="J59" s="4">
        <v>0.5</v>
      </c>
      <c r="K59" s="4">
        <v>0.5</v>
      </c>
      <c r="L59" s="89">
        <v>4539874940.5520639</v>
      </c>
      <c r="M59" s="13">
        <v>2.4971571438830543E-2</v>
      </c>
      <c r="N59" s="6">
        <f t="shared" si="3"/>
        <v>1.3466542269467554E-2</v>
      </c>
      <c r="O59" s="6">
        <f t="shared" si="4"/>
        <v>2.0199813404201333E-2</v>
      </c>
      <c r="P59" s="6">
        <f t="shared" si="5"/>
        <v>2.6933084538935108E-2</v>
      </c>
    </row>
    <row r="60" spans="1:16" x14ac:dyDescent="0.25">
      <c r="A60" s="4">
        <v>20200918</v>
      </c>
      <c r="B60" s="4">
        <v>4338</v>
      </c>
      <c r="C60" s="4" t="s">
        <v>64</v>
      </c>
      <c r="D60" s="4" t="s">
        <v>168</v>
      </c>
      <c r="E60" s="19" t="s">
        <v>229</v>
      </c>
      <c r="F60" s="4" t="s">
        <v>242</v>
      </c>
      <c r="G60" s="5">
        <v>3568035080</v>
      </c>
      <c r="H60" s="5">
        <v>3568035080</v>
      </c>
      <c r="I60" s="5">
        <v>16592948.5</v>
      </c>
      <c r="J60" s="4">
        <v>0.5</v>
      </c>
      <c r="K60" s="4">
        <v>0.5</v>
      </c>
      <c r="L60" s="89">
        <v>1782797969.0529881</v>
      </c>
      <c r="M60" s="13">
        <v>9.8062760380344324E-3</v>
      </c>
      <c r="N60" s="6">
        <f t="shared" si="3"/>
        <v>2.7483687290525274E-2</v>
      </c>
      <c r="O60" s="6">
        <f t="shared" si="4"/>
        <v>4.1225530935787909E-2</v>
      </c>
      <c r="P60" s="6">
        <f t="shared" si="5"/>
        <v>5.4967374581050547E-2</v>
      </c>
    </row>
    <row r="61" spans="1:16" x14ac:dyDescent="0.25">
      <c r="A61" s="4">
        <v>20200918</v>
      </c>
      <c r="B61" s="4">
        <v>2563</v>
      </c>
      <c r="C61" s="4" t="s">
        <v>65</v>
      </c>
      <c r="D61" s="4" t="s">
        <v>170</v>
      </c>
      <c r="E61" s="19" t="s">
        <v>230</v>
      </c>
      <c r="F61" s="4" t="s">
        <v>237</v>
      </c>
      <c r="G61" s="5">
        <v>6379172416.1000004</v>
      </c>
      <c r="H61" s="5">
        <v>2487877242.2789998</v>
      </c>
      <c r="I61" s="5">
        <v>11809874</v>
      </c>
      <c r="J61" s="4">
        <v>0.5</v>
      </c>
      <c r="K61" s="4">
        <v>0.5</v>
      </c>
      <c r="L61" s="89">
        <v>1243093344.3558671</v>
      </c>
      <c r="M61" s="13">
        <v>6.83763201854686E-3</v>
      </c>
      <c r="N61" s="6">
        <f t="shared" si="3"/>
        <v>1.0718681942644756E-2</v>
      </c>
      <c r="O61" s="6">
        <f t="shared" si="4"/>
        <v>1.6078022913967135E-2</v>
      </c>
      <c r="P61" s="6">
        <f t="shared" si="5"/>
        <v>2.1437363885289513E-2</v>
      </c>
    </row>
    <row r="62" spans="1:16" x14ac:dyDescent="0.25">
      <c r="A62" s="4">
        <v>20200918</v>
      </c>
      <c r="B62" s="4">
        <v>793077</v>
      </c>
      <c r="C62" s="4" t="s">
        <v>66</v>
      </c>
      <c r="D62" s="4" t="s">
        <v>171</v>
      </c>
      <c r="E62" s="19" t="s">
        <v>231</v>
      </c>
      <c r="F62" s="4" t="s">
        <v>242</v>
      </c>
      <c r="G62" s="5">
        <v>2194636000</v>
      </c>
      <c r="H62" s="5">
        <v>2194636000</v>
      </c>
      <c r="I62" s="5">
        <v>12203883</v>
      </c>
      <c r="J62" s="4">
        <v>0.5</v>
      </c>
      <c r="K62" s="4">
        <v>0.5</v>
      </c>
      <c r="L62" s="89">
        <v>1096587767.0566421</v>
      </c>
      <c r="M62" s="13">
        <v>6.0317784349964224E-3</v>
      </c>
      <c r="N62" s="6">
        <f t="shared" si="3"/>
        <v>2.7484186147481507E-2</v>
      </c>
      <c r="O62" s="6">
        <f t="shared" si="4"/>
        <v>4.122627922122226E-2</v>
      </c>
      <c r="P62" s="6">
        <f t="shared" si="5"/>
        <v>5.4968372294963014E-2</v>
      </c>
    </row>
    <row r="63" spans="1:16" x14ac:dyDescent="0.25">
      <c r="A63" s="4">
        <v>20200918</v>
      </c>
      <c r="B63" s="4">
        <v>10069</v>
      </c>
      <c r="C63" s="4" t="s">
        <v>67</v>
      </c>
      <c r="D63" s="4" t="s">
        <v>172</v>
      </c>
      <c r="E63" s="19" t="s">
        <v>232</v>
      </c>
      <c r="F63" s="4" t="s">
        <v>236</v>
      </c>
      <c r="G63" s="5">
        <v>2040055160</v>
      </c>
      <c r="H63" s="5">
        <v>2040055160</v>
      </c>
      <c r="I63" s="5">
        <v>9050198</v>
      </c>
      <c r="J63" s="4">
        <v>0.5</v>
      </c>
      <c r="K63" s="4">
        <v>0.5</v>
      </c>
      <c r="L63" s="89">
        <v>1019164206.9613761</v>
      </c>
      <c r="M63" s="13">
        <v>5.6059103246884285E-3</v>
      </c>
      <c r="N63" s="6">
        <f t="shared" si="3"/>
        <v>2.7479209555728034E-2</v>
      </c>
      <c r="O63" s="6">
        <f t="shared" si="4"/>
        <v>4.1218814333592056E-2</v>
      </c>
      <c r="P63" s="6">
        <f t="shared" si="5"/>
        <v>5.4958419111456068E-2</v>
      </c>
    </row>
    <row r="64" spans="1:16" x14ac:dyDescent="0.25">
      <c r="A64" s="4">
        <v>20200918</v>
      </c>
      <c r="B64" s="4">
        <v>327745</v>
      </c>
      <c r="C64" s="4" t="s">
        <v>68</v>
      </c>
      <c r="D64" s="4" t="s">
        <v>173</v>
      </c>
      <c r="E64" s="19" t="s">
        <v>233</v>
      </c>
      <c r="F64" s="4" t="s">
        <v>242</v>
      </c>
      <c r="G64" s="5">
        <v>2898285560</v>
      </c>
      <c r="H64" s="5">
        <v>746533060</v>
      </c>
      <c r="I64" s="5">
        <v>4193676.4</v>
      </c>
      <c r="J64" s="4">
        <v>0.5</v>
      </c>
      <c r="K64" s="4">
        <v>0.5</v>
      </c>
      <c r="L64" s="89">
        <v>373119235.18165779</v>
      </c>
      <c r="M64" s="13">
        <v>2.0523414760424126E-3</v>
      </c>
      <c r="N64" s="6">
        <f t="shared" si="3"/>
        <v>7.0812258956374627E-3</v>
      </c>
      <c r="O64" s="6">
        <f t="shared" si="4"/>
        <v>1.0621838843456194E-2</v>
      </c>
      <c r="P64" s="6">
        <f t="shared" si="5"/>
        <v>1.4162451791274925E-2</v>
      </c>
    </row>
    <row r="65" spans="1:16" x14ac:dyDescent="0.25">
      <c r="A65" s="4">
        <v>20200918</v>
      </c>
      <c r="B65" s="4">
        <v>228013</v>
      </c>
      <c r="C65" s="4" t="s">
        <v>69</v>
      </c>
      <c r="D65" s="4" t="s">
        <v>174</v>
      </c>
      <c r="E65" s="19">
        <v>1407</v>
      </c>
      <c r="F65" s="4" t="s">
        <v>253</v>
      </c>
      <c r="G65" s="5">
        <v>919385132.99805295</v>
      </c>
      <c r="H65" s="5">
        <v>450498715.16904593</v>
      </c>
      <c r="I65" s="5">
        <v>3559131.3</v>
      </c>
      <c r="J65" s="4">
        <v>0.5</v>
      </c>
      <c r="K65" s="4">
        <v>0.5</v>
      </c>
      <c r="L65" s="89">
        <v>225179578.85575044</v>
      </c>
      <c r="M65" s="13">
        <v>1.2385997441767332E-3</v>
      </c>
      <c r="N65" s="6">
        <f t="shared" si="3"/>
        <v>1.3472044518903006E-2</v>
      </c>
      <c r="O65" s="6">
        <f t="shared" si="4"/>
        <v>2.0208066778354513E-2</v>
      </c>
      <c r="P65" s="6">
        <f t="shared" si="5"/>
        <v>2.6944089037806013E-2</v>
      </c>
    </row>
    <row r="66" spans="1:16" x14ac:dyDescent="0.25">
      <c r="A66" s="4">
        <v>20200918</v>
      </c>
      <c r="B66" s="4">
        <v>2534</v>
      </c>
      <c r="C66" s="4" t="s">
        <v>70</v>
      </c>
      <c r="D66" s="4" t="s">
        <v>175</v>
      </c>
      <c r="E66" s="19" t="s">
        <v>234</v>
      </c>
      <c r="F66" s="4" t="s">
        <v>237</v>
      </c>
      <c r="G66" s="5">
        <v>755902465.46399999</v>
      </c>
      <c r="H66" s="5">
        <v>438423429.96912003</v>
      </c>
      <c r="I66" s="5">
        <v>3909036.5</v>
      </c>
      <c r="J66" s="4">
        <v>0.5</v>
      </c>
      <c r="K66" s="4">
        <v>0.5</v>
      </c>
      <c r="L66" s="89">
        <v>218895249.06810147</v>
      </c>
      <c r="M66" s="13">
        <v>1.2040328029520563E-3</v>
      </c>
      <c r="N66" s="6">
        <f t="shared" si="3"/>
        <v>1.5928414814905752E-2</v>
      </c>
      <c r="O66" s="6">
        <f t="shared" si="4"/>
        <v>2.389262222235863E-2</v>
      </c>
      <c r="P66" s="6">
        <f t="shared" si="5"/>
        <v>3.1856829629811505E-2</v>
      </c>
    </row>
    <row r="67" spans="1:16" x14ac:dyDescent="0.25">
      <c r="A67" s="4">
        <v>20200918</v>
      </c>
      <c r="B67" s="4">
        <v>225600</v>
      </c>
      <c r="C67" s="4" t="s">
        <v>71</v>
      </c>
      <c r="D67" s="4" t="s">
        <v>176</v>
      </c>
      <c r="E67" s="19">
        <v>11930</v>
      </c>
      <c r="F67" s="4" t="s">
        <v>246</v>
      </c>
      <c r="G67" s="5">
        <v>364078645.296157</v>
      </c>
      <c r="H67" s="5">
        <v>243932692.34842521</v>
      </c>
      <c r="I67" s="5">
        <v>4024429.8</v>
      </c>
      <c r="J67" s="4">
        <v>0.5</v>
      </c>
      <c r="K67" s="4">
        <v>0.5</v>
      </c>
      <c r="L67" s="89">
        <v>121863950.56273432</v>
      </c>
      <c r="M67" s="13">
        <v>6.7031237361031321E-4</v>
      </c>
      <c r="N67" s="6">
        <f t="shared" si="3"/>
        <v>1.8411197203424351E-2</v>
      </c>
      <c r="O67" s="6">
        <f t="shared" si="4"/>
        <v>2.7616795805136526E-2</v>
      </c>
      <c r="P67" s="6">
        <f t="shared" si="5"/>
        <v>3.6822394406848702E-2</v>
      </c>
    </row>
    <row r="68" spans="1:16" x14ac:dyDescent="0.25">
      <c r="A68" s="4">
        <v>20200918</v>
      </c>
      <c r="B68" s="4">
        <v>210560</v>
      </c>
      <c r="C68" s="4" t="s">
        <v>72</v>
      </c>
      <c r="D68" s="4" t="s">
        <v>177</v>
      </c>
      <c r="E68" s="19">
        <v>100130</v>
      </c>
      <c r="F68" s="4" t="s">
        <v>252</v>
      </c>
      <c r="G68" s="5">
        <v>455509091.69431001</v>
      </c>
      <c r="H68" s="5">
        <v>227754545.847155</v>
      </c>
      <c r="I68" s="5">
        <v>11253500</v>
      </c>
      <c r="J68" s="4">
        <v>0.5</v>
      </c>
      <c r="K68" s="4">
        <v>0.5</v>
      </c>
      <c r="L68" s="89">
        <v>113606218.38496806</v>
      </c>
      <c r="M68" s="13">
        <v>6.2489073717758277E-4</v>
      </c>
      <c r="N68" s="6">
        <f t="shared" si="3"/>
        <v>1.3718512946761203E-2</v>
      </c>
      <c r="O68" s="6">
        <f t="shared" si="4"/>
        <v>2.0577769420141806E-2</v>
      </c>
      <c r="P68" s="6">
        <f t="shared" si="5"/>
        <v>2.7437025893522406E-2</v>
      </c>
    </row>
  </sheetData>
  <autoFilter ref="A1:AB68" xr:uid="{A3DF3929-D6C6-4D78-B89F-B39BEFAD9AE8}"/>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A41F65D8D85C643B279395178BBB636" ma:contentTypeVersion="12" ma:contentTypeDescription="Create a new document." ma:contentTypeScope="" ma:versionID="cff55860dec0cd947047f4d9cba5937c">
  <xsd:schema xmlns:xsd="http://www.w3.org/2001/XMLSchema" xmlns:xs="http://www.w3.org/2001/XMLSchema" xmlns:p="http://schemas.microsoft.com/office/2006/metadata/properties" xmlns:ns3="d0640473-7254-4dee-a68e-1aa7dfe87080" xmlns:ns4="219b1f8c-5713-414c-b63e-bc7010bca48d" targetNamespace="http://schemas.microsoft.com/office/2006/metadata/properties" ma:root="true" ma:fieldsID="4af746889b2f9930ad80e2f1de240e51" ns3:_="" ns4:_="">
    <xsd:import namespace="d0640473-7254-4dee-a68e-1aa7dfe87080"/>
    <xsd:import namespace="219b1f8c-5713-414c-b63e-bc7010bca48d"/>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640473-7254-4dee-a68e-1aa7dfe870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19b1f8c-5713-414c-b63e-bc7010bca48d"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88C6006-6BB2-4E54-90FB-053B3C128F4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640473-7254-4dee-a68e-1aa7dfe87080"/>
    <ds:schemaRef ds:uri="219b1f8c-5713-414c-b63e-bc7010bca48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881A011-972D-4617-953D-B4A115A4149C}">
  <ds:schemaRefs>
    <ds:schemaRef ds:uri="http://schemas.microsoft.com/sharepoint/v3/contenttype/forms"/>
  </ds:schemaRefs>
</ds:datastoreItem>
</file>

<file path=customXml/itemProps3.xml><?xml version="1.0" encoding="utf-8"?>
<ds:datastoreItem xmlns:ds="http://schemas.openxmlformats.org/officeDocument/2006/customXml" ds:itemID="{2AE5B99F-6B5B-4BE6-91AD-31A820975CE4}">
  <ds:schemaRefs>
    <ds:schemaRef ds:uri="219b1f8c-5713-414c-b63e-bc7010bca48d"/>
    <ds:schemaRef ds:uri="http://purl.org/dc/elements/1.1/"/>
    <ds:schemaRef ds:uri="http://schemas.microsoft.com/office/2006/metadata/properties"/>
    <ds:schemaRef ds:uri="http://schemas.microsoft.com/office/infopath/2007/PartnerControls"/>
    <ds:schemaRef ds:uri="http://purl.org/dc/terms/"/>
    <ds:schemaRef ds:uri="http://schemas.microsoft.com/office/2006/documentManagement/types"/>
    <ds:schemaRef ds:uri="http://schemas.openxmlformats.org/package/2006/metadata/core-properties"/>
    <ds:schemaRef ds:uri="d0640473-7254-4dee-a68e-1aa7dfe87080"/>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Table of Contents</vt:lpstr>
      <vt:lpstr>Impact Analysis Summary</vt:lpstr>
      <vt:lpstr>Eligible Univ. (Oct 20) Summary</vt:lpstr>
      <vt:lpstr>Eligible Universe (Oct 20)</vt:lpstr>
      <vt:lpstr>Proposal Comparison Analysis</vt:lpstr>
      <vt:lpstr>Original (Sep 20) Ref Rebal</vt:lpstr>
      <vt:lpstr>Prior (Feb 20) Consultation</vt:lpstr>
      <vt:lpstr>Current Consultation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Innes, Andrew</dc:creator>
  <cp:lastModifiedBy>Ford, Marshall</cp:lastModifiedBy>
  <dcterms:created xsi:type="dcterms:W3CDTF">2021-03-10T12:24:15Z</dcterms:created>
  <dcterms:modified xsi:type="dcterms:W3CDTF">2021-03-12T14:38:47Z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0x010100BA41F65D8D85C643B279395178BBB636</vt:lpwstr>
  </property>
  <property fmtid="{D5CDD505-2E9C-101B-9397-08002B2CF9AE}" pid="3" name="MSIP_Label_66c79696-12cb-485c-bb43-afcffda35a73_Enabled">
    <vt:lpwstr>true</vt:lpwstr>
  </property>
  <property fmtid="{D5CDD505-2E9C-101B-9397-08002B2CF9AE}" pid="4" name="MSIP_Label_66c79696-12cb-485c-bb43-afcffda35a73_SetDate">
    <vt:lpwstr>2021-03-12T01:05:42Z</vt:lpwstr>
  </property>
  <property fmtid="{D5CDD505-2E9C-101B-9397-08002B2CF9AE}" pid="5" name="MSIP_Label_66c79696-12cb-485c-bb43-afcffda35a73_Method">
    <vt:lpwstr>Standard</vt:lpwstr>
  </property>
  <property fmtid="{D5CDD505-2E9C-101B-9397-08002B2CF9AE}" pid="6" name="MSIP_Label_66c79696-12cb-485c-bb43-afcffda35a73_Name">
    <vt:lpwstr>66c79696-12cb-485c-bb43-afcffda35a73</vt:lpwstr>
  </property>
  <property fmtid="{D5CDD505-2E9C-101B-9397-08002B2CF9AE}" pid="7" name="MSIP_Label_66c79696-12cb-485c-bb43-afcffda35a73_SiteId">
    <vt:lpwstr>8f3e36ea-8039-4b40-81a7-7dc0599e8645</vt:lpwstr>
  </property>
  <property fmtid="{D5CDD505-2E9C-101B-9397-08002B2CF9AE}" pid="8" name="MSIP_Label_66c79696-12cb-485c-bb43-afcffda35a73_ActionId">
    <vt:lpwstr>b623d2ee-5303-42e8-87ef-e338f6d01fd5</vt:lpwstr>
  </property>
  <property fmtid="{D5CDD505-2E9C-101B-9397-08002B2CF9AE}" pid="9" name="MSIP_Label_66c79696-12cb-485c-bb43-afcffda35a73_ContentBits">
    <vt:lpwstr>1</vt:lpwstr>
  </property>
</Properties>
</file>